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9\1903_Pristavba-kompresorovny-budovy-P_LDF-MENDELU\03_DUR+DSP+DPS\__export\190913_upravene-RZP\"/>
    </mc:Choice>
  </mc:AlternateContent>
  <xr:revisionPtr revIDLastSave="0" documentId="13_ncr:1_{F0A8E0F1-437F-45E8-9659-44697595D2BD}" xr6:coauthVersionLast="36" xr6:coauthVersionMax="36" xr10:uidLastSave="{00000000-0000-0000-0000-000000000000}"/>
  <bookViews>
    <workbookView xWindow="360" yWindow="270" windowWidth="18735" windowHeight="122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0" i="12" l="1"/>
  <c r="F39" i="1" s="1"/>
  <c r="AD40" i="12"/>
  <c r="G39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Q25" i="12" s="1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I30" i="12" s="1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O30" i="12" s="1"/>
  <c r="Q34" i="12"/>
  <c r="U34" i="12"/>
  <c r="G35" i="12"/>
  <c r="M35" i="12" s="1"/>
  <c r="I35" i="12"/>
  <c r="K35" i="12"/>
  <c r="O35" i="12"/>
  <c r="Q35" i="12"/>
  <c r="U35" i="12"/>
  <c r="G37" i="12"/>
  <c r="G36" i="12" s="1"/>
  <c r="I50" i="1" s="1"/>
  <c r="I19" i="1" s="1"/>
  <c r="I37" i="12"/>
  <c r="I36" i="12" s="1"/>
  <c r="K37" i="12"/>
  <c r="K36" i="12" s="1"/>
  <c r="O37" i="12"/>
  <c r="O36" i="12" s="1"/>
  <c r="Q37" i="12"/>
  <c r="Q36" i="12" s="1"/>
  <c r="U37" i="12"/>
  <c r="G38" i="12"/>
  <c r="M38" i="12" s="1"/>
  <c r="I38" i="12"/>
  <c r="K38" i="12"/>
  <c r="O38" i="12"/>
  <c r="Q38" i="12"/>
  <c r="U38" i="12"/>
  <c r="U36" i="12" s="1"/>
  <c r="I20" i="1"/>
  <c r="I18" i="1"/>
  <c r="I17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Q30" i="12" l="1"/>
  <c r="M25" i="12"/>
  <c r="O25" i="12"/>
  <c r="U8" i="12"/>
  <c r="K8" i="12"/>
  <c r="M37" i="12"/>
  <c r="K25" i="12"/>
  <c r="Q8" i="12"/>
  <c r="I8" i="12"/>
  <c r="U30" i="12"/>
  <c r="K30" i="12"/>
  <c r="U25" i="12"/>
  <c r="I25" i="12"/>
  <c r="O8" i="12"/>
  <c r="H39" i="1"/>
  <c r="I39" i="1" s="1"/>
  <c r="G24" i="1"/>
  <c r="G29" i="1" s="1"/>
  <c r="G28" i="1"/>
  <c r="M36" i="12"/>
  <c r="M30" i="12"/>
  <c r="M8" i="12"/>
  <c r="G30" i="12"/>
  <c r="I49" i="1" s="1"/>
  <c r="G8" i="12"/>
  <c r="G25" i="12"/>
  <c r="I48" i="1" s="1"/>
  <c r="G40" i="12" l="1"/>
  <c r="I47" i="1"/>
  <c r="I16" i="1" l="1"/>
  <c r="I21" i="1" s="1"/>
  <c r="I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<sst xmlns="http://schemas.openxmlformats.org/spreadsheetml/2006/main" count="247" uniqueCount="130">
  <si>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</si>
  <si>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</si>
  <si>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</si>
  <si>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</si>
  <si>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</si>
  <si>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</si>
  <si>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</si>
  <si>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</si>
  <si>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</si>
  <si>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</si>
  <si>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</si>
  <si>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</si>
  <si>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</si>
  <si>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</si>
  <si>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</si>
  <si>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</si>
  <si>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</si>
  <si>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</si>
  <si>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</si>
  <si>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</si>
  <si>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</si>
  <si>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</si>
  <si>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</si>
  <si>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</si>
  <si>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</si>
  <si>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</si>
  <si>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</si>
  <si>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</si>
  <si>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</si>
  <si>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</si>
  <si>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</si>
  <si>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</si>
  <si>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</si>
  <si>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</si>
  <si>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</si>
  <si>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</si>
  <si>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</si>
  <si>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</si>
  <si>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</si>
  <si>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</si>
  <si>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</si>
  <si>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</si>
  <si>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</si>
  <si>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</si>
  <si>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</si>
  <si>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VZT fáze 1</t>
  </si>
  <si>
    <t>07502141</t>
  </si>
  <si>
    <t>Rozpočet</t>
  </si>
  <si>
    <t>Celkem za stavbu</t>
  </si>
  <si>
    <t>CZK</t>
  </si>
  <si>
    <t>Rekapitulace dílů</t>
  </si>
  <si>
    <t>Typ dílu</t>
  </si>
  <si>
    <t>1</t>
  </si>
  <si>
    <t>Zařízení č. 1 - Větrání kompresorovny</t>
  </si>
  <si>
    <t>2</t>
  </si>
  <si>
    <t>Ostatní</t>
  </si>
  <si>
    <t>3</t>
  </si>
  <si>
    <t>Elektroinstalace pro zařízení č. 1 - Větrání, kompresorovny</t>
  </si>
  <si>
    <t>111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</si>
  <si>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</si>
  <si>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</si>
  <si>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</si>
  <si>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</si>
  <si>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</si>
  <si>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</si>
  <si>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</si>
  <si>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</si>
  <si>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</si>
  <si>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</si>
  <si>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</si>
  <si>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</si>
  <si>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</si>
  <si>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</si>
  <si>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</si>
  <si>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</si>
  <si>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</si>
  <si>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</si>
  <si>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</si>
  <si>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</si>
  <si>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</si>
  <si>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</si>
  <si>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</si>
  <si>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</si>
  <si>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</si>
  <si>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</si>
  <si>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</si>
  <si>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</si>
  <si>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</si>
  <si>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RX1</t>
  </si>
  <si>
    <t>ks</t>
  </si>
  <si>
    <t>POL1_0</t>
  </si>
  <si>
    <t>Protidešťová žaluzie pozinkovaná 500x500 + síto, proti hmyzu</t>
  </si>
  <si>
    <t>Regulační klapka těsná 500x500</t>
  </si>
  <si>
    <t>Síto 600x300</t>
  </si>
  <si>
    <t>Čtyřhranné ocel. potrubí sk. I do obvodu  vč., montážního a spojovacího materiálu:</t>
  </si>
  <si>
    <t>m</t>
  </si>
  <si>
    <t>4*5,4</t>
  </si>
  <si>
    <t>VV</t>
  </si>
  <si>
    <t>Protihluková izolace tl. 4 cm - iz. deskami nebo, pásy</t>
  </si>
  <si>
    <t>m2</t>
  </si>
  <si>
    <t>0,3*(5,4+3,35+3,35)</t>
  </si>
  <si>
    <t>Texovací šroubky malé ks</t>
  </si>
  <si>
    <t>AL lepicí páska 100 mm x 50 m</t>
  </si>
  <si>
    <t>Náhradní montážní nástavec NSPH</t>
  </si>
  <si>
    <t>ZT závitová tyč M8 x 1000 mm</t>
  </si>
  <si>
    <t>Montážní pěna - nízkoexpanzní</t>
  </si>
  <si>
    <t>RX2</t>
  </si>
  <si>
    <t>Montážní, těsnící a spojovací materiál</t>
  </si>
  <si>
    <t>sada</t>
  </si>
  <si>
    <t>kpl</t>
  </si>
  <si>
    <t>Doprava, přesuny</t>
  </si>
  <si>
    <t>IKČ, zaregulování, spuštění ventilátorů</t>
  </si>
  <si>
    <t>RX3</t>
  </si>
  <si>
    <t>Doplnění stávající rozvaděče elektro dle schématu, zapojení</t>
  </si>
  <si>
    <t>Servopohon klapkový s havarijní funkcí, napájení 230VAC, 5Nm</t>
  </si>
  <si>
    <t>Termostat prostorový, IP44, s ručním ovládáním, kontakt NO, 230V/6A min.</t>
  </si>
  <si>
    <t>Krabicová rozvodka, IP44 vč. svorkovnice</t>
  </si>
  <si>
    <t>Trubka instalační DN25, vč. úchytů a tvarovek</t>
  </si>
  <si>
    <t>RX4</t>
  </si>
  <si>
    <t xml:space="preserve">Montáž </t>
  </si>
  <si>
    <t>Soubor</t>
  </si>
  <si>
    <t>Revize</t>
  </si>
  <si>
    <t/>
  </si>
  <si>
    <t>SUM</t>
  </si>
  <si>
    <t>POPUZIV</t>
  </si>
  <si>
    <t>END</t>
  </si>
  <si>
    <t>radiální ventilátor kovový V= 3800m3/h, p=534W, 3800Pa, 230V</t>
  </si>
  <si>
    <t>tlumič hluku tlumič hluku pro čtyřhranné potrubí rozměr 1000x540x290</t>
  </si>
  <si>
    <t>ochranná mřížka průměr 400mm</t>
  </si>
  <si>
    <t>servopohon klapek s pružinovým zpětným chodem, 230V 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</si>
</sst>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6" fillId="0" borderId="33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Stavitel%202019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D10" sqref="D10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 t="s">
        <v>45</v>
      </c>
      <c r="E2" s="230"/>
      <c r="F2" s="230"/>
      <c r="G2" s="230"/>
      <c r="H2" s="230"/>
      <c r="I2" s="230"/>
      <c r="J2" s="231"/>
      <c r="O2" s="2"/>
    </row>
    <row r="3" spans="1:15" ht="23.25" hidden="1" customHeight="1" x14ac:dyDescent="0.2">
      <c r="A3" s="4"/>
      <c r="B3" s="83" t="s">
        <v>43</v>
      </c>
      <c r="C3" s="84"/>
      <c r="D3" s="222"/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/>
      <c r="E11" s="233"/>
      <c r="F11" s="233"/>
      <c r="G11" s="233"/>
      <c r="H11" s="28" t="s">
        <v>33</v>
      </c>
      <c r="I11" s="94" t="s">
        <v>46</v>
      </c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2"/>
      <c r="F16" s="219"/>
      <c r="G16" s="212"/>
      <c r="H16" s="219"/>
      <c r="I16" s="212">
        <f>SUMIF(F47:F50,A16,I47:I50)+SUMIF(F47:F50,"PSU",I47:I50)</f>
        <v>0</v>
      </c>
      <c r="J16" s="21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2"/>
      <c r="F17" s="219"/>
      <c r="G17" s="212"/>
      <c r="H17" s="219"/>
      <c r="I17" s="212">
        <f>SUMIF(F47:F50,A17,I47:I50)</f>
        <v>0</v>
      </c>
      <c r="J17" s="21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2"/>
      <c r="F18" s="219"/>
      <c r="G18" s="212"/>
      <c r="H18" s="219"/>
      <c r="I18" s="212">
        <f>SUMIF(F47:F50,A18,I47:I50)</f>
        <v>0</v>
      </c>
      <c r="J18" s="213"/>
    </row>
    <row r="19" spans="1:10" ht="23.25" customHeight="1" x14ac:dyDescent="0.2">
      <c r="A19" s="141" t="s">
        <v>59</v>
      </c>
      <c r="B19" s="142" t="s">
        <v>26</v>
      </c>
      <c r="C19" s="58"/>
      <c r="D19" s="59"/>
      <c r="E19" s="212"/>
      <c r="F19" s="219"/>
      <c r="G19" s="212"/>
      <c r="H19" s="219"/>
      <c r="I19" s="212">
        <f>SUMIF(F47:F50,A19,I47:I50)</f>
        <v>0</v>
      </c>
      <c r="J19" s="213"/>
    </row>
    <row r="20" spans="1:10" ht="23.25" customHeight="1" x14ac:dyDescent="0.2">
      <c r="A20" s="141" t="s">
        <v>60</v>
      </c>
      <c r="B20" s="142" t="s">
        <v>27</v>
      </c>
      <c r="C20" s="58"/>
      <c r="D20" s="59"/>
      <c r="E20" s="212"/>
      <c r="F20" s="219"/>
      <c r="G20" s="212"/>
      <c r="H20" s="219"/>
      <c r="I20" s="212">
        <f>SUMIF(F47:F50,A20,I47:I50)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43721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47</v>
      </c>
      <c r="C39" s="237" t="s">
        <v>45</v>
      </c>
      <c r="D39" s="238"/>
      <c r="E39" s="238"/>
      <c r="F39" s="108">
        <f>'Rozpočet Pol'!AC40</f>
        <v>0</v>
      </c>
      <c r="G39" s="109">
        <f>'Rozpočet Pol'!AD40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9" t="s">
        <v>48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42" t="s">
        <v>28</v>
      </c>
      <c r="J46" s="242"/>
    </row>
    <row r="47" spans="1:10" ht="25.5" customHeight="1" x14ac:dyDescent="0.2">
      <c r="A47" s="122"/>
      <c r="B47" s="130" t="s">
        <v>52</v>
      </c>
      <c r="C47" s="244" t="s">
        <v>53</v>
      </c>
      <c r="D47" s="245"/>
      <c r="E47" s="245"/>
      <c r="F47" s="132" t="s">
        <v>23</v>
      </c>
      <c r="G47" s="133"/>
      <c r="H47" s="133"/>
      <c r="I47" s="243">
        <f>'Rozpočet Pol'!G8</f>
        <v>0</v>
      </c>
      <c r="J47" s="243"/>
    </row>
    <row r="48" spans="1:10" ht="25.5" customHeight="1" x14ac:dyDescent="0.2">
      <c r="A48" s="122"/>
      <c r="B48" s="124" t="s">
        <v>54</v>
      </c>
      <c r="C48" s="227" t="s">
        <v>55</v>
      </c>
      <c r="D48" s="228"/>
      <c r="E48" s="228"/>
      <c r="F48" s="134" t="s">
        <v>23</v>
      </c>
      <c r="G48" s="135"/>
      <c r="H48" s="135"/>
      <c r="I48" s="226">
        <f>'Rozpočet Pol'!G25</f>
        <v>0</v>
      </c>
      <c r="J48" s="226"/>
    </row>
    <row r="49" spans="1:10" ht="25.5" customHeight="1" x14ac:dyDescent="0.2">
      <c r="A49" s="122"/>
      <c r="B49" s="124" t="s">
        <v>56</v>
      </c>
      <c r="C49" s="227" t="s">
        <v>57</v>
      </c>
      <c r="D49" s="228"/>
      <c r="E49" s="228"/>
      <c r="F49" s="134" t="s">
        <v>23</v>
      </c>
      <c r="G49" s="135"/>
      <c r="H49" s="135"/>
      <c r="I49" s="226">
        <f>'Rozpočet Pol'!G30</f>
        <v>0</v>
      </c>
      <c r="J49" s="226"/>
    </row>
    <row r="50" spans="1:10" ht="25.5" customHeight="1" x14ac:dyDescent="0.2">
      <c r="A50" s="122"/>
      <c r="B50" s="131" t="s">
        <v>58</v>
      </c>
      <c r="C50" s="247" t="s">
        <v>55</v>
      </c>
      <c r="D50" s="248"/>
      <c r="E50" s="248"/>
      <c r="F50" s="136" t="s">
        <v>59</v>
      </c>
      <c r="G50" s="137"/>
      <c r="H50" s="137"/>
      <c r="I50" s="246">
        <f>'Rozpočet Pol'!G36</f>
        <v>0</v>
      </c>
      <c r="J50" s="246"/>
    </row>
    <row r="51" spans="1:10" ht="25.5" customHeight="1" x14ac:dyDescent="0.2">
      <c r="A51" s="123"/>
      <c r="B51" s="127" t="s">
        <v>1</v>
      </c>
      <c r="C51" s="127"/>
      <c r="D51" s="128"/>
      <c r="E51" s="128"/>
      <c r="F51" s="138"/>
      <c r="G51" s="139"/>
      <c r="H51" s="139"/>
      <c r="I51" s="249">
        <f>SUM(I47:I50)</f>
        <v>0</v>
      </c>
      <c r="J51" s="249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"/>
  <sheetViews>
    <sheetView tabSelected="1" workbookViewId="0">
      <selection activeCell="C11" sqref="C1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62</v>
      </c>
    </row>
    <row r="2" spans="1:60" ht="24.95" customHeight="1" x14ac:dyDescent="0.2">
      <c r="A2" s="145" t="s">
        <v>61</v>
      </c>
      <c r="B2" s="143"/>
      <c r="C2" s="267" t="s">
        <v>45</v>
      </c>
      <c r="D2" s="268"/>
      <c r="E2" s="268"/>
      <c r="F2" s="268"/>
      <c r="G2" s="269"/>
      <c r="AE2" t="s">
        <v>63</v>
      </c>
    </row>
    <row r="3" spans="1:60" ht="24.95" hidden="1" customHeight="1" x14ac:dyDescent="0.2">
      <c r="A3" s="146" t="s">
        <v>7</v>
      </c>
      <c r="B3" s="144"/>
      <c r="C3" s="270"/>
      <c r="D3" s="271"/>
      <c r="E3" s="271"/>
      <c r="F3" s="271"/>
      <c r="G3" s="272"/>
      <c r="AE3" t="s">
        <v>64</v>
      </c>
    </row>
    <row r="4" spans="1:60" ht="24.95" hidden="1" customHeight="1" x14ac:dyDescent="0.2">
      <c r="A4" s="146" t="s">
        <v>8</v>
      </c>
      <c r="B4" s="144"/>
      <c r="C4" s="270"/>
      <c r="D4" s="271"/>
      <c r="E4" s="271"/>
      <c r="F4" s="271"/>
      <c r="G4" s="272"/>
      <c r="AE4" t="s">
        <v>65</v>
      </c>
    </row>
    <row r="5" spans="1:60" hidden="1" x14ac:dyDescent="0.2">
      <c r="A5" s="147" t="s">
        <v>66</v>
      </c>
      <c r="B5" s="148"/>
      <c r="C5" s="149"/>
      <c r="D5" s="150"/>
      <c r="E5" s="150"/>
      <c r="F5" s="150"/>
      <c r="G5" s="151"/>
      <c r="AE5" t="s">
        <v>67</v>
      </c>
    </row>
    <row r="7" spans="1:60" ht="38.25" x14ac:dyDescent="0.2">
      <c r="A7" s="156" t="s">
        <v>68</v>
      </c>
      <c r="B7" s="157" t="s">
        <v>69</v>
      </c>
      <c r="C7" s="157" t="s">
        <v>70</v>
      </c>
      <c r="D7" s="156" t="s">
        <v>71</v>
      </c>
      <c r="E7" s="156" t="s">
        <v>72</v>
      </c>
      <c r="F7" s="152" t="s">
        <v>73</v>
      </c>
      <c r="G7" s="175" t="s">
        <v>28</v>
      </c>
      <c r="H7" s="176" t="s">
        <v>29</v>
      </c>
      <c r="I7" s="176" t="s">
        <v>74</v>
      </c>
      <c r="J7" s="176" t="s">
        <v>30</v>
      </c>
      <c r="K7" s="176" t="s">
        <v>75</v>
      </c>
      <c r="L7" s="176" t="s">
        <v>76</v>
      </c>
      <c r="M7" s="176" t="s">
        <v>77</v>
      </c>
      <c r="N7" s="176" t="s">
        <v>78</v>
      </c>
      <c r="O7" s="176" t="s">
        <v>79</v>
      </c>
      <c r="P7" s="176" t="s">
        <v>80</v>
      </c>
      <c r="Q7" s="176" t="s">
        <v>81</v>
      </c>
      <c r="R7" s="176" t="s">
        <v>82</v>
      </c>
      <c r="S7" s="176" t="s">
        <v>83</v>
      </c>
      <c r="T7" s="176" t="s">
        <v>84</v>
      </c>
      <c r="U7" s="159" t="s">
        <v>85</v>
      </c>
    </row>
    <row r="8" spans="1:60" x14ac:dyDescent="0.2">
      <c r="A8" s="177" t="s">
        <v>86</v>
      </c>
      <c r="B8" s="178" t="s">
        <v>52</v>
      </c>
      <c r="C8" s="179" t="s">
        <v>53</v>
      </c>
      <c r="D8" s="180"/>
      <c r="E8" s="181"/>
      <c r="F8" s="182"/>
      <c r="G8" s="182">
        <f>SUMIF(AE9:AE24,"&lt;&gt;NOR",G9:G24)</f>
        <v>0</v>
      </c>
      <c r="H8" s="182"/>
      <c r="I8" s="182">
        <f>SUM(I9:I24)</f>
        <v>0</v>
      </c>
      <c r="J8" s="182"/>
      <c r="K8" s="182">
        <f>SUM(K9:K24)</f>
        <v>0</v>
      </c>
      <c r="L8" s="182"/>
      <c r="M8" s="182">
        <f>SUM(M9:M24)</f>
        <v>0</v>
      </c>
      <c r="N8" s="158"/>
      <c r="O8" s="158">
        <f>SUM(O9:O24)</f>
        <v>0</v>
      </c>
      <c r="P8" s="158"/>
      <c r="Q8" s="158">
        <f>SUM(Q9:Q24)</f>
        <v>0</v>
      </c>
      <c r="R8" s="158"/>
      <c r="S8" s="158"/>
      <c r="T8" s="177"/>
      <c r="U8" s="158">
        <f>SUM(U9:U24)</f>
        <v>0</v>
      </c>
      <c r="AE8" t="s">
        <v>87</v>
      </c>
    </row>
    <row r="9" spans="1:60" ht="22.5" outlineLevel="1" x14ac:dyDescent="0.2">
      <c r="A9" s="154">
        <v>1</v>
      </c>
      <c r="B9" s="160" t="s">
        <v>88</v>
      </c>
      <c r="C9" s="275" t="s">
        <v>126</v>
      </c>
      <c r="D9" s="162" t="s">
        <v>89</v>
      </c>
      <c r="E9" s="169">
        <v>1</v>
      </c>
      <c r="F9" s="172"/>
      <c r="G9" s="173">
        <f t="shared" ref="G9:G16" si="0">ROUND(E9*F9,2)</f>
        <v>0</v>
      </c>
      <c r="H9" s="172"/>
      <c r="I9" s="173">
        <f t="shared" ref="I9:I16" si="1">ROUND(E9*H9,2)</f>
        <v>0</v>
      </c>
      <c r="J9" s="172"/>
      <c r="K9" s="173">
        <f t="shared" ref="K9:K16" si="2">ROUND(E9*J9,2)</f>
        <v>0</v>
      </c>
      <c r="L9" s="173">
        <v>21</v>
      </c>
      <c r="M9" s="173">
        <f t="shared" ref="M9:M16" si="3">G9*(1+L9/100)</f>
        <v>0</v>
      </c>
      <c r="N9" s="163">
        <v>0</v>
      </c>
      <c r="O9" s="163">
        <f t="shared" ref="O9:O16" si="4">ROUND(E9*N9,5)</f>
        <v>0</v>
      </c>
      <c r="P9" s="163">
        <v>0</v>
      </c>
      <c r="Q9" s="163">
        <f t="shared" ref="Q9:Q16" si="5">ROUND(E9*P9,5)</f>
        <v>0</v>
      </c>
      <c r="R9" s="163"/>
      <c r="S9" s="163"/>
      <c r="T9" s="164">
        <v>0</v>
      </c>
      <c r="U9" s="163">
        <f t="shared" ref="U9:U16" si="6"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88</v>
      </c>
      <c r="C10" s="275" t="s">
        <v>127</v>
      </c>
      <c r="D10" s="162" t="s">
        <v>89</v>
      </c>
      <c r="E10" s="169">
        <v>1</v>
      </c>
      <c r="F10" s="172"/>
      <c r="G10" s="173">
        <f t="shared" si="0"/>
        <v>0</v>
      </c>
      <c r="H10" s="172"/>
      <c r="I10" s="173">
        <f t="shared" si="1"/>
        <v>0</v>
      </c>
      <c r="J10" s="172"/>
      <c r="K10" s="173">
        <f t="shared" si="2"/>
        <v>0</v>
      </c>
      <c r="L10" s="173">
        <v>21</v>
      </c>
      <c r="M10" s="173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0</v>
      </c>
      <c r="U10" s="163">
        <f t="shared" si="6"/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90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88</v>
      </c>
      <c r="C11" s="275" t="s">
        <v>128</v>
      </c>
      <c r="D11" s="162" t="s">
        <v>89</v>
      </c>
      <c r="E11" s="169">
        <v>1</v>
      </c>
      <c r="F11" s="172"/>
      <c r="G11" s="173">
        <f t="shared" si="0"/>
        <v>0</v>
      </c>
      <c r="H11" s="172"/>
      <c r="I11" s="173">
        <f t="shared" si="1"/>
        <v>0</v>
      </c>
      <c r="J11" s="172"/>
      <c r="K11" s="173">
        <f t="shared" si="2"/>
        <v>0</v>
      </c>
      <c r="L11" s="173">
        <v>21</v>
      </c>
      <c r="M11" s="173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0</v>
      </c>
      <c r="U11" s="163">
        <f t="shared" si="6"/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0" t="s">
        <v>88</v>
      </c>
      <c r="C12" s="195" t="s">
        <v>91</v>
      </c>
      <c r="D12" s="162" t="s">
        <v>89</v>
      </c>
      <c r="E12" s="169">
        <v>2</v>
      </c>
      <c r="F12" s="172"/>
      <c r="G12" s="173">
        <f t="shared" si="0"/>
        <v>0</v>
      </c>
      <c r="H12" s="172"/>
      <c r="I12" s="173">
        <f t="shared" si="1"/>
        <v>0</v>
      </c>
      <c r="J12" s="172"/>
      <c r="K12" s="173">
        <f t="shared" si="2"/>
        <v>0</v>
      </c>
      <c r="L12" s="173">
        <v>21</v>
      </c>
      <c r="M12" s="173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0</v>
      </c>
      <c r="U12" s="163">
        <f t="shared" si="6"/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90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5</v>
      </c>
      <c r="B13" s="160" t="s">
        <v>88</v>
      </c>
      <c r="C13" s="195" t="s">
        <v>92</v>
      </c>
      <c r="D13" s="162" t="s">
        <v>89</v>
      </c>
      <c r="E13" s="169">
        <v>2</v>
      </c>
      <c r="F13" s="172"/>
      <c r="G13" s="173">
        <f t="shared" si="0"/>
        <v>0</v>
      </c>
      <c r="H13" s="172"/>
      <c r="I13" s="173">
        <f t="shared" si="1"/>
        <v>0</v>
      </c>
      <c r="J13" s="172"/>
      <c r="K13" s="173">
        <f t="shared" si="2"/>
        <v>0</v>
      </c>
      <c r="L13" s="173">
        <v>21</v>
      </c>
      <c r="M13" s="173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0</v>
      </c>
      <c r="U13" s="163">
        <f t="shared" si="6"/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90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6</v>
      </c>
      <c r="B14" s="160" t="s">
        <v>88</v>
      </c>
      <c r="C14" s="195" t="s">
        <v>129</v>
      </c>
      <c r="D14" s="162" t="s">
        <v>89</v>
      </c>
      <c r="E14" s="169">
        <v>2</v>
      </c>
      <c r="F14" s="172"/>
      <c r="G14" s="173">
        <f t="shared" si="0"/>
        <v>0</v>
      </c>
      <c r="H14" s="172"/>
      <c r="I14" s="173">
        <f t="shared" si="1"/>
        <v>0</v>
      </c>
      <c r="J14" s="172"/>
      <c r="K14" s="173">
        <f t="shared" si="2"/>
        <v>0</v>
      </c>
      <c r="L14" s="173">
        <v>21</v>
      </c>
      <c r="M14" s="173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</v>
      </c>
      <c r="U14" s="163">
        <f t="shared" si="6"/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7</v>
      </c>
      <c r="B15" s="160" t="s">
        <v>88</v>
      </c>
      <c r="C15" s="195" t="s">
        <v>93</v>
      </c>
      <c r="D15" s="162" t="s">
        <v>89</v>
      </c>
      <c r="E15" s="169">
        <v>1</v>
      </c>
      <c r="F15" s="172"/>
      <c r="G15" s="173">
        <f t="shared" si="0"/>
        <v>0</v>
      </c>
      <c r="H15" s="172"/>
      <c r="I15" s="173">
        <f t="shared" si="1"/>
        <v>0</v>
      </c>
      <c r="J15" s="172"/>
      <c r="K15" s="173">
        <f t="shared" si="2"/>
        <v>0</v>
      </c>
      <c r="L15" s="173">
        <v>21</v>
      </c>
      <c r="M15" s="173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0</v>
      </c>
      <c r="U15" s="163">
        <f t="shared" si="6"/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8</v>
      </c>
      <c r="B16" s="160" t="s">
        <v>88</v>
      </c>
      <c r="C16" s="195" t="s">
        <v>94</v>
      </c>
      <c r="D16" s="162" t="s">
        <v>95</v>
      </c>
      <c r="E16" s="169">
        <v>10</v>
      </c>
      <c r="F16" s="172"/>
      <c r="G16" s="173">
        <f t="shared" si="0"/>
        <v>0</v>
      </c>
      <c r="H16" s="172"/>
      <c r="I16" s="173">
        <f t="shared" si="1"/>
        <v>0</v>
      </c>
      <c r="J16" s="172"/>
      <c r="K16" s="173">
        <f t="shared" si="2"/>
        <v>0</v>
      </c>
      <c r="L16" s="173">
        <v>21</v>
      </c>
      <c r="M16" s="173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0</v>
      </c>
      <c r="U16" s="163">
        <f t="shared" si="6"/>
        <v>0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90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96</v>
      </c>
      <c r="D17" s="165"/>
      <c r="E17" s="170">
        <v>21.6</v>
      </c>
      <c r="F17" s="173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97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9</v>
      </c>
      <c r="B18" s="160" t="s">
        <v>88</v>
      </c>
      <c r="C18" s="195" t="s">
        <v>98</v>
      </c>
      <c r="D18" s="162" t="s">
        <v>99</v>
      </c>
      <c r="E18" s="169">
        <v>15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0</v>
      </c>
      <c r="U18" s="163">
        <f>ROUND(E18*T18,2)</f>
        <v>0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6" t="s">
        <v>100</v>
      </c>
      <c r="D19" s="165"/>
      <c r="E19" s="170">
        <v>3.63</v>
      </c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97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10</v>
      </c>
      <c r="B20" s="160" t="s">
        <v>88</v>
      </c>
      <c r="C20" s="195" t="s">
        <v>101</v>
      </c>
      <c r="D20" s="162" t="s">
        <v>89</v>
      </c>
      <c r="E20" s="169">
        <v>1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0</v>
      </c>
      <c r="U20" s="163">
        <f>ROUND(E20*T20,2)</f>
        <v>0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11</v>
      </c>
      <c r="B21" s="160" t="s">
        <v>88</v>
      </c>
      <c r="C21" s="195" t="s">
        <v>102</v>
      </c>
      <c r="D21" s="162" t="s">
        <v>89</v>
      </c>
      <c r="E21" s="169">
        <v>1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</v>
      </c>
      <c r="U21" s="163">
        <f>ROUND(E21*T21,2)</f>
        <v>0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90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12</v>
      </c>
      <c r="B22" s="160" t="s">
        <v>88</v>
      </c>
      <c r="C22" s="195" t="s">
        <v>103</v>
      </c>
      <c r="D22" s="162" t="s">
        <v>89</v>
      </c>
      <c r="E22" s="169">
        <v>1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</v>
      </c>
      <c r="U22" s="163">
        <f>ROUND(E22*T22,2)</f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13</v>
      </c>
      <c r="B23" s="160" t="s">
        <v>88</v>
      </c>
      <c r="C23" s="195" t="s">
        <v>104</v>
      </c>
      <c r="D23" s="162" t="s">
        <v>89</v>
      </c>
      <c r="E23" s="169">
        <v>8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0</v>
      </c>
      <c r="U23" s="163">
        <f>ROUND(E23*T23,2)</f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90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14</v>
      </c>
      <c r="B24" s="160" t="s">
        <v>88</v>
      </c>
      <c r="C24" s="195" t="s">
        <v>105</v>
      </c>
      <c r="D24" s="162" t="s">
        <v>89</v>
      </c>
      <c r="E24" s="169">
        <v>1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</v>
      </c>
      <c r="U24" s="163">
        <f>ROUND(E24*T24,2)</f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x14ac:dyDescent="0.2">
      <c r="A25" s="155" t="s">
        <v>86</v>
      </c>
      <c r="B25" s="161" t="s">
        <v>54</v>
      </c>
      <c r="C25" s="197" t="s">
        <v>55</v>
      </c>
      <c r="D25" s="166"/>
      <c r="E25" s="171"/>
      <c r="F25" s="174"/>
      <c r="G25" s="174">
        <f>SUMIF(AE26:AE29,"&lt;&gt;NOR",G26:G29)</f>
        <v>0</v>
      </c>
      <c r="H25" s="174"/>
      <c r="I25" s="174">
        <f>SUM(I26:I29)</f>
        <v>0</v>
      </c>
      <c r="J25" s="174"/>
      <c r="K25" s="174">
        <f>SUM(K26:K29)</f>
        <v>0</v>
      </c>
      <c r="L25" s="174"/>
      <c r="M25" s="174">
        <f>SUM(M26:M29)</f>
        <v>0</v>
      </c>
      <c r="N25" s="167"/>
      <c r="O25" s="167">
        <f>SUM(O26:O29)</f>
        <v>4.4799999999999996E-3</v>
      </c>
      <c r="P25" s="167"/>
      <c r="Q25" s="167">
        <f>SUM(Q26:Q29)</f>
        <v>10</v>
      </c>
      <c r="R25" s="167"/>
      <c r="S25" s="167"/>
      <c r="T25" s="168"/>
      <c r="U25" s="167">
        <f>SUM(U26:U29)</f>
        <v>7.04</v>
      </c>
      <c r="AE25" t="s">
        <v>87</v>
      </c>
    </row>
    <row r="26" spans="1:60" outlineLevel="1" x14ac:dyDescent="0.2">
      <c r="A26" s="154">
        <v>15</v>
      </c>
      <c r="B26" s="160" t="s">
        <v>106</v>
      </c>
      <c r="C26" s="195" t="s">
        <v>107</v>
      </c>
      <c r="D26" s="162" t="s">
        <v>108</v>
      </c>
      <c r="E26" s="169">
        <v>1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1.1199999999999999E-3</v>
      </c>
      <c r="O26" s="163">
        <f>ROUND(E26*N26,5)</f>
        <v>1.1199999999999999E-3</v>
      </c>
      <c r="P26" s="163">
        <v>2.5</v>
      </c>
      <c r="Q26" s="163">
        <f>ROUND(E26*P26,5)</f>
        <v>2.5</v>
      </c>
      <c r="R26" s="163"/>
      <c r="S26" s="163"/>
      <c r="T26" s="164">
        <v>1.756</v>
      </c>
      <c r="U26" s="163">
        <f>ROUND(E26*T26,2)</f>
        <v>1.76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90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16</v>
      </c>
      <c r="B27" s="160" t="s">
        <v>106</v>
      </c>
      <c r="C27" s="195" t="s">
        <v>30</v>
      </c>
      <c r="D27" s="162" t="s">
        <v>109</v>
      </c>
      <c r="E27" s="169">
        <v>1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1.1199999999999999E-3</v>
      </c>
      <c r="O27" s="163">
        <f>ROUND(E27*N27,5)</f>
        <v>1.1199999999999999E-3</v>
      </c>
      <c r="P27" s="163">
        <v>2.5</v>
      </c>
      <c r="Q27" s="163">
        <f>ROUND(E27*P27,5)</f>
        <v>2.5</v>
      </c>
      <c r="R27" s="163"/>
      <c r="S27" s="163"/>
      <c r="T27" s="164">
        <v>1.756</v>
      </c>
      <c r="U27" s="163">
        <f>ROUND(E27*T27,2)</f>
        <v>1.76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17</v>
      </c>
      <c r="B28" s="160" t="s">
        <v>106</v>
      </c>
      <c r="C28" s="195" t="s">
        <v>110</v>
      </c>
      <c r="D28" s="162" t="s">
        <v>109</v>
      </c>
      <c r="E28" s="169">
        <v>1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1.1199999999999999E-3</v>
      </c>
      <c r="O28" s="163">
        <f>ROUND(E28*N28,5)</f>
        <v>1.1199999999999999E-3</v>
      </c>
      <c r="P28" s="163">
        <v>2.5</v>
      </c>
      <c r="Q28" s="163">
        <f>ROUND(E28*P28,5)</f>
        <v>2.5</v>
      </c>
      <c r="R28" s="163"/>
      <c r="S28" s="163"/>
      <c r="T28" s="164">
        <v>1.756</v>
      </c>
      <c r="U28" s="163">
        <f>ROUND(E28*T28,2)</f>
        <v>1.76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18</v>
      </c>
      <c r="B29" s="160" t="s">
        <v>106</v>
      </c>
      <c r="C29" s="195" t="s">
        <v>111</v>
      </c>
      <c r="D29" s="162" t="s">
        <v>109</v>
      </c>
      <c r="E29" s="169">
        <v>1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1.1199999999999999E-3</v>
      </c>
      <c r="O29" s="163">
        <f>ROUND(E29*N29,5)</f>
        <v>1.1199999999999999E-3</v>
      </c>
      <c r="P29" s="163">
        <v>2.5</v>
      </c>
      <c r="Q29" s="163">
        <f>ROUND(E29*P29,5)</f>
        <v>2.5</v>
      </c>
      <c r="R29" s="163"/>
      <c r="S29" s="163"/>
      <c r="T29" s="164">
        <v>1.756</v>
      </c>
      <c r="U29" s="163">
        <f>ROUND(E29*T29,2)</f>
        <v>1.76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5.5" x14ac:dyDescent="0.2">
      <c r="A30" s="155" t="s">
        <v>86</v>
      </c>
      <c r="B30" s="161" t="s">
        <v>56</v>
      </c>
      <c r="C30" s="197" t="s">
        <v>57</v>
      </c>
      <c r="D30" s="166"/>
      <c r="E30" s="171"/>
      <c r="F30" s="174"/>
      <c r="G30" s="174">
        <f>SUMIF(AE31:AE35,"&lt;&gt;NOR",G31:G35)</f>
        <v>0</v>
      </c>
      <c r="H30" s="174"/>
      <c r="I30" s="174">
        <f>SUM(I31:I35)</f>
        <v>0</v>
      </c>
      <c r="J30" s="174"/>
      <c r="K30" s="174">
        <f>SUM(K31:K35)</f>
        <v>0</v>
      </c>
      <c r="L30" s="174"/>
      <c r="M30" s="174">
        <f>SUM(M31:M35)</f>
        <v>0</v>
      </c>
      <c r="N30" s="167"/>
      <c r="O30" s="167">
        <f>SUM(O31:O35)</f>
        <v>0</v>
      </c>
      <c r="P30" s="167"/>
      <c r="Q30" s="167">
        <f>SUM(Q31:Q35)</f>
        <v>0</v>
      </c>
      <c r="R30" s="167"/>
      <c r="S30" s="167"/>
      <c r="T30" s="168"/>
      <c r="U30" s="167">
        <f>SUM(U31:U35)</f>
        <v>0.92999999999999994</v>
      </c>
      <c r="AE30" t="s">
        <v>87</v>
      </c>
    </row>
    <row r="31" spans="1:60" ht="22.5" outlineLevel="1" x14ac:dyDescent="0.2">
      <c r="A31" s="154">
        <v>19</v>
      </c>
      <c r="B31" s="160" t="s">
        <v>112</v>
      </c>
      <c r="C31" s="195" t="s">
        <v>113</v>
      </c>
      <c r="D31" s="162" t="s">
        <v>109</v>
      </c>
      <c r="E31" s="169">
        <v>1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4.5999999999999999E-2</v>
      </c>
      <c r="U31" s="163">
        <f>ROUND(E31*T31,2)</f>
        <v>0.05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20</v>
      </c>
      <c r="B32" s="160" t="s">
        <v>112</v>
      </c>
      <c r="C32" s="195" t="s">
        <v>114</v>
      </c>
      <c r="D32" s="162" t="s">
        <v>89</v>
      </c>
      <c r="E32" s="169">
        <v>2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4.5999999999999999E-2</v>
      </c>
      <c r="U32" s="163">
        <f>ROUND(E32*T32,2)</f>
        <v>0.09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21</v>
      </c>
      <c r="B33" s="160" t="s">
        <v>112</v>
      </c>
      <c r="C33" s="275" t="s">
        <v>115</v>
      </c>
      <c r="D33" s="162" t="s">
        <v>89</v>
      </c>
      <c r="E33" s="169">
        <v>1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4.5999999999999999E-2</v>
      </c>
      <c r="U33" s="163">
        <f>ROUND(E33*T33,2)</f>
        <v>0.05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22</v>
      </c>
      <c r="B34" s="160" t="s">
        <v>112</v>
      </c>
      <c r="C34" s="275" t="s">
        <v>116</v>
      </c>
      <c r="D34" s="162" t="s">
        <v>89</v>
      </c>
      <c r="E34" s="169">
        <v>1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4.5999999999999999E-2</v>
      </c>
      <c r="U34" s="163">
        <f>ROUND(E34*T34,2)</f>
        <v>0.05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23</v>
      </c>
      <c r="B35" s="160" t="s">
        <v>112</v>
      </c>
      <c r="C35" s="195" t="s">
        <v>117</v>
      </c>
      <c r="D35" s="162" t="s">
        <v>95</v>
      </c>
      <c r="E35" s="169">
        <v>15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4.5999999999999999E-2</v>
      </c>
      <c r="U35" s="163">
        <f>ROUND(E35*T35,2)</f>
        <v>0.69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90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55" t="s">
        <v>86</v>
      </c>
      <c r="B36" s="161" t="s">
        <v>58</v>
      </c>
      <c r="C36" s="197" t="s">
        <v>55</v>
      </c>
      <c r="D36" s="166"/>
      <c r="E36" s="171"/>
      <c r="F36" s="174"/>
      <c r="G36" s="174">
        <f>SUMIF(AE37:AE38,"&lt;&gt;NOR",G37:G38)</f>
        <v>0</v>
      </c>
      <c r="H36" s="174"/>
      <c r="I36" s="174">
        <f>SUM(I37:I38)</f>
        <v>0</v>
      </c>
      <c r="J36" s="174"/>
      <c r="K36" s="174">
        <f>SUM(K37:K38)</f>
        <v>0</v>
      </c>
      <c r="L36" s="174"/>
      <c r="M36" s="174">
        <f>SUM(M37:M38)</f>
        <v>0</v>
      </c>
      <c r="N36" s="167"/>
      <c r="O36" s="167">
        <f>SUM(O37:O38)</f>
        <v>0</v>
      </c>
      <c r="P36" s="167"/>
      <c r="Q36" s="167">
        <f>SUM(Q37:Q38)</f>
        <v>0</v>
      </c>
      <c r="R36" s="167"/>
      <c r="S36" s="167"/>
      <c r="T36" s="168"/>
      <c r="U36" s="167">
        <f>SUM(U37:U38)</f>
        <v>0</v>
      </c>
      <c r="AE36" t="s">
        <v>87</v>
      </c>
    </row>
    <row r="37" spans="1:60" outlineLevel="1" x14ac:dyDescent="0.2">
      <c r="A37" s="154">
        <v>24</v>
      </c>
      <c r="B37" s="160" t="s">
        <v>118</v>
      </c>
      <c r="C37" s="195" t="s">
        <v>119</v>
      </c>
      <c r="D37" s="162" t="s">
        <v>120</v>
      </c>
      <c r="E37" s="169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0</v>
      </c>
      <c r="U37" s="163">
        <f>ROUND(E37*T37,2)</f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90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83">
        <v>25</v>
      </c>
      <c r="B38" s="184" t="s">
        <v>118</v>
      </c>
      <c r="C38" s="198" t="s">
        <v>121</v>
      </c>
      <c r="D38" s="185" t="s">
        <v>120</v>
      </c>
      <c r="E38" s="186">
        <v>1</v>
      </c>
      <c r="F38" s="187"/>
      <c r="G38" s="188">
        <f>ROUND(E38*F38,2)</f>
        <v>0</v>
      </c>
      <c r="H38" s="187"/>
      <c r="I38" s="188">
        <f>ROUND(E38*H38,2)</f>
        <v>0</v>
      </c>
      <c r="J38" s="187"/>
      <c r="K38" s="188">
        <f>ROUND(E38*J38,2)</f>
        <v>0</v>
      </c>
      <c r="L38" s="188">
        <v>21</v>
      </c>
      <c r="M38" s="188">
        <f>G38*(1+L38/100)</f>
        <v>0</v>
      </c>
      <c r="N38" s="189">
        <v>0</v>
      </c>
      <c r="O38" s="189">
        <f>ROUND(E38*N38,5)</f>
        <v>0</v>
      </c>
      <c r="P38" s="189">
        <v>0</v>
      </c>
      <c r="Q38" s="189">
        <f>ROUND(E38*P38,5)</f>
        <v>0</v>
      </c>
      <c r="R38" s="189"/>
      <c r="S38" s="189"/>
      <c r="T38" s="190">
        <v>0</v>
      </c>
      <c r="U38" s="189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90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6"/>
      <c r="B39" s="7" t="s">
        <v>122</v>
      </c>
      <c r="C39" s="199" t="s">
        <v>122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15</v>
      </c>
      <c r="AD39">
        <v>21</v>
      </c>
    </row>
    <row r="40" spans="1:60" x14ac:dyDescent="0.2">
      <c r="A40" s="191"/>
      <c r="B40" s="192">
        <v>26</v>
      </c>
      <c r="C40" s="200" t="s">
        <v>122</v>
      </c>
      <c r="D40" s="193"/>
      <c r="E40" s="193"/>
      <c r="F40" s="193"/>
      <c r="G40" s="194">
        <f>G8+G25+G30+G36</f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f>SUMIF(L7:L38,AC39,G7:G38)</f>
        <v>0</v>
      </c>
      <c r="AD40">
        <f>SUMIF(L7:L38,AD39,G7:G38)</f>
        <v>0</v>
      </c>
      <c r="AE40" t="s">
        <v>123</v>
      </c>
    </row>
    <row r="41" spans="1:60" x14ac:dyDescent="0.2">
      <c r="A41" s="6"/>
      <c r="B41" s="7" t="s">
        <v>122</v>
      </c>
      <c r="C41" s="199" t="s">
        <v>122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6"/>
      <c r="B42" s="7" t="s">
        <v>122</v>
      </c>
      <c r="C42" s="199" t="s">
        <v>122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73">
        <v>33</v>
      </c>
      <c r="B43" s="273"/>
      <c r="C43" s="274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54"/>
      <c r="B44" s="255"/>
      <c r="C44" s="256"/>
      <c r="D44" s="255"/>
      <c r="E44" s="255"/>
      <c r="F44" s="255"/>
      <c r="G44" s="25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E44" t="s">
        <v>124</v>
      </c>
    </row>
    <row r="45" spans="1:60" x14ac:dyDescent="0.2">
      <c r="A45" s="258"/>
      <c r="B45" s="259"/>
      <c r="C45" s="260"/>
      <c r="D45" s="259"/>
      <c r="E45" s="259"/>
      <c r="F45" s="259"/>
      <c r="G45" s="26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8"/>
      <c r="B46" s="259"/>
      <c r="C46" s="260"/>
      <c r="D46" s="259"/>
      <c r="E46" s="259"/>
      <c r="F46" s="259"/>
      <c r="G46" s="26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8"/>
      <c r="B47" s="259"/>
      <c r="C47" s="260"/>
      <c r="D47" s="259"/>
      <c r="E47" s="259"/>
      <c r="F47" s="259"/>
      <c r="G47" s="261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62"/>
      <c r="B48" s="263"/>
      <c r="C48" s="264"/>
      <c r="D48" s="263"/>
      <c r="E48" s="263"/>
      <c r="F48" s="263"/>
      <c r="G48" s="26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6"/>
      <c r="B49" s="7" t="s">
        <v>122</v>
      </c>
      <c r="C49" s="199" t="s">
        <v>122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C50" s="201"/>
      <c r="AE50" t="s">
        <v>125</v>
      </c>
    </row>
  </sheetData>
  <mergeCells count="6">
    <mergeCell ref="A44:G48"/>
    <mergeCell ref="A1:G1"/>
    <mergeCell ref="C2:G2"/>
    <mergeCell ref="C3:G3"/>
    <mergeCell ref="C4:G4"/>
    <mergeCell ref="A43:C4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admin</cp:lastModifiedBy>
  <cp:lastPrinted>2014-02-28T09:52:57Z</cp:lastPrinted>
  <dcterms:created xsi:type="dcterms:W3CDTF">2009-04-08T07:15:50Z</dcterms:created>
  <dcterms:modified xsi:type="dcterms:W3CDTF">2019-09-13T09:00:00Z</dcterms:modified>
</cp:coreProperties>
</file>