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tabRatio="794" activeTab="2"/>
  </bookViews>
  <sheets>
    <sheet name="Krycí list" sheetId="1" r:id="rId1"/>
    <sheet name="Rekapitulace" sheetId="2" r:id="rId2"/>
    <sheet name="01 Stavba" sheetId="3" r:id="rId3"/>
    <sheet name="02 VRN" sheetId="4" r:id="rId4"/>
    <sheet name="03 ELEKTRO rekapitulace" sheetId="5" r:id="rId5"/>
    <sheet name="03 ELEKTRO položky" sheetId="6" r:id="rId6"/>
    <sheet name="04 SLP rekapitulace" sheetId="7" r:id="rId7"/>
    <sheet name="04 SLP položky" sheetId="8" r:id="rId8"/>
  </sheets>
  <externalReferences>
    <externalReference r:id="rId11"/>
  </externalReferences>
  <definedNames>
    <definedName name="BPK1" localSheetId="3">'02 VRN'!#REF!</definedName>
    <definedName name="BPK1">'01 Stavba'!#REF!</definedName>
    <definedName name="BPK2" localSheetId="3">'02 VRN'!#REF!</definedName>
    <definedName name="BPK2">'01 Stavba'!#REF!</definedName>
    <definedName name="BPK3" localSheetId="3">'02 VRN'!#REF!</definedName>
    <definedName name="BPK3">'01 Stavba'!#REF!</definedName>
    <definedName name="cisloobjektu" localSheetId="3">'[1]Krycí list'!$A$5</definedName>
    <definedName name="cisloobjektu">'Krycí list'!$A$5</definedName>
    <definedName name="cislostavby" localSheetId="3">'[1]Krycí list'!$A$7</definedName>
    <definedName name="cislostavby">'Krycí list'!$A$7</definedName>
    <definedName name="Datum">'Krycí list'!$B$27</definedName>
    <definedName name="Dil">'Rekapitulace'!$A$6</definedName>
    <definedName name="Dodavka" localSheetId="3">'[1]Rekapitulace'!$G$8</definedName>
    <definedName name="Dodavka">'Rekapitulace'!$G$24</definedName>
    <definedName name="Dodavka0" localSheetId="3">'02 VRN'!#REF!</definedName>
    <definedName name="Dodavka0">'01 Stavba'!#REF!</definedName>
    <definedName name="dph1">'03 ELEKTRO rekapitulace'!#REF!</definedName>
    <definedName name="dph2">'03 ELEKTRO rekapitulace'!#REF!</definedName>
    <definedName name="dph3">'03 ELEKTRO rekapitulace'!#REF!</definedName>
    <definedName name="footer">'03 ELEKTRO rekapitulace'!#REF!</definedName>
    <definedName name="footer2">'03 ELEKTRO položky'!#REF!</definedName>
    <definedName name="head1">'03 ELEKTRO rekapitulace'!#REF!</definedName>
    <definedName name="Header">'03 ELEKTRO rekapitulace'!#REF!</definedName>
    <definedName name="Header2">'03 ELEKTRO položky'!#REF!</definedName>
    <definedName name="header3">'03 ELEKTRO položky'!#REF!</definedName>
    <definedName name="Hlava1">'03 ELEKTRO rekapitulace'!#REF!</definedName>
    <definedName name="Hlava2">'03 ELEKTRO rekapitulace'!#REF!</definedName>
    <definedName name="hlava21">'03 ELEKTRO rekapitulace'!#REF!</definedName>
    <definedName name="hlava22">'03 ELEKTRO rekapitulace'!#REF!</definedName>
    <definedName name="Hlava3">'03 ELEKTRO rekapitulace'!#REF!</definedName>
    <definedName name="Hlava4">'03 ELEKTRO rekapitulace'!#REF!</definedName>
    <definedName name="HSV" localSheetId="3">'[1]Rekapitulace'!$E$8</definedName>
    <definedName name="HSV">'Rekapitulace'!$E$24</definedName>
    <definedName name="HSV0" localSheetId="3">'02 VRN'!#REF!</definedName>
    <definedName name="HSV0">'01 Stavba'!#REF!</definedName>
    <definedName name="HZS" localSheetId="3">'[1]Rekapitulace'!$I$8</definedName>
    <definedName name="HZS">'Rekapitulace'!$I$24</definedName>
    <definedName name="HZS0" localSheetId="3">'02 VRN'!#REF!</definedName>
    <definedName name="HZS0">'01 Stavba'!#REF!</definedName>
    <definedName name="JKSO">'Krycí list'!$F$5</definedName>
    <definedName name="MJ">'Krycí list'!$G$5</definedName>
    <definedName name="Mont" localSheetId="3">'[1]Rekapitulace'!$H$8</definedName>
    <definedName name="Mont">'Rekapitulace'!$H$24</definedName>
    <definedName name="Montaz0" localSheetId="3">'02 VRN'!#REF!</definedName>
    <definedName name="Montaz0">'01 Stavba'!#REF!</definedName>
    <definedName name="NazevDilu">'Rekapitulace'!$B$6</definedName>
    <definedName name="nazevobjektu" localSheetId="3">'[1]Krycí list'!$C$5</definedName>
    <definedName name="nazevobjektu">'Krycí list'!$C$5</definedName>
    <definedName name="nazevstavby" localSheetId="3">'[1]Krycí list'!$C$7</definedName>
    <definedName name="nazevstavby">'Krycí list'!$C$7</definedName>
    <definedName name="_xlnm.Print_Titles" localSheetId="2">'01 Stavba'!$1:$6</definedName>
    <definedName name="_xlnm.Print_Titles" localSheetId="3">'02 VRN'!$1:$6</definedName>
    <definedName name="_xlnm.Print_Titles" localSheetId="1">'Rekapitulace'!$1:$6</definedName>
    <definedName name="Objednatel">'Krycí list'!$C$9</definedName>
    <definedName name="_xlnm.Print_Area" localSheetId="2">'01 Stavba'!$A$1:$G$119</definedName>
    <definedName name="_xlnm.Print_Area" localSheetId="3">'02 VRN'!$A$1:$G$12</definedName>
    <definedName name="_xlnm.Print_Area" localSheetId="5">'03 ELEKTRO položky'!$A$1:$H$142</definedName>
    <definedName name="_xlnm.Print_Area" localSheetId="4">'03 ELEKTRO rekapitulace'!$A$1:$E$20</definedName>
    <definedName name="_xlnm.Print_Area" localSheetId="0">'Krycí list'!$A$1:$G$45</definedName>
    <definedName name="_xlnm.Print_Area" localSheetId="1">'Rekapitulace'!$A$1:$I$38</definedName>
    <definedName name="PocetMJ" localSheetId="3">'[1]Krycí list'!$G$8</definedName>
    <definedName name="PocetMJ">'Krycí list'!$G$8</definedName>
    <definedName name="pol1">'03 ELEKTRO položky'!#REF!</definedName>
    <definedName name="pol2">'03 ELEKTRO položky'!#REF!</definedName>
    <definedName name="pol3">'03 ELEKTRO položky'!#REF!</definedName>
    <definedName name="polbezcen1">'03 ELEKTRO položky'!#REF!</definedName>
    <definedName name="polbezcen2">'03 ELEKTRO položky'!#REF!</definedName>
    <definedName name="polbezcen3">'03 ELEKTRO položky'!#REF!</definedName>
    <definedName name="polcen2">'03 ELEKTRO položky'!#REF!</definedName>
    <definedName name="polcen3">'03 ELEKTRO položky'!#REF!</definedName>
    <definedName name="polminuty1">'03 ELEKTRO položky'!#REF!</definedName>
    <definedName name="polminuty2">'03 ELEKTRO položky'!#REF!</definedName>
    <definedName name="polminuty3">'03 ELEKTRO položky'!#REF!</definedName>
    <definedName name="popisrozp">'03 ELEKTRO rekapitulace'!#REF!</definedName>
    <definedName name="Poznamka">'Krycí list'!$B$37</definedName>
    <definedName name="Projektant">'Krycí list'!$C$8</definedName>
    <definedName name="PSV" localSheetId="3">'[1]Rekapitulace'!$F$8</definedName>
    <definedName name="PSV">'Rekapitulace'!$F$24</definedName>
    <definedName name="PSV0" localSheetId="3">'02 VRN'!#REF!</definedName>
    <definedName name="PSV0">'01 Stavba'!#REF!</definedName>
    <definedName name="SazbaDPH1" localSheetId="3">'[1]Krycí list'!$C$30</definedName>
    <definedName name="SazbaDPH1">'Krycí list'!$C$30</definedName>
    <definedName name="SazbaDPH2" localSheetId="3">'[1]Krycí list'!$C$32</definedName>
    <definedName name="SazbaDPH2">'Krycí list'!$C$32</definedName>
    <definedName name="SloupecCC" localSheetId="3">'02 VRN'!$G$6</definedName>
    <definedName name="SloupecCC">'01 Stavba'!$G$6</definedName>
    <definedName name="SloupecCisloPol" localSheetId="3">'02 VRN'!$B$6</definedName>
    <definedName name="SloupecCisloPol">'01 Stavba'!$B$6</definedName>
    <definedName name="SloupecJC" localSheetId="3">'02 VRN'!$F$6</definedName>
    <definedName name="SloupecJC">'01 Stavba'!$F$6</definedName>
    <definedName name="SloupecMJ" localSheetId="3">'02 VRN'!$D$6</definedName>
    <definedName name="SloupecMJ">'01 Stavba'!$D$6</definedName>
    <definedName name="SloupecMnozstvi" localSheetId="3">'02 VRN'!$E$6</definedName>
    <definedName name="SloupecMnozstvi">'01 Stavba'!$E$6</definedName>
    <definedName name="SloupecNazPol" localSheetId="3">'02 VRN'!$C$6</definedName>
    <definedName name="SloupecNazPol">'01 Stavba'!$C$6</definedName>
    <definedName name="SloupecPC" localSheetId="3">'02 VRN'!$A$6</definedName>
    <definedName name="SloupecPC">'01 Stavba'!$A$6</definedName>
    <definedName name="solver_lin" localSheetId="2" hidden="1">0</definedName>
    <definedName name="solver_lin" localSheetId="3" hidden="1">0</definedName>
    <definedName name="solver_num" localSheetId="2" hidden="1">0</definedName>
    <definedName name="solver_num" localSheetId="3" hidden="1">0</definedName>
    <definedName name="solver_opt" localSheetId="2" hidden="1">'01 Stavba'!#REF!</definedName>
    <definedName name="solver_opt" localSheetId="3" hidden="1">'02 VRN'!#REF!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Typ" localSheetId="3">'02 VRN'!#REF!</definedName>
    <definedName name="Typ">'01 Stavba'!#REF!</definedName>
    <definedName name="VRN" localSheetId="3">'[1]Rekapitulace'!$H$21</definedName>
    <definedName name="VRN">'Rekapitulace'!$H$37</definedName>
    <definedName name="VRNKc" localSheetId="3">'[1]Rekapitulace'!#REF!</definedName>
    <definedName name="VRNKc">'Rekapitulace'!#REF!</definedName>
    <definedName name="VRNnazev" localSheetId="3">'[1]Rekapitulace'!#REF!</definedName>
    <definedName name="VRNnazev">'Rekapitulace'!#REF!</definedName>
    <definedName name="VRNproc" localSheetId="3">'[1]Rekapitulace'!#REF!</definedName>
    <definedName name="VRNproc">'Rekapitulace'!#REF!</definedName>
    <definedName name="VRNzakl" localSheetId="3">'[1]Rekapitulace'!#REF!</definedName>
    <definedName name="VRNzakl">'Rekapitulace'!#REF!</definedName>
    <definedName name="Zakazka">'Krycí list'!$G$10</definedName>
    <definedName name="ZakHead">'03 ELEKTRO rekapitulace'!#REF!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<sst xmlns="http://schemas.openxmlformats.org/spreadsheetml/2006/main" count="1047" uniqueCount="628">
  <si>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</si>
  <si>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</si>
  <si>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</si>
  <si>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</si>
  <si>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</si>
  <si>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</si>
  <si>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</si>
  <si>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</si>
  <si>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</si>
  <si>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</si>
  <si>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</si>
  <si>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</si>
  <si>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</si>
  <si>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</si>
  <si>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</si>
  <si>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</si>
  <si>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</si>
  <si>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</si>
  <si>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</si>
  <si>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</si>
  <si>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</si>
  <si>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</si>
  <si>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</si>
  <si>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</si>
  <si>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</si>
  <si>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</si>
  <si>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</si>
  <si>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</si>
  <si>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</si>
  <si>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</si>
  <si>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</si>
  <si>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</si>
  <si>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</si>
  <si>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</si>
  <si>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</si>
  <si>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</si>
  <si>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</si>
  <si>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</si>
  <si>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</si>
  <si>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</si>
  <si>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</si>
  <si>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</si>
  <si>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</si>
  <si>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</si>
  <si>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</si>
  <si>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</si>
  <si>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</si>
  <si>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</si>
  <si>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</si>
  <si>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</si>
  <si>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</si>
  <si>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</si>
  <si>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</si>
  <si>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</si>
  <si>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</si>
  <si>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</si>
  <si>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</si>
  <si>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</si>
  <si>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</si>
  <si>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</si>
  <si>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</si>
  <si>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</si>
  <si>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</si>
  <si>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</si>
  <si>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</si>
  <si>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</si>
  <si>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</si>
  <si>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</si>
  <si>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</si>
  <si>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</si>
  <si>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10001343</t>
  </si>
  <si>
    <t>REK. LABORATOŘE PRO PRAKTICKOU VÝUKU PED.A GEOLOG</t>
  </si>
  <si>
    <t>S01</t>
  </si>
  <si>
    <t>STAVEB. PRÁCE LABOR. 2.NP.OBJ. B 2035</t>
  </si>
  <si>
    <t>STAVEB. PRÁCE LABOR. 2.NP OBJ.B 2035</t>
  </si>
  <si>
    <t>6</t>
  </si>
  <si>
    <t>Úpravy povrchu, podlahy</t>
  </si>
  <si>
    <t>m2</t>
  </si>
  <si>
    <t>612409991R00</t>
  </si>
  <si>
    <t>Začištění omítek kolem oken,dveří apod.</t>
  </si>
  <si>
    <t>m</t>
  </si>
  <si>
    <t>(1,3+2,6+2,6)*2</t>
  </si>
  <si>
    <t>612451121R00</t>
  </si>
  <si>
    <t>34,45*0,1</t>
  </si>
  <si>
    <t>642952220R00</t>
  </si>
  <si>
    <t>Osazení zárubní dveřních dřevěných, pl. do 4 m2</t>
  </si>
  <si>
    <t>kus</t>
  </si>
  <si>
    <t>94</t>
  </si>
  <si>
    <t>Lešení a stavební výtahy</t>
  </si>
  <si>
    <t>941955002R00</t>
  </si>
  <si>
    <t>Lešení lehké pomocné, výška podlahy do 1,9 m</t>
  </si>
  <si>
    <t>73*2</t>
  </si>
  <si>
    <t>95</t>
  </si>
  <si>
    <t>Dokončovací konstrukce na pozemních stavbách</t>
  </si>
  <si>
    <t>952901111R00</t>
  </si>
  <si>
    <t>Vyčištění budov o výšce podlaží do 4 m</t>
  </si>
  <si>
    <t>952902110R00</t>
  </si>
  <si>
    <t>Čištění zametáním v místnostech a chodbách</t>
  </si>
  <si>
    <t>95-01</t>
  </si>
  <si>
    <t>Zednické výpomoci pro řemesla</t>
  </si>
  <si>
    <t>hod</t>
  </si>
  <si>
    <t>95-02</t>
  </si>
  <si>
    <t>zakrývání kcí + likvidace</t>
  </si>
  <si>
    <t>skřín.:0,85*2,6*1,2</t>
  </si>
  <si>
    <t>dveře.:1,25*2,45*1,2</t>
  </si>
  <si>
    <t>okna.:2,05*2,55*1,2*3</t>
  </si>
  <si>
    <t>95-03</t>
  </si>
  <si>
    <t>stavební úpravy - dopojení digestoře</t>
  </si>
  <si>
    <t>96</t>
  </si>
  <si>
    <t>Bourání konstrukcí</t>
  </si>
  <si>
    <t>965043341R00</t>
  </si>
  <si>
    <t>Bourání podkladů bet., potěr tl. 10 cm, nad 4 m2</t>
  </si>
  <si>
    <t>m3</t>
  </si>
  <si>
    <t>6,37*11,45*0,1</t>
  </si>
  <si>
    <t>965081713RT1</t>
  </si>
  <si>
    <t>Bourání dlaždic keramických tl. 1 cm, nad 1 m2 ručně, dlaždice keramické</t>
  </si>
  <si>
    <t>6,37*11,45</t>
  </si>
  <si>
    <t>968061126R00</t>
  </si>
  <si>
    <t>Vyvěšení dřevěných dveřních křídel pl. nad 2 m2</t>
  </si>
  <si>
    <t>968062456R00</t>
  </si>
  <si>
    <t>Vybourání dřevěných dveřních zárubní pl. nad 2 m2</t>
  </si>
  <si>
    <t>1,25*2,6</t>
  </si>
  <si>
    <t>974042532R00</t>
  </si>
  <si>
    <t>2,:4*2*3</t>
  </si>
  <si>
    <t>974042537R00</t>
  </si>
  <si>
    <t>Vysekání rýh betonová,  5x30 cm</t>
  </si>
  <si>
    <t>2,:11,45</t>
  </si>
  <si>
    <t>978011121R00</t>
  </si>
  <si>
    <t>978013121R00</t>
  </si>
  <si>
    <t>6,37*2,1</t>
  </si>
  <si>
    <t>11,45*3,9-5,2*3</t>
  </si>
  <si>
    <t>8,75*0,6*3</t>
  </si>
  <si>
    <t>6,37*3,9-3-9,2</t>
  </si>
  <si>
    <t>11,45*2,1</t>
  </si>
  <si>
    <t>978013191R00</t>
  </si>
  <si>
    <t>Otlučení omítek vnitřních stěn v rozsahu do 100 %</t>
  </si>
  <si>
    <t>(6,37+5,25+4,75+0,2+4,8)*0,2</t>
  </si>
  <si>
    <t>978023411R00</t>
  </si>
  <si>
    <t>Vysekání a úprava spár zdiva cihelného mimo komín.</t>
  </si>
  <si>
    <t>4,27+38,47</t>
  </si>
  <si>
    <t>978059511R00</t>
  </si>
  <si>
    <t>Odsekání vnitřních obkladů stěn do 1 m2 soklů</t>
  </si>
  <si>
    <t>(6,4+6,4+11,45+11,45-1,25)*0,1</t>
  </si>
  <si>
    <t>978059531R00</t>
  </si>
  <si>
    <t>Odsekání vnitřních obkladů stěn nad 2 m2</t>
  </si>
  <si>
    <t>(6,37+5,25+4,75+0,2+4,8)*1,8</t>
  </si>
  <si>
    <t>96-01</t>
  </si>
  <si>
    <t>99</t>
  </si>
  <si>
    <t>Staveništní přesun hmot</t>
  </si>
  <si>
    <t>999281108R00</t>
  </si>
  <si>
    <t xml:space="preserve">Přesun hmot pro opravy a údržbu do výšky 12 m </t>
  </si>
  <si>
    <t>t</t>
  </si>
  <si>
    <t>721</t>
  </si>
  <si>
    <t>Vnitřní kanalizace</t>
  </si>
  <si>
    <t>721100010RA0</t>
  </si>
  <si>
    <t>721200002XX</t>
  </si>
  <si>
    <t>722</t>
  </si>
  <si>
    <t>Vnitřní vodovod</t>
  </si>
  <si>
    <t>722300031RA0</t>
  </si>
  <si>
    <t>766</t>
  </si>
  <si>
    <t>Konstrukce truhlářské</t>
  </si>
  <si>
    <t>766660044RA0</t>
  </si>
  <si>
    <t>Montáž dveří a obložkové zárubně šířky 145 cm</t>
  </si>
  <si>
    <t>766-01</t>
  </si>
  <si>
    <t>766-02</t>
  </si>
  <si>
    <t>dodávka obložkové zárubně 70+55/260 cm</t>
  </si>
  <si>
    <t>766-03</t>
  </si>
  <si>
    <t>dodávka dřev. dveře dvoukřídl. 70+55/260,PO. prachotěsné, el. zámek na kartu, dle PD</t>
  </si>
  <si>
    <t>998766202R00</t>
  </si>
  <si>
    <t xml:space="preserve">Přesun hmot pro truhlářské konstr., výšky do 12 m </t>
  </si>
  <si>
    <t>6,4+6,4+11,45+11,45-1,25</t>
  </si>
  <si>
    <t>34,45*1,1</t>
  </si>
  <si>
    <t>73*1,05+34,45*0,1*1,05</t>
  </si>
  <si>
    <t>777</t>
  </si>
  <si>
    <t>Podlahy ze syntetických hmot</t>
  </si>
  <si>
    <t>777553020R00</t>
  </si>
  <si>
    <t>Nátěr adhézní nesavého podkladu penetrace</t>
  </si>
  <si>
    <t>777561020R00</t>
  </si>
  <si>
    <t>Vyrovnání podlahy stěrkou  tloušťky 2 mm</t>
  </si>
  <si>
    <t>998777202R00</t>
  </si>
  <si>
    <t xml:space="preserve">Přesun hmot pro podlahy syntetické, výšky do 12 m </t>
  </si>
  <si>
    <t>781</t>
  </si>
  <si>
    <t>Obklady keramické</t>
  </si>
  <si>
    <t>781415014RAH</t>
  </si>
  <si>
    <t>Obklad pórovinový do tmele 20 x 15 cm obklad ve specifikaci</t>
  </si>
  <si>
    <t>781-01</t>
  </si>
  <si>
    <t>d+m ukončující lišta</t>
  </si>
  <si>
    <t>(22+4*2)*1,1</t>
  </si>
  <si>
    <t>781-02</t>
  </si>
  <si>
    <t>dodávka obkladů chemicky odolných</t>
  </si>
  <si>
    <t>42,74*1,1</t>
  </si>
  <si>
    <t>998781202R00</t>
  </si>
  <si>
    <t xml:space="preserve">Přesun hmot pro obklady keramické, výšky do 12 m </t>
  </si>
  <si>
    <t>784</t>
  </si>
  <si>
    <t>Malby</t>
  </si>
  <si>
    <t>784950030RAA</t>
  </si>
  <si>
    <t>73+95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</si>
  <si>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</si>
  <si>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</si>
  <si>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</si>
  <si>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</si>
  <si>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</si>
  <si>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</si>
  <si>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</si>
  <si>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</si>
  <si>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</si>
  <si>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</si>
  <si>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</si>
  <si>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</si>
  <si>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</si>
  <si>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</si>
  <si>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979094211R00</t>
  </si>
  <si>
    <t xml:space="preserve">Nakládání nebo překládání vybourané suti </t>
  </si>
  <si>
    <t>979999999R00</t>
  </si>
  <si>
    <t xml:space="preserve">Poplatek za skládku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</si>
  <si>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</si>
  <si>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</si>
  <si>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</si>
  <si>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</si>
  <si>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</si>
  <si>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</si>
  <si>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</si>
  <si>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</si>
  <si>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   
   Ceny RTS 19/I</t>
  </si>
  <si>
    <t>1,5*1,0*0,1</t>
  </si>
  <si>
    <t>6,37*10,9</t>
  </si>
  <si>
    <t>7,:10,9</t>
  </si>
  <si>
    <t>Vysekání rýh betonová, 10x15 cm</t>
  </si>
  <si>
    <t>8,:2</t>
  </si>
  <si>
    <t>273321321R00</t>
  </si>
  <si>
    <t>Beton mazanina kanálku pod myčku</t>
  </si>
  <si>
    <t>711</t>
  </si>
  <si>
    <t>Izolace proti vodě</t>
  </si>
  <si>
    <t>711210020RA0</t>
  </si>
  <si>
    <t>Stěrka hydroizolační těsnicí hmotou</t>
  </si>
  <si>
    <t>Kanalizace vnitřní odpadní PP, D 50</t>
  </si>
  <si>
    <t>Nerezová vpust - vsazení odbočky</t>
  </si>
  <si>
    <t>Zak. číslo:</t>
  </si>
  <si>
    <t>MendelU budova B 2NP laboratoř N2035</t>
  </si>
  <si>
    <t>Rozpočet 16-20</t>
  </si>
  <si>
    <t>aktualizace 2019-01-28</t>
  </si>
  <si>
    <t>Rekapitulace rozpočtu</t>
  </si>
  <si>
    <t>HLAVA III.</t>
  </si>
  <si>
    <t>Základní rozpočtové náklady</t>
  </si>
  <si>
    <t>Dodávky celkem</t>
  </si>
  <si>
    <t>Montážní práce a služby celkem</t>
  </si>
  <si>
    <t>Celkem</t>
  </si>
  <si>
    <t>Celkem bez DPH</t>
  </si>
  <si>
    <t>Zakázkové číslo</t>
  </si>
  <si>
    <t>No.</t>
  </si>
  <si>
    <t>Popis položky</t>
  </si>
  <si>
    <t>Počet</t>
  </si>
  <si>
    <t>Jedn. cena</t>
  </si>
  <si>
    <t>ZZ999199</t>
  </si>
  <si>
    <t>Dodávka atypických el. rozváděčů</t>
  </si>
  <si>
    <t>kpl</t>
  </si>
  <si>
    <t>viz výkres ROZVODNICE R7/1</t>
  </si>
  <si>
    <t>ZZ999200</t>
  </si>
  <si>
    <t>Dodávka svítidel</t>
  </si>
  <si>
    <t>viz PŮDORYS LABORATOŘE N2035</t>
  </si>
  <si>
    <t>Hodinová sazba</t>
  </si>
  <si>
    <t>ZZ500000</t>
  </si>
  <si>
    <t>Nespecifikované práce</t>
  </si>
  <si>
    <t>ZZ500001</t>
  </si>
  <si>
    <t>Koordinace s ostatními účastníky výstavby</t>
  </si>
  <si>
    <t>ZZ500002</t>
  </si>
  <si>
    <t>Zkušební provoz</t>
  </si>
  <si>
    <t>ZZ500004</t>
  </si>
  <si>
    <t>Úprava stávajících rozvodů</t>
  </si>
  <si>
    <t>ZZ500005</t>
  </si>
  <si>
    <t>Úprava stávajícího rozváděče</t>
  </si>
  <si>
    <t>ZZ500006</t>
  </si>
  <si>
    <t>Demontáž stávajících rozvodů</t>
  </si>
  <si>
    <t>ZZ500007</t>
  </si>
  <si>
    <t>Výchozí revize el. zařízení</t>
  </si>
  <si>
    <t>Montáž dle ceníku C21M</t>
  </si>
  <si>
    <t>FV950001</t>
  </si>
  <si>
    <t>Aplikace protipožární malty</t>
  </si>
  <si>
    <t>FV985003</t>
  </si>
  <si>
    <t>Krabice odbočná s víčkem, bez zapojení, kruhová KO68</t>
  </si>
  <si>
    <t>FV985007</t>
  </si>
  <si>
    <t>Krabice odbočná s víčkem, svorkovnicí vč. zap. kruhová KR68</t>
  </si>
  <si>
    <t>FV985008</t>
  </si>
  <si>
    <t>Krabice odbočná s víčkem, svorkovnicí vč. zap. kruhová KR97</t>
  </si>
  <si>
    <t>FV985009</t>
  </si>
  <si>
    <t>Krabice odbočná s víčkem, svorkovnicí vč. zap. čtver. KR125</t>
  </si>
  <si>
    <t>FV985020</t>
  </si>
  <si>
    <t>Krabic. rozvodka z lis. izolantu do 4 mm2</t>
  </si>
  <si>
    <t>FV990196.1</t>
  </si>
  <si>
    <t>Krabice přístrojová bez zapojení</t>
  </si>
  <si>
    <t>FV990197</t>
  </si>
  <si>
    <t>Spínač polozapuštěný jednopólový - řazení 1</t>
  </si>
  <si>
    <t>FV990199</t>
  </si>
  <si>
    <t>Spínač polozapuštěný dvoupólový - řazení 5 a 5A</t>
  </si>
  <si>
    <t>FV990209</t>
  </si>
  <si>
    <t>Domovní zásuvka jednoduchá 1 zapojení 10/16A/250V/2P+Z</t>
  </si>
  <si>
    <t>FV990210</t>
  </si>
  <si>
    <t>Domovní zásuvka dvojitá 1zapojení</t>
  </si>
  <si>
    <t>FV990211.1</t>
  </si>
  <si>
    <t>Domovní zásuvka dvojitá 2 zapojení 10/16A/250V/2P+Z</t>
  </si>
  <si>
    <t>FV990211.2</t>
  </si>
  <si>
    <t>Dom. zásuvka jedn. 2 zapojení 10/16A/250A/2P+Z, svodič přep.</t>
  </si>
  <si>
    <t>FV990211.3</t>
  </si>
  <si>
    <t>Dom. zásuvka dvoj. 2 zapojení 10/16A/250A/2P+Z, svodič přep.</t>
  </si>
  <si>
    <t>FV990241</t>
  </si>
  <si>
    <t>Zásuvka polozapuštěná 400 V/16A       3P+N+PE</t>
  </si>
  <si>
    <t>FV990271</t>
  </si>
  <si>
    <t>Zapojení el. spotřebiče</t>
  </si>
  <si>
    <t>FV990302</t>
  </si>
  <si>
    <t>Montáž atypických rozvodnic      100 kg</t>
  </si>
  <si>
    <t>FV990502</t>
  </si>
  <si>
    <t>Montáž zářivkového/LED svítidla</t>
  </si>
  <si>
    <t>FV990803</t>
  </si>
  <si>
    <t>Trubka oheb. elektroinstalační, pod omítkou, 25.0 mm</t>
  </si>
  <si>
    <t>FV990853</t>
  </si>
  <si>
    <t>Lišta elektroinst. z PH, pevná vč. spojek, ohybů, rohů 60/40</t>
  </si>
  <si>
    <t>FV993002</t>
  </si>
  <si>
    <t>Jistič modulový 3-F.</t>
  </si>
  <si>
    <t>FV993201</t>
  </si>
  <si>
    <t>FV993202</t>
  </si>
  <si>
    <t>Svorkovnice hlavního pospojování</t>
  </si>
  <si>
    <t>FV993301</t>
  </si>
  <si>
    <t>Ukončení vodičů do 6 mm2</t>
  </si>
  <si>
    <t>FV993302</t>
  </si>
  <si>
    <t>Ukončení vodičů do 16 mm2</t>
  </si>
  <si>
    <t>FV993311</t>
  </si>
  <si>
    <t>Ukončení celoplast. kabelů do 4 x 10 mm2</t>
  </si>
  <si>
    <t>FV993318</t>
  </si>
  <si>
    <t>Ukončení celoplast. kabelů  do 5 x 4 mm2</t>
  </si>
  <si>
    <t>FV993319</t>
  </si>
  <si>
    <t>Ukončení celoplast. kabelů  do 5 x 10 mm2</t>
  </si>
  <si>
    <t>FV995001</t>
  </si>
  <si>
    <t>CY 4 pevně uložený</t>
  </si>
  <si>
    <t>FV995054.2</t>
  </si>
  <si>
    <t>CYKY 750V 3 x 1,5 uložený pod omítkou</t>
  </si>
  <si>
    <t>FV995055</t>
  </si>
  <si>
    <t>CYKY 750V 3 x 2,5 uložený pod omítkou</t>
  </si>
  <si>
    <t>FV995088.1</t>
  </si>
  <si>
    <t>CYKY 750V 5 x 1.5 uložený pod omítkou</t>
  </si>
  <si>
    <t>FV995089</t>
  </si>
  <si>
    <t>CYKY 750V 5 x 2.5 uložený pod omítkou</t>
  </si>
  <si>
    <t>FV995110</t>
  </si>
  <si>
    <t>CYKY 750V 5x10 uložený pevně</t>
  </si>
  <si>
    <t>Dodávka vloženého materiálu</t>
  </si>
  <si>
    <t>VR l  CP636</t>
  </si>
  <si>
    <t>protipožární malta požární odolnost 90min</t>
  </si>
  <si>
    <t xml:space="preserve">VR b NSM </t>
  </si>
  <si>
    <t>zásuvka  s vest. svodičem přepětí T3</t>
  </si>
  <si>
    <t>VR b NSM 2</t>
  </si>
  <si>
    <t>zásuvka  dvojnás.  s vest. svodičem přepětí T3</t>
  </si>
  <si>
    <t>VR b 44z 16 5 z</t>
  </si>
  <si>
    <t>zásuvka zapuštěná AC400V/16A 5P  IP44</t>
  </si>
  <si>
    <t>VR d 3-F do 40</t>
  </si>
  <si>
    <t>modulový jistič 3-F. do 40A</t>
  </si>
  <si>
    <t>VR a</t>
  </si>
  <si>
    <t>Dodávka materiálu</t>
  </si>
  <si>
    <t>KOP-KU 68-1902</t>
  </si>
  <si>
    <t>KRABICE UNIVERZÁLNÍ KU 68-1902</t>
  </si>
  <si>
    <t>KOP-KU 68-1903</t>
  </si>
  <si>
    <t>KRABICE UNIVERZÁLNÍ KU 68-1903</t>
  </si>
  <si>
    <t>KOP-KR 97</t>
  </si>
  <si>
    <t>ROZVODKA KRABICOVÁ KR 97</t>
  </si>
  <si>
    <t>KOP-KR 125</t>
  </si>
  <si>
    <t>ROZVODKA KRABICOVÁ KR 125</t>
  </si>
  <si>
    <t>KOPM-8111</t>
  </si>
  <si>
    <t>KRABICE PC Z PH 8111</t>
  </si>
  <si>
    <t>KOP-KP 67/2</t>
  </si>
  <si>
    <t>KRABICE PŘÍSTROJOVÁ KP 67/2</t>
  </si>
  <si>
    <t>KOP-1425</t>
  </si>
  <si>
    <t>TRUBKA OHEBNÁ 1425</t>
  </si>
  <si>
    <t>KOPL-8741</t>
  </si>
  <si>
    <t>KRYT LV 60X40 KONCOVÝ</t>
  </si>
  <si>
    <t>KOPL-8742</t>
  </si>
  <si>
    <t>KRYT LV 60X40 SPOJOVACÍ</t>
  </si>
  <si>
    <t>KOPL-8743</t>
  </si>
  <si>
    <t>KRYT LV 60X40 OHYBOVÝ</t>
  </si>
  <si>
    <t>KOPL-8744</t>
  </si>
  <si>
    <t>KRYT LV 60X40 ODBOČNÝ</t>
  </si>
  <si>
    <t>KOPL-8745</t>
  </si>
  <si>
    <t>KRYT LV 60X40 ROH. VNIT.</t>
  </si>
  <si>
    <t>KOPL-8746</t>
  </si>
  <si>
    <t>KRYT LV 60X40 ROH. VNĚJ.</t>
  </si>
  <si>
    <t>KOPL-LV 60X40</t>
  </si>
  <si>
    <t>LIŠTA VKLÁDACÍ (3m)</t>
  </si>
  <si>
    <t>AT3558-A01340</t>
  </si>
  <si>
    <t>Strojek spínače  ř.1</t>
  </si>
  <si>
    <t>AT3558A-A651B</t>
  </si>
  <si>
    <t>Kryt spínače  bílý jedn.</t>
  </si>
  <si>
    <t>AT3901A-B10B</t>
  </si>
  <si>
    <t>Rámeček  bílý jedn.</t>
  </si>
  <si>
    <t>AT3558-A05340</t>
  </si>
  <si>
    <t>Strojek spínače  ř.5</t>
  </si>
  <si>
    <t>AT3558A-A652B</t>
  </si>
  <si>
    <t>Kryt spínače  duo bílý</t>
  </si>
  <si>
    <t>AT5518A-A2359B</t>
  </si>
  <si>
    <t>Zásuvka  s krytem a clon.</t>
  </si>
  <si>
    <t>AT5513A-C02357B</t>
  </si>
  <si>
    <t>Zásuvka  bílá duo s clonkami a natočenou dutinkou</t>
  </si>
  <si>
    <t>Dodávka kabelů CU</t>
  </si>
  <si>
    <t>KEc-CY 4</t>
  </si>
  <si>
    <t>CY 4</t>
  </si>
  <si>
    <t>km</t>
  </si>
  <si>
    <t>KEc-CYKY 3 X 1,</t>
  </si>
  <si>
    <t>CYKY 3 X 1,50</t>
  </si>
  <si>
    <t>KEc-CYKY 3 X 2,</t>
  </si>
  <si>
    <t>CYKY 3 X 2,50</t>
  </si>
  <si>
    <t>KEc-CYKY 5 X 1,</t>
  </si>
  <si>
    <t>CYKY 5 X 1,50</t>
  </si>
  <si>
    <t>KEc-CYKY 5 X 2,</t>
  </si>
  <si>
    <t>CYKY 5 X 2,50</t>
  </si>
  <si>
    <t>KEc-CYKY 5 x 10</t>
  </si>
  <si>
    <t>CYKY 5 x 10,00</t>
  </si>
  <si>
    <t>Rozepsání položek kpl (kompletní dodávka)</t>
  </si>
  <si>
    <t>Rozvodnice R2035</t>
  </si>
  <si>
    <t xml:space="preserve"> pol.č.</t>
  </si>
  <si>
    <t>typ</t>
  </si>
  <si>
    <t>popis</t>
  </si>
  <si>
    <t xml:space="preserve"> množ.</t>
  </si>
  <si>
    <t>m.j.</t>
  </si>
  <si>
    <t>jedn.cena</t>
  </si>
  <si>
    <t>celkem</t>
  </si>
  <si>
    <t>72 modulů</t>
  </si>
  <si>
    <t>modulová rozvodnice</t>
  </si>
  <si>
    <t>modulový vypínač 63A/3</t>
  </si>
  <si>
    <t xml:space="preserve">svodič přepětí T2; 4-P, </t>
  </si>
  <si>
    <t>modulový jistič 1-P. do 25A</t>
  </si>
  <si>
    <t>modulový jistič 3-P. do 25A</t>
  </si>
  <si>
    <t>modulový jistič 3-P. 32, 40A</t>
  </si>
  <si>
    <t>16B/3N/003</t>
  </si>
  <si>
    <t>kombinace jistič-chránič</t>
  </si>
  <si>
    <t>16B/1N/003</t>
  </si>
  <si>
    <t>svorka zapojená do 2,5mm</t>
  </si>
  <si>
    <t>součet:</t>
  </si>
  <si>
    <t>dopravné:</t>
  </si>
  <si>
    <t>A</t>
  </si>
  <si>
    <t>zářivkové závěsné, mřížka, perforovaný refl.  2x49W, IP20</t>
  </si>
  <si>
    <t>B</t>
  </si>
  <si>
    <t>zářivkové závěsné, mřížka, perforovaný refl.  2x54W, IP20</t>
  </si>
  <si>
    <t>nouzové s vl. zdrojem autotest IP40 8W, záloha 1h</t>
  </si>
  <si>
    <t>celkový součet:</t>
  </si>
  <si>
    <t>M22</t>
  </si>
  <si>
    <t>Montáž sdělovací a zabezp. techniky</t>
  </si>
  <si>
    <t>M22-01</t>
  </si>
  <si>
    <t>slaboproud</t>
  </si>
  <si>
    <t>rozpoč</t>
  </si>
  <si>
    <t>M21</t>
  </si>
  <si>
    <t>Elektromontáže</t>
  </si>
  <si>
    <t>M21-01</t>
  </si>
  <si>
    <t>elektroinstalace + revize</t>
  </si>
  <si>
    <t>000</t>
  </si>
  <si>
    <t>Vedlejší a ostatní náklady</t>
  </si>
  <si>
    <t>9-01</t>
  </si>
  <si>
    <t>Vyklizení, odstranění vybavení, provoz, zařízení staveništ</t>
  </si>
  <si>
    <t>soubor</t>
  </si>
  <si>
    <t>9-02</t>
  </si>
  <si>
    <t>9-03</t>
  </si>
  <si>
    <t>Kompletační činnost, spolupráce při zajištování subdodávek</t>
  </si>
  <si>
    <t>9-04</t>
  </si>
  <si>
    <t>Objekt B, 2.NP, laboratoř N2035</t>
  </si>
  <si>
    <t>Daň z přidané hodnoty (DPH)</t>
  </si>
  <si>
    <t>Sazba 21 proc.</t>
  </si>
  <si>
    <t>21% z</t>
  </si>
  <si>
    <t>DPH Celkem</t>
  </si>
  <si>
    <t>Celkem s DPH</t>
  </si>
  <si>
    <t>Příprava kabelových tras, montáž + dodávka</t>
  </si>
  <si>
    <t>460 680034</t>
  </si>
  <si>
    <t>Průraz zdivem z tvrdě pál.cih.,stř.tvrd.kamene,tl.60cm</t>
  </si>
  <si>
    <t>460 680033</t>
  </si>
  <si>
    <t>Průraz zdivem z tvrdě pál.cih.,stř.tvrd.kamene,tl.45cm</t>
  </si>
  <si>
    <t>460 680025/S1</t>
  </si>
  <si>
    <t>Průraz stropem</t>
  </si>
  <si>
    <t>460 680002</t>
  </si>
  <si>
    <t>Drážka ve zdivu cihleném 5/5cm</t>
  </si>
  <si>
    <t>Zapravení drážky ve zdivu cihleném 5/5cm (mont. vč. materiálu)</t>
  </si>
  <si>
    <t>Zapravení průrazů</t>
  </si>
  <si>
    <t>Malířské práce</t>
  </si>
  <si>
    <t>Rozebrání a opětovné zkompletování rozebiratelného podhledu</t>
  </si>
  <si>
    <t>220 260021</t>
  </si>
  <si>
    <t>Krabice KO 68 pod omítku vč. vysekání lůžka  (mont. vč. materiálu)</t>
  </si>
  <si>
    <t>220 260024</t>
  </si>
  <si>
    <t>Krabice KO 97 pod omítku vč. vysekání lůžka (mont. vč. materiálu)</t>
  </si>
  <si>
    <t>220 260111</t>
  </si>
  <si>
    <t>Odvíčkování a zavíčkování krabice na závit</t>
  </si>
  <si>
    <t>220 260552</t>
  </si>
  <si>
    <t>Trubka plastová ohebná pod omítkou nebo v podlaze 23 mm (mont. vč. materiálu)</t>
  </si>
  <si>
    <t>KEV.050.0400</t>
  </si>
  <si>
    <t>AY 2,5 B</t>
  </si>
  <si>
    <t>220 261661</t>
  </si>
  <si>
    <t>Značení trasy vedení</t>
  </si>
  <si>
    <t>220 270301</t>
  </si>
  <si>
    <t>Vodič v trubkovodu AY 2,5</t>
  </si>
  <si>
    <t>220 260734</t>
  </si>
  <si>
    <t>Žlab PVC 70/40 mm  (mont. vč. základního i instalačního materiálu)</t>
  </si>
  <si>
    <t>220 261632</t>
  </si>
  <si>
    <t>Osazení hmoždinky 8 mm cihla pálená (mont. vč. materiálu)</t>
  </si>
  <si>
    <t>220 261633</t>
  </si>
  <si>
    <t>Osazení hmoždinky 10 mm cihla pálená (mont. vč. materiálu)</t>
  </si>
  <si>
    <t>Rozvod datové sítě - montáž</t>
  </si>
  <si>
    <t>Uložení kabelu 5.-6.kat. nestín. do trubky, žlabu, na rošt</t>
  </si>
  <si>
    <t>Ukončení - forma na kabelu 5.-6.kat. nestín.</t>
  </si>
  <si>
    <t>Měření 1 segmentu kabelu 5.-6.kat. nestín.</t>
  </si>
  <si>
    <t>Sestavení a montáž zásuvky do 2 modulů RJ 45</t>
  </si>
  <si>
    <t>Montáž modulu zásuvky RJ 45 - nestín.</t>
  </si>
  <si>
    <t>Údaj do měř. protokolu pro 1 segment sítě 5.-6. kat. nestín.</t>
  </si>
  <si>
    <t>Kompletace a vyhotovení měřícího protokolu</t>
  </si>
  <si>
    <t>220 110643</t>
  </si>
  <si>
    <t>Rozvod datové sítě - dodávka</t>
  </si>
  <si>
    <t>Modul, 2xRJ45 STP kat.6A, černý, se záclonkou</t>
  </si>
  <si>
    <t>Kryt komunik.zásuvky</t>
  </si>
  <si>
    <t>Instalační rámeček, výška 1, šířka 1, barva bílá</t>
  </si>
  <si>
    <t>Kabel U/FTP, PowerCat 6A, kat.6A, plášť fialový, 4páry, cívka 500m</t>
  </si>
  <si>
    <t>Propojovací kabel stíněný, kat.6A, 2 metry, šedý</t>
  </si>
  <si>
    <t>Rozvod pro AV techniku - montáž</t>
  </si>
  <si>
    <t>Instalace kabelu HDMI do trubky, žlabu</t>
  </si>
  <si>
    <t>Montáž zásuvky HDMI (typiské či atypické)</t>
  </si>
  <si>
    <t>Ukončení kabelu HDMI konektorem</t>
  </si>
  <si>
    <t>Přezkoušení a měření HDMI spoje</t>
  </si>
  <si>
    <t>Instalace kabelu VGA do trubky, žlabu</t>
  </si>
  <si>
    <t>Montáž zásuvky VGA (typiské či atypické)</t>
  </si>
  <si>
    <t>Ukončení kabelu VGA konektorem</t>
  </si>
  <si>
    <t>Přezkoušení a měření VGA spoje</t>
  </si>
  <si>
    <t>Rozvod pro AV techniku - dodávka</t>
  </si>
  <si>
    <t>Kabel HDMI verze 1.4</t>
  </si>
  <si>
    <t>Zásuvka HDMI, typ A, verze 1.4 - design dle zásuvek rozvodu NN</t>
  </si>
  <si>
    <t>Zásuvka VGA - design dle zásuvek rozvodu NN</t>
  </si>
  <si>
    <t>Kabel VGA</t>
  </si>
  <si>
    <t>Omítka vnitřní stropů rovných, MVC, štuková</t>
  </si>
  <si>
    <t>Omítka vnitřní zdiva, cementová (MC), hladká</t>
  </si>
  <si>
    <t>611421133R00</t>
  </si>
  <si>
    <t>612473182R00</t>
  </si>
  <si>
    <t>Omítka vnitř. Zdiva ze suché směsi, štuková</t>
  </si>
  <si>
    <t>632450233XX</t>
  </si>
  <si>
    <t>Vyrov. Anhy. Potěr samoniv. 4cm plocha</t>
  </si>
  <si>
    <t>9</t>
  </si>
  <si>
    <t>Ostatní konstrukce, bourání</t>
  </si>
  <si>
    <t>953-00</t>
  </si>
  <si>
    <t>Vyvložkování komínu odtahu od digestoře, nerez trubka dn 250mm</t>
  </si>
  <si>
    <t>Vodovod, potrubí- D 20 mm propojení vodovodu teplá, studená</t>
  </si>
  <si>
    <t>776</t>
  </si>
  <si>
    <t>Podlahy povlakové</t>
  </si>
  <si>
    <t>776520020RAI</t>
  </si>
  <si>
    <t>776-01</t>
  </si>
  <si>
    <t>73*1,15</t>
  </si>
  <si>
    <t>998776202R00</t>
  </si>
  <si>
    <t xml:space="preserve">Přesun hmot pro podlahy povlakové, výšky do 12 m </t>
  </si>
  <si>
    <t>783</t>
  </si>
  <si>
    <t>Nátěry</t>
  </si>
  <si>
    <t>784950010RAB</t>
  </si>
  <si>
    <t>Oprava nátěrů kovových konstrukcí synt. Lakem,opálení, odmaštění, 1xkrycí + 1x email</t>
  </si>
  <si>
    <t>3 ks radiátory, rozvody : 35</t>
  </si>
  <si>
    <t xml:space="preserve">Montáž 19" panelu do 48 portů RJ 45 - nestín. </t>
  </si>
  <si>
    <t>Montáž 19" pomocného panelu do 4U</t>
  </si>
  <si>
    <t>Pozn.:Délka kabeláže určena střední délkou kabelového segmentu 65m</t>
  </si>
  <si>
    <t>Závěrečné práce ve skříni RACK</t>
  </si>
  <si>
    <t>Revize stávajících rozvaděčů</t>
  </si>
  <si>
    <t>Revize stávajícího přívodu do rozvaděče</t>
  </si>
  <si>
    <t>Revize stávající páteřní části rozvodu</t>
  </si>
  <si>
    <t>Revize stávající účastnické části rozvodu</t>
  </si>
  <si>
    <t>Revize příp. přeskupení stáv. prvků v rozvaděči pro doplnění</t>
  </si>
  <si>
    <t>19" Patch panel 2U, 48xRJ45, stíněný, 568A/B, kat. 6A, 
s kabelovým managementem</t>
  </si>
  <si>
    <t>19" jumper ring panel 1U, 5 úchytů hlubokých 64 mm, šedý</t>
  </si>
  <si>
    <t>Pozn.:Délka kabeláže odměřena z půdorysného výkresu</t>
  </si>
  <si>
    <t>Montáž AV techniky</t>
  </si>
  <si>
    <t>Stolní PC All in One</t>
  </si>
  <si>
    <t>procesor</t>
  </si>
  <si>
    <t>PassMark – CPU Mark min. 9500, 64 bit, min. 6jádro</t>
  </si>
  <si>
    <t>RAM</t>
  </si>
  <si>
    <t>min. 8 GB DDR4 s možností rozšíření na min. 16 GB</t>
  </si>
  <si>
    <t>SSD</t>
  </si>
  <si>
    <t>min. 240 GB</t>
  </si>
  <si>
    <t>porty</t>
  </si>
  <si>
    <t>4x port USB 3.1 typu A, 2x port USB 2.0,  1x port USB 3.1 typu C , čtečka paměťových karet 3 v 1 min. SD, 1x RJ-45 1GBPS</t>
  </si>
  <si>
    <t>kamera</t>
  </si>
  <si>
    <t>integrovaná, HD rozlišení</t>
  </si>
  <si>
    <t>viditelná úhlopříčka displeje</t>
  </si>
  <si>
    <t>min. 21,5"</t>
  </si>
  <si>
    <t>technologie</t>
  </si>
  <si>
    <t>IPS</t>
  </si>
  <si>
    <t>dotykový displej</t>
  </si>
  <si>
    <t>multidotykový</t>
  </si>
  <si>
    <t>rozlišení</t>
  </si>
  <si>
    <t>min. 1920 x 1080 dpi</t>
  </si>
  <si>
    <t>příslušenství</t>
  </si>
  <si>
    <t>drátová klávesnice (standardní rozložení kláves, s podporou CZ a ENG, odolná proti rozlití tekutiny) a laserová drátová myš s min. 2 tlačítky a kolečkem. Stejné barvy a provedení. V provedení s USB konektorem.</t>
  </si>
  <si>
    <t>operační systém</t>
  </si>
  <si>
    <t>předinstalovaný OEM operační systém Windows (nutné jako podkladová licence pro Campus Agreement)</t>
  </si>
  <si>
    <t>záruka</t>
  </si>
  <si>
    <t>min. 24měsíců</t>
  </si>
  <si>
    <t>Projektor 5000ANSI</t>
  </si>
  <si>
    <t>svítivost</t>
  </si>
  <si>
    <t>min. 5000 ANSI</t>
  </si>
  <si>
    <t>min. 1920x1200</t>
  </si>
  <si>
    <t>zobrazovací technologie</t>
  </si>
  <si>
    <t>3LCD nebo DLP</t>
  </si>
  <si>
    <t>kontrast</t>
  </si>
  <si>
    <t>min. 15000:1</t>
  </si>
  <si>
    <t>HDMI, VGA</t>
  </si>
  <si>
    <t>hmotnost</t>
  </si>
  <si>
    <t>max. 5kg</t>
  </si>
  <si>
    <t>držák</t>
  </si>
  <si>
    <t>uchycení do stropu, umožňující naklonění, nostnost min. 5kg</t>
  </si>
  <si>
    <t>barva</t>
  </si>
  <si>
    <t>neutrální - černá, stříbrná, bílá, šedá</t>
  </si>
  <si>
    <t>2 roky</t>
  </si>
  <si>
    <t>Plátno s elektrickým pohonem</t>
  </si>
  <si>
    <t>rozměry</t>
  </si>
  <si>
    <t>uhlopříčka minimálně 150"</t>
  </si>
  <si>
    <t>barva plátna</t>
  </si>
  <si>
    <t>matně bílé</t>
  </si>
  <si>
    <t>funkce plátna</t>
  </si>
  <si>
    <t>elektrické navíjení, ovládání dálkovým ovladačem</t>
  </si>
  <si>
    <t>uchycení do stropu</t>
  </si>
  <si>
    <t>Svorka  ZSA 16</t>
  </si>
  <si>
    <t>svorka  ZSA 16 včetně Cu pásku</t>
  </si>
  <si>
    <t xml:space="preserve">viz PŮDORYS LABORATOŘE N2035 </t>
  </si>
  <si>
    <t>S02 VEDLEJŠÍ A OSTATNÍ NÁKLADY</t>
  </si>
  <si>
    <t>10001342 STAVEB. PRÁCE LABOR. 2.NP.OBJ. B 2035</t>
  </si>
  <si>
    <t>VEDLEJŠÍ A OSTATNÍ NÁKLADY</t>
  </si>
  <si>
    <t>Otlučení omítek vnitřních vápenných stropů do 100 %</t>
  </si>
  <si>
    <t>demontáž stáv. nábytku, digestoří, laborator.stolů a demontáž a zpětná montáž nást. světel, nádržky na vodu, poličky atd.</t>
  </si>
  <si>
    <t>Oprava maleb z malířských směsí oškrábání, umytí, vyhlazení, 2x malba bezprašné provedení</t>
  </si>
  <si>
    <t>PD skutečného provedení včetně všech profesí 3x tisk + 1x CD</t>
  </si>
  <si>
    <t>Repase stávající vestavěné skříně 90/260 (požadavky na provedení viz technická zpráva str. 2)</t>
  </si>
  <si>
    <t>Podlaha povlaková z PVC pásů, soklík pouze položení, podlahovina ve specifikaci</t>
  </si>
  <si>
    <t>Dodávka podlahových pásů + soklík</t>
  </si>
  <si>
    <t>Výpočet délek:</t>
  </si>
  <si>
    <t>Vodorovná trasa (m)</t>
  </si>
  <si>
    <t>Svislá trasa (m)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</si>
</sst>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0\ &quot;Kč&quot;"/>
    <numFmt numFmtId="172" formatCode="0.0%"/>
    <numFmt numFmtId="173" formatCode="\ * #,##0.00&quot;      &quot;;\-* #,##0.00&quot;      &quot;;\ * \-#&quot;      &quot;;@\ "/>
    <numFmt numFmtId="174" formatCode="_-* #,##0\ _K_č_-;\-* #,##0\ _K_č_-;_-* &quot;-&quot;??\ _K_č_-;_-@_-"/>
    <numFmt numFmtId="175" formatCode="#,##0.00&quot; Kč&quot;"/>
    <numFmt numFmtId="176" formatCode="\ * #,##0&quot;      &quot;;\-* #,##0&quot;      &quot;;\ * \-#&quot;      &quot;;@\ "/>
    <numFmt numFmtId="177" formatCode="0.000"/>
    <numFmt numFmtId="178" formatCode="#,##0.00\ [$Kč-405];[Red]\-#,##0.00\ [$Kč-405]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i/>
      <sz val="10"/>
      <name val="Times New Roman CE"/>
      <family val="0"/>
    </font>
    <font>
      <b/>
      <i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Arial CE"/>
      <family val="2"/>
    </font>
    <font>
      <sz val="10"/>
      <color indexed="10"/>
      <name val="Arial CE"/>
      <family val="2"/>
    </font>
    <font>
      <b/>
      <sz val="11"/>
      <color indexed="30"/>
      <name val="Arial CE"/>
      <family val="2"/>
    </font>
    <font>
      <sz val="9"/>
      <color indexed="10"/>
      <name val="Arial CE"/>
      <family val="2"/>
    </font>
    <font>
      <b/>
      <sz val="11"/>
      <color indexed="10"/>
      <name val="Arial CE"/>
      <family val="2"/>
    </font>
    <font>
      <b/>
      <sz val="9"/>
      <color indexed="17"/>
      <name val="Arial CE"/>
      <family val="2"/>
    </font>
    <font>
      <sz val="9"/>
      <name val="Calibri"/>
      <family val="2"/>
    </font>
    <font>
      <sz val="9"/>
      <color indexed="17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70C0"/>
      <name val="Arial CE"/>
      <family val="2"/>
    </font>
    <font>
      <sz val="10"/>
      <color rgb="FFFF0000"/>
      <name val="Arial CE"/>
      <family val="2"/>
    </font>
    <font>
      <b/>
      <sz val="11"/>
      <color rgb="FF0070C0"/>
      <name val="Arial CE"/>
      <family val="2"/>
    </font>
    <font>
      <sz val="9"/>
      <color rgb="FFFF0000"/>
      <name val="Arial CE"/>
      <family val="2"/>
    </font>
    <font>
      <b/>
      <sz val="11"/>
      <color rgb="FFFF0000"/>
      <name val="Arial CE"/>
      <family val="2"/>
    </font>
    <font>
      <b/>
      <sz val="9"/>
      <color rgb="FF00B050"/>
      <name val="Arial CE"/>
      <family val="2"/>
    </font>
    <font>
      <sz val="9"/>
      <color rgb="FF00B05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73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175" fontId="1" fillId="24" borderId="8">
      <alignment horizontal="right"/>
      <protection/>
    </xf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9" applyNumberFormat="0" applyAlignment="0" applyProtection="0"/>
    <xf numFmtId="0" fontId="64" fillId="27" borderId="9" applyNumberFormat="0" applyAlignment="0" applyProtection="0"/>
    <xf numFmtId="0" fontId="65" fillId="27" borderId="10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5" fillId="34" borderId="18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left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Alignment="1">
      <alignment/>
    </xf>
    <xf numFmtId="0" fontId="4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1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7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168" fontId="0" fillId="0" borderId="24" xfId="0" applyNumberFormat="1" applyBorder="1" applyAlignment="1">
      <alignment horizontal="right"/>
    </xf>
    <xf numFmtId="169" fontId="0" fillId="0" borderId="28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169" fontId="7" fillId="34" borderId="47" xfId="0" applyNumberFormat="1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1" xfId="48" applyFont="1" applyBorder="1">
      <alignment/>
      <protection/>
    </xf>
    <xf numFmtId="0" fontId="0" fillId="0" borderId="51" xfId="48" applyBorder="1">
      <alignment/>
      <protection/>
    </xf>
    <xf numFmtId="0" fontId="0" fillId="0" borderId="51" xfId="48" applyBorder="1" applyAlignment="1">
      <alignment horizontal="right"/>
      <protection/>
    </xf>
    <xf numFmtId="0" fontId="0" fillId="0" borderId="52" xfId="48" applyFont="1" applyBorder="1">
      <alignment/>
      <protection/>
    </xf>
    <xf numFmtId="0" fontId="0" fillId="0" borderId="51" xfId="0" applyNumberFormat="1" applyBorder="1" applyAlignment="1">
      <alignment horizontal="left"/>
    </xf>
    <xf numFmtId="0" fontId="0" fillId="0" borderId="53" xfId="0" applyNumberFormat="1" applyBorder="1" applyAlignment="1">
      <alignment/>
    </xf>
    <xf numFmtId="0" fontId="3" fillId="0" borderId="54" xfId="48" applyFont="1" applyBorder="1">
      <alignment/>
      <protection/>
    </xf>
    <xf numFmtId="0" fontId="0" fillId="0" borderId="54" xfId="48" applyBorder="1">
      <alignment/>
      <protection/>
    </xf>
    <xf numFmtId="0" fontId="0" fillId="0" borderId="54" xfId="48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5" borderId="34" xfId="0" applyNumberFormat="1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0" fontId="1" fillId="35" borderId="55" xfId="0" applyFont="1" applyFill="1" applyBorder="1" applyAlignment="1">
      <alignment/>
    </xf>
    <xf numFmtId="0" fontId="1" fillId="35" borderId="56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6" borderId="39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0" fillId="36" borderId="58" xfId="0" applyFill="1" applyBorder="1" applyAlignment="1">
      <alignment/>
    </xf>
    <xf numFmtId="0" fontId="1" fillId="36" borderId="59" xfId="0" applyFont="1" applyFill="1" applyBorder="1" applyAlignment="1">
      <alignment horizontal="right"/>
    </xf>
    <xf numFmtId="0" fontId="1" fillId="36" borderId="40" xfId="0" applyFont="1" applyFill="1" applyBorder="1" applyAlignment="1">
      <alignment horizontal="right"/>
    </xf>
    <xf numFmtId="0" fontId="1" fillId="36" borderId="41" xfId="0" applyFont="1" applyFill="1" applyBorder="1" applyAlignment="1">
      <alignment horizontal="center"/>
    </xf>
    <xf numFmtId="4" fontId="6" fillId="36" borderId="40" xfId="0" applyNumberFormat="1" applyFont="1" applyFill="1" applyBorder="1" applyAlignment="1">
      <alignment horizontal="right"/>
    </xf>
    <xf numFmtId="4" fontId="6" fillId="36" borderId="58" xfId="0" applyNumberFormat="1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168" fontId="0" fillId="0" borderId="6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34" borderId="46" xfId="0" applyFill="1" applyBorder="1" applyAlignment="1">
      <alignment/>
    </xf>
    <xf numFmtId="0" fontId="1" fillId="34" borderId="47" xfId="0" applyFont="1" applyFill="1" applyBorder="1" applyAlignment="1">
      <alignment/>
    </xf>
    <xf numFmtId="0" fontId="0" fillId="34" borderId="47" xfId="0" applyFill="1" applyBorder="1" applyAlignment="1">
      <alignment/>
    </xf>
    <xf numFmtId="4" fontId="0" fillId="34" borderId="61" xfId="0" applyNumberFormat="1" applyFill="1" applyBorder="1" applyAlignment="1">
      <alignment/>
    </xf>
    <xf numFmtId="4" fontId="0" fillId="34" borderId="46" xfId="0" applyNumberFormat="1" applyFill="1" applyBorder="1" applyAlignment="1">
      <alignment/>
    </xf>
    <xf numFmtId="4" fontId="0" fillId="34" borderId="4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8">
      <alignment/>
      <protection/>
    </xf>
    <xf numFmtId="0" fontId="11" fillId="0" borderId="0" xfId="48" applyFont="1" applyAlignment="1">
      <alignment horizontal="centerContinuous"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 applyAlignment="1">
      <alignment horizontal="right"/>
      <protection/>
    </xf>
    <xf numFmtId="0" fontId="9" fillId="0" borderId="52" xfId="48" applyFont="1" applyBorder="1" applyAlignment="1">
      <alignment horizontal="right"/>
      <protection/>
    </xf>
    <xf numFmtId="0" fontId="0" fillId="0" borderId="51" xfId="48" applyBorder="1" applyAlignment="1">
      <alignment horizontal="left"/>
      <protection/>
    </xf>
    <xf numFmtId="0" fontId="0" fillId="0" borderId="53" xfId="48" applyBorder="1">
      <alignment/>
      <protection/>
    </xf>
    <xf numFmtId="0" fontId="9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Alignment="1">
      <alignment horizontal="right"/>
      <protection/>
    </xf>
    <xf numFmtId="0" fontId="0" fillId="0" borderId="0" xfId="48" applyAlignment="1">
      <alignment/>
      <protection/>
    </xf>
    <xf numFmtId="49" fontId="9" fillId="35" borderId="60" xfId="48" applyNumberFormat="1" applyFont="1" applyFill="1" applyBorder="1">
      <alignment/>
      <protection/>
    </xf>
    <xf numFmtId="0" fontId="9" fillId="35" borderId="42" xfId="48" applyFont="1" applyFill="1" applyBorder="1" applyAlignment="1">
      <alignment horizontal="center"/>
      <protection/>
    </xf>
    <xf numFmtId="0" fontId="9" fillId="35" borderId="42" xfId="48" applyNumberFormat="1" applyFont="1" applyFill="1" applyBorder="1" applyAlignment="1">
      <alignment horizontal="center"/>
      <protection/>
    </xf>
    <xf numFmtId="0" fontId="9" fillId="35" borderId="60" xfId="48" applyFont="1" applyFill="1" applyBorder="1" applyAlignment="1">
      <alignment horizontal="center"/>
      <protection/>
    </xf>
    <xf numFmtId="0" fontId="1" fillId="0" borderId="62" xfId="48" applyFont="1" applyBorder="1" applyAlignment="1">
      <alignment horizontal="center"/>
      <protection/>
    </xf>
    <xf numFmtId="49" fontId="1" fillId="0" borderId="62" xfId="48" applyNumberFormat="1" applyFont="1" applyBorder="1" applyAlignment="1">
      <alignment horizontal="left"/>
      <protection/>
    </xf>
    <xf numFmtId="0" fontId="1" fillId="0" borderId="62" xfId="48" applyFont="1" applyBorder="1">
      <alignment/>
      <protection/>
    </xf>
    <xf numFmtId="0" fontId="0" fillId="0" borderId="62" xfId="48" applyBorder="1" applyAlignment="1">
      <alignment horizontal="center"/>
      <protection/>
    </xf>
    <xf numFmtId="0" fontId="0" fillId="0" borderId="62" xfId="48" applyNumberFormat="1" applyBorder="1" applyAlignment="1">
      <alignment horizontal="right"/>
      <protection/>
    </xf>
    <xf numFmtId="0" fontId="0" fillId="0" borderId="62" xfId="48" applyNumberFormat="1" applyBorder="1">
      <alignment/>
      <protection/>
    </xf>
    <xf numFmtId="0" fontId="0" fillId="0" borderId="0" xfId="48" applyNumberFormat="1">
      <alignment/>
      <protection/>
    </xf>
    <xf numFmtId="0" fontId="13" fillId="0" borderId="0" xfId="48" applyFont="1">
      <alignment/>
      <protection/>
    </xf>
    <xf numFmtId="0" fontId="0" fillId="0" borderId="62" xfId="48" applyFont="1" applyBorder="1" applyAlignment="1">
      <alignment horizontal="center" vertical="top"/>
      <protection/>
    </xf>
    <xf numFmtId="49" fontId="8" fillId="0" borderId="62" xfId="48" applyNumberFormat="1" applyFont="1" applyBorder="1" applyAlignment="1">
      <alignment horizontal="left" vertical="top"/>
      <protection/>
    </xf>
    <xf numFmtId="0" fontId="8" fillId="0" borderId="62" xfId="48" applyFont="1" applyBorder="1" applyAlignment="1">
      <alignment wrapText="1"/>
      <protection/>
    </xf>
    <xf numFmtId="49" fontId="8" fillId="0" borderId="62" xfId="48" applyNumberFormat="1" applyFont="1" applyBorder="1" applyAlignment="1">
      <alignment horizontal="center" shrinkToFit="1"/>
      <protection/>
    </xf>
    <xf numFmtId="4" fontId="8" fillId="0" borderId="62" xfId="48" applyNumberFormat="1" applyFont="1" applyBorder="1" applyAlignment="1">
      <alignment horizontal="right"/>
      <protection/>
    </xf>
    <xf numFmtId="4" fontId="8" fillId="0" borderId="62" xfId="48" applyNumberFormat="1" applyFont="1" applyBorder="1">
      <alignment/>
      <protection/>
    </xf>
    <xf numFmtId="0" fontId="9" fillId="0" borderId="62" xfId="48" applyFont="1" applyBorder="1" applyAlignment="1">
      <alignment horizontal="center"/>
      <protection/>
    </xf>
    <xf numFmtId="49" fontId="9" fillId="0" borderId="62" xfId="48" applyNumberFormat="1" applyFont="1" applyBorder="1" applyAlignment="1">
      <alignment horizontal="left"/>
      <protection/>
    </xf>
    <xf numFmtId="0" fontId="14" fillId="0" borderId="0" xfId="48" applyFont="1" applyAlignment="1">
      <alignment wrapText="1"/>
      <protection/>
    </xf>
    <xf numFmtId="4" fontId="15" fillId="37" borderId="62" xfId="48" applyNumberFormat="1" applyFont="1" applyFill="1" applyBorder="1" applyAlignment="1">
      <alignment horizontal="right" wrapText="1"/>
      <protection/>
    </xf>
    <xf numFmtId="0" fontId="15" fillId="0" borderId="62" xfId="0" applyFont="1" applyBorder="1" applyAlignment="1">
      <alignment horizontal="right"/>
    </xf>
    <xf numFmtId="0" fontId="0" fillId="34" borderId="63" xfId="48" applyFill="1" applyBorder="1" applyAlignment="1">
      <alignment horizontal="center"/>
      <protection/>
    </xf>
    <xf numFmtId="49" fontId="3" fillId="34" borderId="63" xfId="48" applyNumberFormat="1" applyFont="1" applyFill="1" applyBorder="1" applyAlignment="1">
      <alignment horizontal="left"/>
      <protection/>
    </xf>
    <xf numFmtId="0" fontId="3" fillId="34" borderId="63" xfId="48" applyFont="1" applyFill="1" applyBorder="1">
      <alignment/>
      <protection/>
    </xf>
    <xf numFmtId="4" fontId="0" fillId="34" borderId="63" xfId="48" applyNumberFormat="1" applyFill="1" applyBorder="1" applyAlignment="1">
      <alignment horizontal="right"/>
      <protection/>
    </xf>
    <xf numFmtId="4" fontId="1" fillId="34" borderId="63" xfId="48" applyNumberFormat="1" applyFont="1" applyFill="1" applyBorder="1">
      <alignment/>
      <protection/>
    </xf>
    <xf numFmtId="3" fontId="0" fillId="0" borderId="0" xfId="48" applyNumberFormat="1">
      <alignment/>
      <protection/>
    </xf>
    <xf numFmtId="0" fontId="0" fillId="0" borderId="0" xfId="48" applyBorder="1">
      <alignment/>
      <protection/>
    </xf>
    <xf numFmtId="0" fontId="17" fillId="0" borderId="0" xfId="48" applyFont="1" applyAlignment="1">
      <alignment/>
      <protection/>
    </xf>
    <xf numFmtId="0" fontId="18" fillId="0" borderId="0" xfId="48" applyFont="1" applyBorder="1">
      <alignment/>
      <protection/>
    </xf>
    <xf numFmtId="3" fontId="18" fillId="0" borderId="0" xfId="48" applyNumberFormat="1" applyFont="1" applyBorder="1" applyAlignment="1">
      <alignment horizontal="right"/>
      <protection/>
    </xf>
    <xf numFmtId="4" fontId="18" fillId="0" borderId="0" xfId="48" applyNumberFormat="1" applyFont="1" applyBorder="1">
      <alignment/>
      <protection/>
    </xf>
    <xf numFmtId="0" fontId="17" fillId="0" borderId="0" xfId="48" applyFont="1" applyBorder="1" applyAlignment="1">
      <alignment/>
      <protection/>
    </xf>
    <xf numFmtId="0" fontId="0" fillId="0" borderId="0" xfId="48" applyBorder="1" applyAlignment="1">
      <alignment horizontal="right"/>
      <protection/>
    </xf>
    <xf numFmtId="49" fontId="9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20" fillId="38" borderId="24" xfId="0" applyFont="1" applyFill="1" applyBorder="1" applyAlignment="1">
      <alignment horizontal="centerContinuous"/>
    </xf>
    <xf numFmtId="0" fontId="0" fillId="38" borderId="23" xfId="0" applyFill="1" applyBorder="1" applyAlignment="1">
      <alignment horizontal="centerContinuous"/>
    </xf>
    <xf numFmtId="0" fontId="0" fillId="38" borderId="22" xfId="0" applyFill="1" applyBorder="1" applyAlignment="1">
      <alignment horizontal="centerContinuous"/>
    </xf>
    <xf numFmtId="0" fontId="20" fillId="38" borderId="65" xfId="0" applyFont="1" applyFill="1" applyBorder="1" applyAlignment="1">
      <alignment horizontal="centerContinuous"/>
    </xf>
    <xf numFmtId="0" fontId="0" fillId="38" borderId="15" xfId="0" applyFill="1" applyBorder="1" applyAlignment="1">
      <alignment horizontal="centerContinuous"/>
    </xf>
    <xf numFmtId="0" fontId="0" fillId="38" borderId="16" xfId="0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171" fontId="68" fillId="0" borderId="0" xfId="0" applyNumberFormat="1" applyFont="1" applyAlignment="1">
      <alignment/>
    </xf>
    <xf numFmtId="171" fontId="69" fillId="0" borderId="0" xfId="0" applyNumberFormat="1" applyFont="1" applyAlignment="1">
      <alignment/>
    </xf>
    <xf numFmtId="0" fontId="21" fillId="0" borderId="66" xfId="0" applyFont="1" applyBorder="1" applyAlignment="1">
      <alignment/>
    </xf>
    <xf numFmtId="171" fontId="21" fillId="0" borderId="66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66" xfId="0" applyBorder="1" applyAlignment="1">
      <alignment/>
    </xf>
    <xf numFmtId="171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justify"/>
    </xf>
    <xf numFmtId="0" fontId="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/>
    </xf>
    <xf numFmtId="0" fontId="23" fillId="0" borderId="23" xfId="0" applyFont="1" applyBorder="1" applyAlignment="1">
      <alignment/>
    </xf>
    <xf numFmtId="171" fontId="70" fillId="0" borderId="23" xfId="0" applyNumberFormat="1" applyFont="1" applyBorder="1" applyAlignment="1">
      <alignment/>
    </xf>
    <xf numFmtId="0" fontId="0" fillId="0" borderId="0" xfId="0" applyAlignment="1">
      <alignment horizontal="right"/>
    </xf>
    <xf numFmtId="171" fontId="1" fillId="0" borderId="0" xfId="0" applyNumberFormat="1" applyFont="1" applyAlignment="1">
      <alignment/>
    </xf>
    <xf numFmtId="171" fontId="71" fillId="0" borderId="0" xfId="0" applyNumberFormat="1" applyFont="1" applyAlignment="1">
      <alignment/>
    </xf>
    <xf numFmtId="171" fontId="21" fillId="0" borderId="23" xfId="0" applyNumberFormat="1" applyFont="1" applyBorder="1" applyAlignment="1">
      <alignment/>
    </xf>
    <xf numFmtId="171" fontId="72" fillId="0" borderId="23" xfId="0" applyNumberFormat="1" applyFont="1" applyBorder="1" applyAlignment="1">
      <alignment/>
    </xf>
    <xf numFmtId="0" fontId="17" fillId="0" borderId="0" xfId="47" applyFont="1" applyAlignment="1">
      <alignment horizontal="left"/>
      <protection/>
    </xf>
    <xf numFmtId="0" fontId="0" fillId="0" borderId="0" xfId="47">
      <alignment/>
      <protection/>
    </xf>
    <xf numFmtId="0" fontId="21" fillId="0" borderId="0" xfId="47" applyFont="1" applyAlignment="1">
      <alignment horizontal="left"/>
      <protection/>
    </xf>
    <xf numFmtId="0" fontId="1" fillId="0" borderId="0" xfId="47" applyFont="1" applyAlignment="1">
      <alignment horizontal="left"/>
      <protection/>
    </xf>
    <xf numFmtId="0" fontId="2" fillId="0" borderId="0" xfId="47" applyFont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17" fillId="0" borderId="0" xfId="47" applyFont="1" applyAlignment="1">
      <alignment horizontal="right"/>
      <protection/>
    </xf>
    <xf numFmtId="0" fontId="9" fillId="0" borderId="0" xfId="47" applyFont="1" applyAlignment="1">
      <alignment horizontal="center"/>
      <protection/>
    </xf>
    <xf numFmtId="0" fontId="8" fillId="0" borderId="0" xfId="47" applyFont="1" applyAlignment="1">
      <alignment horizontal="left"/>
      <protection/>
    </xf>
    <xf numFmtId="0" fontId="8" fillId="0" borderId="0" xfId="47" applyFont="1">
      <alignment/>
      <protection/>
    </xf>
    <xf numFmtId="3" fontId="9" fillId="0" borderId="0" xfId="47" applyNumberFormat="1" applyFont="1" applyAlignment="1">
      <alignment horizontal="center"/>
      <protection/>
    </xf>
    <xf numFmtId="3" fontId="9" fillId="0" borderId="0" xfId="47" applyNumberFormat="1" applyFont="1" applyAlignment="1">
      <alignment horizontal="right"/>
      <protection/>
    </xf>
    <xf numFmtId="172" fontId="9" fillId="0" borderId="0" xfId="47" applyNumberFormat="1" applyFont="1" applyAlignment="1">
      <alignment horizontal="right"/>
      <protection/>
    </xf>
    <xf numFmtId="3" fontId="73" fillId="0" borderId="0" xfId="47" applyNumberFormat="1" applyFont="1" applyAlignment="1">
      <alignment horizontal="right"/>
      <protection/>
    </xf>
    <xf numFmtId="0" fontId="0" fillId="0" borderId="0" xfId="47" applyFont="1">
      <alignment/>
      <protection/>
    </xf>
    <xf numFmtId="3" fontId="0" fillId="0" borderId="0" xfId="47" applyNumberFormat="1" applyFont="1">
      <alignment/>
      <protection/>
    </xf>
    <xf numFmtId="0" fontId="17" fillId="0" borderId="0" xfId="47" applyFont="1">
      <alignment/>
      <protection/>
    </xf>
    <xf numFmtId="3" fontId="17" fillId="0" borderId="0" xfId="47" applyNumberFormat="1" applyFont="1" applyAlignment="1">
      <alignment horizontal="right"/>
      <protection/>
    </xf>
    <xf numFmtId="49" fontId="9" fillId="0" borderId="0" xfId="47" applyNumberFormat="1" applyFont="1">
      <alignment/>
      <protection/>
    </xf>
    <xf numFmtId="0" fontId="24" fillId="0" borderId="0" xfId="47" applyFont="1">
      <alignment/>
      <protection/>
    </xf>
    <xf numFmtId="0" fontId="9" fillId="0" borderId="0" xfId="47" applyFont="1">
      <alignment/>
      <protection/>
    </xf>
    <xf numFmtId="0" fontId="25" fillId="0" borderId="0" xfId="47" applyFont="1">
      <alignment/>
      <protection/>
    </xf>
    <xf numFmtId="0" fontId="0" fillId="0" borderId="62" xfId="48" applyBorder="1" applyAlignment="1">
      <alignment horizontal="right"/>
      <protection/>
    </xf>
    <xf numFmtId="0" fontId="0" fillId="0" borderId="62" xfId="48" applyBorder="1">
      <alignment/>
      <protection/>
    </xf>
    <xf numFmtId="0" fontId="17" fillId="0" borderId="0" xfId="48" applyFont="1">
      <alignment/>
      <protection/>
    </xf>
    <xf numFmtId="0" fontId="18" fillId="0" borderId="0" xfId="48" applyFont="1">
      <alignment/>
      <protection/>
    </xf>
    <xf numFmtId="3" fontId="18" fillId="0" borderId="0" xfId="48" applyNumberFormat="1" applyFont="1" applyAlignment="1">
      <alignment horizontal="right"/>
      <protection/>
    </xf>
    <xf numFmtId="4" fontId="18" fillId="0" borderId="0" xfId="48" applyNumberFormat="1" applyFont="1">
      <alignment/>
      <protection/>
    </xf>
    <xf numFmtId="171" fontId="0" fillId="0" borderId="15" xfId="0" applyNumberFormat="1" applyBorder="1" applyAlignment="1">
      <alignment/>
    </xf>
    <xf numFmtId="0" fontId="21" fillId="0" borderId="28" xfId="0" applyFont="1" applyBorder="1" applyAlignment="1">
      <alignment/>
    </xf>
    <xf numFmtId="0" fontId="23" fillId="0" borderId="28" xfId="0" applyFont="1" applyBorder="1" applyAlignment="1">
      <alignment/>
    </xf>
    <xf numFmtId="171" fontId="21" fillId="0" borderId="28" xfId="0" applyNumberFormat="1" applyFont="1" applyBorder="1" applyAlignment="1">
      <alignment/>
    </xf>
    <xf numFmtId="0" fontId="23" fillId="0" borderId="66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3" xfId="0" applyNumberFormat="1" applyFont="1" applyBorder="1" applyAlignment="1">
      <alignment/>
    </xf>
    <xf numFmtId="171" fontId="9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171" fontId="9" fillId="0" borderId="0" xfId="0" applyNumberFormat="1" applyFont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171" fontId="0" fillId="0" borderId="0" xfId="0" applyNumberFormat="1" applyBorder="1" applyAlignment="1">
      <alignment horizontal="left"/>
    </xf>
    <xf numFmtId="171" fontId="0" fillId="0" borderId="0" xfId="0" applyNumberFormat="1" applyBorder="1" applyAlignment="1">
      <alignment/>
    </xf>
    <xf numFmtId="0" fontId="9" fillId="35" borderId="42" xfId="48" applyFont="1" applyFill="1" applyBorder="1" applyAlignment="1" applyProtection="1">
      <alignment horizontal="center"/>
      <protection locked="0"/>
    </xf>
    <xf numFmtId="0" fontId="0" fillId="0" borderId="62" xfId="48" applyNumberFormat="1" applyBorder="1" applyAlignment="1" applyProtection="1">
      <alignment horizontal="right"/>
      <protection locked="0"/>
    </xf>
    <xf numFmtId="4" fontId="8" fillId="0" borderId="62" xfId="48" applyNumberFormat="1" applyFont="1" applyBorder="1" applyAlignment="1" applyProtection="1">
      <alignment horizontal="right"/>
      <protection locked="0"/>
    </xf>
    <xf numFmtId="0" fontId="15" fillId="37" borderId="62" xfId="48" applyFont="1" applyFill="1" applyBorder="1" applyAlignment="1" applyProtection="1">
      <alignment horizontal="left" wrapText="1"/>
      <protection locked="0"/>
    </xf>
    <xf numFmtId="4" fontId="0" fillId="34" borderId="63" xfId="48" applyNumberFormat="1" applyFill="1" applyBorder="1" applyAlignment="1" applyProtection="1">
      <alignment horizontal="right"/>
      <protection locked="0"/>
    </xf>
    <xf numFmtId="0" fontId="0" fillId="0" borderId="62" xfId="48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38" borderId="23" xfId="0" applyFill="1" applyBorder="1" applyAlignment="1" applyProtection="1">
      <alignment horizontal="centerContinuous"/>
      <protection locked="0"/>
    </xf>
    <xf numFmtId="0" fontId="0" fillId="38" borderId="15" xfId="0" applyFill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23" fillId="0" borderId="2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0" xfId="47" applyProtection="1">
      <alignment/>
      <protection locked="0"/>
    </xf>
    <xf numFmtId="0" fontId="2" fillId="0" borderId="0" xfId="47" applyFont="1" applyAlignment="1" applyProtection="1">
      <alignment horizontal="center"/>
      <protection locked="0"/>
    </xf>
    <xf numFmtId="0" fontId="17" fillId="0" borderId="0" xfId="47" applyFont="1" applyAlignment="1" applyProtection="1">
      <alignment horizontal="right"/>
      <protection locked="0"/>
    </xf>
    <xf numFmtId="3" fontId="9" fillId="0" borderId="0" xfId="47" applyNumberFormat="1" applyFont="1" applyAlignment="1" applyProtection="1">
      <alignment horizontal="right"/>
      <protection locked="0"/>
    </xf>
    <xf numFmtId="0" fontId="9" fillId="0" borderId="0" xfId="47" applyFont="1" applyAlignment="1" applyProtection="1">
      <alignment horizontal="right"/>
      <protection locked="0"/>
    </xf>
    <xf numFmtId="0" fontId="6" fillId="0" borderId="0" xfId="47" applyFont="1" applyAlignment="1" applyProtection="1">
      <alignment horizontal="right"/>
      <protection locked="0"/>
    </xf>
    <xf numFmtId="0" fontId="0" fillId="0" borderId="0" xfId="47" applyFont="1" applyProtection="1">
      <alignment/>
      <protection locked="0"/>
    </xf>
    <xf numFmtId="3" fontId="74" fillId="0" borderId="0" xfId="0" applyNumberFormat="1" applyFont="1" applyAlignment="1" applyProtection="1">
      <alignment/>
      <protection/>
    </xf>
    <xf numFmtId="3" fontId="74" fillId="0" borderId="0" xfId="0" applyNumberFormat="1" applyFont="1" applyAlignment="1" applyProtection="1">
      <alignment wrapText="1"/>
      <protection/>
    </xf>
    <xf numFmtId="0" fontId="23" fillId="0" borderId="23" xfId="0" applyNumberFormat="1" applyFont="1" applyBorder="1" applyAlignment="1" applyProtection="1">
      <alignment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4" borderId="47" xfId="0" applyNumberFormat="1" applyFont="1" applyFill="1" applyBorder="1" applyAlignment="1">
      <alignment horizontal="right"/>
    </xf>
    <xf numFmtId="3" fontId="1" fillId="34" borderId="61" xfId="0" applyNumberFormat="1" applyFont="1" applyFill="1" applyBorder="1" applyAlignment="1">
      <alignment horizontal="right"/>
    </xf>
    <xf numFmtId="0" fontId="0" fillId="0" borderId="67" xfId="48" applyFont="1" applyBorder="1" applyAlignment="1">
      <alignment horizontal="center"/>
      <protection/>
    </xf>
    <xf numFmtId="0" fontId="0" fillId="0" borderId="68" xfId="48" applyFont="1" applyBorder="1" applyAlignment="1">
      <alignment horizontal="center"/>
      <protection/>
    </xf>
    <xf numFmtId="0" fontId="0" fillId="0" borderId="69" xfId="48" applyFont="1" applyBorder="1" applyAlignment="1">
      <alignment horizontal="center"/>
      <protection/>
    </xf>
    <xf numFmtId="0" fontId="0" fillId="0" borderId="70" xfId="48" applyFont="1" applyBorder="1" applyAlignment="1">
      <alignment horizontal="center"/>
      <protection/>
    </xf>
    <xf numFmtId="0" fontId="0" fillId="0" borderId="71" xfId="48" applyFont="1" applyBorder="1" applyAlignment="1">
      <alignment horizontal="left"/>
      <protection/>
    </xf>
    <xf numFmtId="0" fontId="0" fillId="0" borderId="54" xfId="48" applyFont="1" applyBorder="1" applyAlignment="1">
      <alignment horizontal="left"/>
      <protection/>
    </xf>
    <xf numFmtId="0" fontId="0" fillId="0" borderId="72" xfId="48" applyFont="1" applyBorder="1" applyAlignment="1">
      <alignment horizontal="left"/>
      <protection/>
    </xf>
    <xf numFmtId="49" fontId="15" fillId="37" borderId="26" xfId="48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8" applyFont="1" applyAlignment="1">
      <alignment horizontal="center"/>
      <protection/>
    </xf>
    <xf numFmtId="49" fontId="0" fillId="0" borderId="69" xfId="48" applyNumberFormat="1" applyFont="1" applyBorder="1" applyAlignment="1">
      <alignment horizontal="center"/>
      <protection/>
    </xf>
    <xf numFmtId="0" fontId="0" fillId="0" borderId="71" xfId="48" applyBorder="1" applyAlignment="1">
      <alignment horizontal="center" shrinkToFit="1"/>
      <protection/>
    </xf>
    <xf numFmtId="0" fontId="0" fillId="0" borderId="54" xfId="48" applyBorder="1" applyAlignment="1">
      <alignment horizontal="center" shrinkToFit="1"/>
      <protection/>
    </xf>
    <xf numFmtId="0" fontId="0" fillId="0" borderId="72" xfId="48" applyBorder="1" applyAlignment="1">
      <alignment horizontal="center" shrinkToFit="1"/>
      <protection/>
    </xf>
    <xf numFmtId="0" fontId="0" fillId="0" borderId="67" xfId="48" applyBorder="1" applyAlignment="1">
      <alignment horizontal="center"/>
      <protection/>
    </xf>
    <xf numFmtId="0" fontId="0" fillId="0" borderId="68" xfId="48" applyBorder="1" applyAlignment="1">
      <alignment horizontal="center"/>
      <protection/>
    </xf>
    <xf numFmtId="49" fontId="0" fillId="0" borderId="69" xfId="48" applyNumberFormat="1" applyBorder="1" applyAlignment="1">
      <alignment horizontal="center"/>
      <protection/>
    </xf>
    <xf numFmtId="0" fontId="0" fillId="0" borderId="70" xfId="48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2" xfId="47"/>
    <cellStyle name="normální_POL.XLS" xfId="48"/>
    <cellStyle name="Poznámka" xfId="49"/>
    <cellStyle name="Percent" xfId="50"/>
    <cellStyle name="Propojená buňka" xfId="51"/>
    <cellStyle name="Správně" xfId="52"/>
    <cellStyle name="STYL-SOUCTU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DELU_N2035_S02_roz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S02</v>
          </cell>
          <cell r="C5" t="str">
            <v>VEDLEJŠÍ A OSTATNÍ NÁKLADY</v>
          </cell>
        </row>
        <row r="7">
          <cell r="A7" t="str">
            <v>10001342</v>
          </cell>
          <cell r="C7" t="str">
            <v>STAVEB. PRÁCE LABOR. 2.NP.OBJ. B 2035</v>
          </cell>
        </row>
        <row r="8">
          <cell r="G8">
            <v>0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8">
          <cell r="E8">
            <v>66000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21"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5">
      <selection activeCell="F31" sqref="F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10001343</v>
      </c>
      <c r="D2" s="6" t="str">
        <f>Rekapitulace!G2</f>
        <v>STAVEB. PRÁCE LABOR. 2.NP OBJ.B 2035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72</v>
      </c>
      <c r="B5" s="16"/>
      <c r="C5" s="17" t="s">
        <v>73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70</v>
      </c>
      <c r="B7" s="16"/>
      <c r="C7" s="17" t="s">
        <v>71</v>
      </c>
      <c r="D7" s="18"/>
      <c r="E7" s="18"/>
      <c r="F7" s="24"/>
      <c r="G7" s="14"/>
    </row>
    <row r="8" spans="1:9" ht="12.75">
      <c r="A8" s="19" t="s">
        <v>9</v>
      </c>
      <c r="B8" s="21"/>
      <c r="C8" s="293"/>
      <c r="D8" s="294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293"/>
      <c r="D9" s="294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10001343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295"/>
      <c r="F12" s="296"/>
      <c r="G12" s="297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Rekapitulace!A29</f>
        <v>Ztížené výrobní podmínky</v>
      </c>
      <c r="E15" s="48"/>
      <c r="F15" s="49"/>
      <c r="G15" s="46">
        <f>Rekapitulace!I29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Rekapitulace!A30</f>
        <v>Oborová přirážka</v>
      </c>
      <c r="E16" s="50"/>
      <c r="F16" s="51"/>
      <c r="G16" s="46">
        <f>Rekapitulace!I30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Rekapitulace!A31</f>
        <v>Přesun stavebních kapacit</v>
      </c>
      <c r="E17" s="50"/>
      <c r="F17" s="51"/>
      <c r="G17" s="46">
        <f>Rekapitulace!I31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Rekapitulace!A32</f>
        <v>Mimostaveništní doprava</v>
      </c>
      <c r="E18" s="50"/>
      <c r="F18" s="51"/>
      <c r="G18" s="46">
        <f>Rekapitulace!I32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Rekapitulace!A33</f>
        <v>Zařízení staveniště</v>
      </c>
      <c r="E19" s="50"/>
      <c r="F19" s="51"/>
      <c r="G19" s="46">
        <f>Rekapitulace!I33</f>
        <v>0</v>
      </c>
    </row>
    <row r="20" spans="1:7" ht="15.75" customHeight="1">
      <c r="A20" s="53"/>
      <c r="B20" s="8"/>
      <c r="C20" s="46"/>
      <c r="D20" s="30" t="str">
        <f>Rekapitulace!A34</f>
        <v>Provoz investora</v>
      </c>
      <c r="E20" s="50"/>
      <c r="F20" s="51"/>
      <c r="G20" s="46">
        <f>Rekapitulace!I34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Rekapitulace!A35</f>
        <v>Kompletační činnost (IČD)</v>
      </c>
      <c r="E21" s="50"/>
      <c r="F21" s="51"/>
      <c r="G21" s="46">
        <f>Rekapitulace!I35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299" t="s">
        <v>223</v>
      </c>
      <c r="C37" s="299"/>
      <c r="D37" s="299"/>
      <c r="E37" s="299"/>
      <c r="F37" s="299"/>
      <c r="G37" s="299"/>
      <c r="H37" t="s">
        <v>5</v>
      </c>
    </row>
    <row r="38" spans="1:8" ht="12.75" customHeight="1">
      <c r="A38" s="75"/>
      <c r="B38" s="299"/>
      <c r="C38" s="299"/>
      <c r="D38" s="299"/>
      <c r="E38" s="299"/>
      <c r="F38" s="299"/>
      <c r="G38" s="299"/>
      <c r="H38" t="s">
        <v>5</v>
      </c>
    </row>
    <row r="39" spans="1:8" ht="12.75">
      <c r="A39" s="75"/>
      <c r="B39" s="299"/>
      <c r="C39" s="299"/>
      <c r="D39" s="299"/>
      <c r="E39" s="299"/>
      <c r="F39" s="299"/>
      <c r="G39" s="299"/>
      <c r="H39" t="s">
        <v>5</v>
      </c>
    </row>
    <row r="40" spans="1:8" ht="12.75">
      <c r="A40" s="75"/>
      <c r="B40" s="299"/>
      <c r="C40" s="299"/>
      <c r="D40" s="299"/>
      <c r="E40" s="299"/>
      <c r="F40" s="299"/>
      <c r="G40" s="299"/>
      <c r="H40" t="s">
        <v>5</v>
      </c>
    </row>
    <row r="41" spans="1:8" ht="12.75">
      <c r="A41" s="75"/>
      <c r="B41" s="299"/>
      <c r="C41" s="299"/>
      <c r="D41" s="299"/>
      <c r="E41" s="299"/>
      <c r="F41" s="299"/>
      <c r="G41" s="299"/>
      <c r="H41" t="s">
        <v>5</v>
      </c>
    </row>
    <row r="42" spans="1:8" ht="12.75">
      <c r="A42" s="75"/>
      <c r="B42" s="299"/>
      <c r="C42" s="299"/>
      <c r="D42" s="299"/>
      <c r="E42" s="299"/>
      <c r="F42" s="299"/>
      <c r="G42" s="299"/>
      <c r="H42" t="s">
        <v>5</v>
      </c>
    </row>
    <row r="43" spans="1:8" ht="12.75">
      <c r="A43" s="75"/>
      <c r="B43" s="299"/>
      <c r="C43" s="299"/>
      <c r="D43" s="299"/>
      <c r="E43" s="299"/>
      <c r="F43" s="299"/>
      <c r="G43" s="299"/>
      <c r="H43" t="s">
        <v>5</v>
      </c>
    </row>
    <row r="44" spans="1:8" ht="12.75">
      <c r="A44" s="75"/>
      <c r="B44" s="299"/>
      <c r="C44" s="299"/>
      <c r="D44" s="299"/>
      <c r="E44" s="299"/>
      <c r="F44" s="299"/>
      <c r="G44" s="299"/>
      <c r="H44" t="s">
        <v>5</v>
      </c>
    </row>
    <row r="45" spans="1:8" ht="0.75" customHeight="1">
      <c r="A45" s="75"/>
      <c r="B45" s="299"/>
      <c r="C45" s="299"/>
      <c r="D45" s="299"/>
      <c r="E45" s="299"/>
      <c r="F45" s="299"/>
      <c r="G45" s="299"/>
      <c r="H45" t="s">
        <v>5</v>
      </c>
    </row>
    <row r="46" spans="2:7" ht="12.75">
      <c r="B46" s="298"/>
      <c r="C46" s="298"/>
      <c r="D46" s="298"/>
      <c r="E46" s="298"/>
      <c r="F46" s="298"/>
      <c r="G46" s="298"/>
    </row>
    <row r="47" spans="2:7" ht="12.75">
      <c r="B47" s="298"/>
      <c r="C47" s="298"/>
      <c r="D47" s="298"/>
      <c r="E47" s="298"/>
      <c r="F47" s="298"/>
      <c r="G47" s="298"/>
    </row>
    <row r="48" spans="2:7" ht="12.75">
      <c r="B48" s="298"/>
      <c r="C48" s="298"/>
      <c r="D48" s="298"/>
      <c r="E48" s="298"/>
      <c r="F48" s="298"/>
      <c r="G48" s="298"/>
    </row>
    <row r="49" spans="2:7" ht="12.75">
      <c r="B49" s="298"/>
      <c r="C49" s="298"/>
      <c r="D49" s="298"/>
      <c r="E49" s="298"/>
      <c r="F49" s="298"/>
      <c r="G49" s="298"/>
    </row>
    <row r="50" spans="2:7" ht="12.75">
      <c r="B50" s="298"/>
      <c r="C50" s="298"/>
      <c r="D50" s="298"/>
      <c r="E50" s="298"/>
      <c r="F50" s="298"/>
      <c r="G50" s="298"/>
    </row>
    <row r="51" spans="2:7" ht="12.75">
      <c r="B51" s="298"/>
      <c r="C51" s="298"/>
      <c r="D51" s="298"/>
      <c r="E51" s="298"/>
      <c r="F51" s="298"/>
      <c r="G51" s="298"/>
    </row>
    <row r="52" spans="2:7" ht="12.75">
      <c r="B52" s="298"/>
      <c r="C52" s="298"/>
      <c r="D52" s="298"/>
      <c r="E52" s="298"/>
      <c r="F52" s="298"/>
      <c r="G52" s="298"/>
    </row>
    <row r="53" spans="2:7" ht="12.75">
      <c r="B53" s="298"/>
      <c r="C53" s="298"/>
      <c r="D53" s="298"/>
      <c r="E53" s="298"/>
      <c r="F53" s="298"/>
      <c r="G53" s="298"/>
    </row>
    <row r="54" spans="2:7" ht="12.75">
      <c r="B54" s="298"/>
      <c r="C54" s="298"/>
      <c r="D54" s="298"/>
      <c r="E54" s="298"/>
      <c r="F54" s="298"/>
      <c r="G54" s="298"/>
    </row>
    <row r="55" spans="2:7" ht="12.75">
      <c r="B55" s="298"/>
      <c r="C55" s="298"/>
      <c r="D55" s="298"/>
      <c r="E55" s="298"/>
      <c r="F55" s="298"/>
      <c r="G55" s="298"/>
    </row>
  </sheetData>
  <sheetProtection password="DE49" sheet="1"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02" t="s">
        <v>6</v>
      </c>
      <c r="B1" s="303"/>
      <c r="C1" s="76" t="str">
        <f>CONCATENATE(cislostavby," ",nazevstavby)</f>
        <v>10001343 REK. LABORATOŘE PRO PRAKTICKOU VÝUKU PED.A GEOLOG</v>
      </c>
      <c r="D1" s="77"/>
      <c r="E1" s="78"/>
      <c r="F1" s="77"/>
      <c r="G1" s="79" t="s">
        <v>45</v>
      </c>
      <c r="H1" s="80">
        <v>10001343</v>
      </c>
      <c r="I1" s="81"/>
    </row>
    <row r="2" spans="1:9" ht="13.5" thickBot="1">
      <c r="A2" s="304" t="s">
        <v>2</v>
      </c>
      <c r="B2" s="305"/>
      <c r="C2" s="82" t="str">
        <f>CONCATENATE(cisloobjektu," ",nazevobjektu)</f>
        <v>S01 STAVEB. PRÁCE LABOR. 2.NP.OBJ. B 2035</v>
      </c>
      <c r="D2" s="83"/>
      <c r="E2" s="84"/>
      <c r="F2" s="83"/>
      <c r="G2" s="306" t="s">
        <v>74</v>
      </c>
      <c r="H2" s="307"/>
      <c r="I2" s="30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4" t="str">
        <f>'01 Stavba'!B7</f>
        <v>6</v>
      </c>
      <c r="B7" s="94" t="str">
        <f>'01 Stavba'!C7</f>
        <v>Úpravy povrchu, podlahy</v>
      </c>
      <c r="D7" s="95"/>
      <c r="E7" s="175">
        <f>'01 Stavba'!BA21</f>
        <v>0</v>
      </c>
      <c r="F7" s="176">
        <f>'01 Stavba'!BB21</f>
        <v>0</v>
      </c>
      <c r="G7" s="176">
        <f>'01 Stavba'!BC21</f>
        <v>0</v>
      </c>
      <c r="H7" s="176">
        <f>'01 Stavba'!BD21</f>
        <v>0</v>
      </c>
      <c r="I7" s="177">
        <f>'01 Stavba'!BE21</f>
        <v>0</v>
      </c>
    </row>
    <row r="8" spans="1:9" s="13" customFormat="1" ht="12.75">
      <c r="A8" s="174" t="str">
        <f>'01 Stavba'!B20</f>
        <v>94</v>
      </c>
      <c r="B8" s="94" t="str">
        <f>'01 Stavba'!C20</f>
        <v>Lešení a stavební výtahy</v>
      </c>
      <c r="D8" s="95"/>
      <c r="E8" s="175">
        <f>'01 Stavba'!BA25</f>
        <v>0</v>
      </c>
      <c r="F8" s="176">
        <f>'01 Stavba'!BB25</f>
        <v>0</v>
      </c>
      <c r="G8" s="176">
        <f>'01 Stavba'!BC25</f>
        <v>0</v>
      </c>
      <c r="H8" s="176">
        <f>'01 Stavba'!BD25</f>
        <v>0</v>
      </c>
      <c r="I8" s="177">
        <f>'01 Stavba'!BE25</f>
        <v>0</v>
      </c>
    </row>
    <row r="9" spans="1:9" s="13" customFormat="1" ht="12.75">
      <c r="A9" s="174" t="str">
        <f>'01 Stavba'!B24</f>
        <v>95</v>
      </c>
      <c r="B9" s="94" t="str">
        <f>'01 Stavba'!C24</f>
        <v>Dokončovací konstrukce na pozemních stavbách</v>
      </c>
      <c r="D9" s="95"/>
      <c r="E9" s="175">
        <f>'01 Stavba'!BA35</f>
        <v>0</v>
      </c>
      <c r="F9" s="176">
        <f>'01 Stavba'!BB35</f>
        <v>0</v>
      </c>
      <c r="G9" s="176">
        <f>'01 Stavba'!BC35</f>
        <v>0</v>
      </c>
      <c r="H9" s="176">
        <f>'01 Stavba'!BD35</f>
        <v>0</v>
      </c>
      <c r="I9" s="177">
        <f>'01 Stavba'!BE35</f>
        <v>0</v>
      </c>
    </row>
    <row r="10" spans="1:9" s="13" customFormat="1" ht="12.75">
      <c r="A10" s="174" t="str">
        <f>'01 Stavba'!B34</f>
        <v>96</v>
      </c>
      <c r="B10" s="94" t="str">
        <f>'01 Stavba'!C34</f>
        <v>Bourání konstrukcí</v>
      </c>
      <c r="D10" s="95"/>
      <c r="E10" s="175">
        <f>'01 Stavba'!BA64</f>
        <v>0</v>
      </c>
      <c r="F10" s="176">
        <f>'01 Stavba'!BB64</f>
        <v>0</v>
      </c>
      <c r="G10" s="176">
        <f>'01 Stavba'!BC64</f>
        <v>0</v>
      </c>
      <c r="H10" s="176">
        <f>'01 Stavba'!BD64</f>
        <v>0</v>
      </c>
      <c r="I10" s="177">
        <f>'01 Stavba'!BE64</f>
        <v>0</v>
      </c>
    </row>
    <row r="11" spans="1:9" s="13" customFormat="1" ht="12.75">
      <c r="A11" s="174" t="str">
        <f>'01 Stavba'!B63</f>
        <v>99</v>
      </c>
      <c r="B11" s="94" t="str">
        <f>'01 Stavba'!C63</f>
        <v>Staveništní přesun hmot</v>
      </c>
      <c r="D11" s="95"/>
      <c r="E11" s="175">
        <f>'01 Stavba'!BA67</f>
        <v>0</v>
      </c>
      <c r="F11" s="176">
        <f>'01 Stavba'!BB67</f>
        <v>0</v>
      </c>
      <c r="G11" s="176">
        <f>'01 Stavba'!BC67</f>
        <v>0</v>
      </c>
      <c r="H11" s="176">
        <f>'01 Stavba'!BD67</f>
        <v>0</v>
      </c>
      <c r="I11" s="177">
        <f>'01 Stavba'!BE67</f>
        <v>0</v>
      </c>
    </row>
    <row r="12" spans="1:9" s="13" customFormat="1" ht="12.75">
      <c r="A12" s="174" t="str">
        <f>'01 Stavba'!B66</f>
        <v>711</v>
      </c>
      <c r="B12" s="94" t="str">
        <f>'01 Stavba'!C66</f>
        <v>Izolace proti vodě</v>
      </c>
      <c r="D12" s="95"/>
      <c r="E12" s="175">
        <f>'01 Stavba'!BA70</f>
        <v>0</v>
      </c>
      <c r="F12" s="175">
        <f>'01 Stavba'!BB70</f>
        <v>0</v>
      </c>
      <c r="G12" s="175">
        <f>'01 Stavba'!BC70</f>
        <v>0</v>
      </c>
      <c r="H12" s="175">
        <f>'01 Stavba'!BD70</f>
        <v>0</v>
      </c>
      <c r="I12" s="177">
        <f>'01 Stavba'!BE70</f>
        <v>0</v>
      </c>
    </row>
    <row r="13" spans="1:9" s="13" customFormat="1" ht="12.75">
      <c r="A13" s="174" t="str">
        <f>'01 Stavba'!B69</f>
        <v>721</v>
      </c>
      <c r="B13" s="94" t="str">
        <f>'01 Stavba'!C69</f>
        <v>Vnitřní kanalizace</v>
      </c>
      <c r="D13" s="95"/>
      <c r="E13" s="175">
        <f>'01 Stavba'!BA74</f>
        <v>0</v>
      </c>
      <c r="F13" s="176">
        <f>'01 Stavba'!BB74</f>
        <v>0</v>
      </c>
      <c r="G13" s="176">
        <f>'01 Stavba'!BC74</f>
        <v>0</v>
      </c>
      <c r="H13" s="176">
        <f>'01 Stavba'!BD74</f>
        <v>0</v>
      </c>
      <c r="I13" s="177">
        <f>'01 Stavba'!BE74</f>
        <v>0</v>
      </c>
    </row>
    <row r="14" spans="1:9" s="13" customFormat="1" ht="12.75">
      <c r="A14" s="174" t="str">
        <f>'01 Stavba'!B73</f>
        <v>722</v>
      </c>
      <c r="B14" s="94" t="str">
        <f>'01 Stavba'!C73</f>
        <v>Vnitřní vodovod</v>
      </c>
      <c r="D14" s="95"/>
      <c r="E14" s="175">
        <f>'01 Stavba'!BA77</f>
        <v>0</v>
      </c>
      <c r="F14" s="176">
        <f>'01 Stavba'!BB77</f>
        <v>0</v>
      </c>
      <c r="G14" s="176">
        <f>'01 Stavba'!BC77</f>
        <v>0</v>
      </c>
      <c r="H14" s="176">
        <f>'01 Stavba'!BD77</f>
        <v>0</v>
      </c>
      <c r="I14" s="177">
        <f>'01 Stavba'!BE77</f>
        <v>0</v>
      </c>
    </row>
    <row r="15" spans="1:9" s="13" customFormat="1" ht="12.75">
      <c r="A15" s="174" t="str">
        <f>'01 Stavba'!B76</f>
        <v>766</v>
      </c>
      <c r="B15" s="94" t="str">
        <f>'01 Stavba'!C76</f>
        <v>Konstrukce truhlářské</v>
      </c>
      <c r="D15" s="95"/>
      <c r="E15" s="175">
        <f>'01 Stavba'!BA84</f>
        <v>0</v>
      </c>
      <c r="F15" s="176">
        <f>'01 Stavba'!BB84</f>
        <v>0</v>
      </c>
      <c r="G15" s="176">
        <f>'01 Stavba'!BC84</f>
        <v>0</v>
      </c>
      <c r="H15" s="176">
        <f>'01 Stavba'!BD84</f>
        <v>0</v>
      </c>
      <c r="I15" s="177">
        <f>'01 Stavba'!BE84</f>
        <v>0</v>
      </c>
    </row>
    <row r="16" spans="1:9" s="13" customFormat="1" ht="12.75">
      <c r="A16" s="174" t="str">
        <f>'01 Stavba'!B83</f>
        <v>776</v>
      </c>
      <c r="B16" s="94" t="str">
        <f>'01 Stavba'!C83</f>
        <v>Podlahy povlakové</v>
      </c>
      <c r="D16" s="95"/>
      <c r="E16" s="175">
        <f>'01 Stavba'!BA94</f>
        <v>0</v>
      </c>
      <c r="F16" s="176">
        <f>'01 Stavba'!BB94</f>
        <v>0</v>
      </c>
      <c r="G16" s="176">
        <f>'01 Stavba'!BC94</f>
        <v>0</v>
      </c>
      <c r="H16" s="176">
        <f>'01 Stavba'!BD94</f>
        <v>0</v>
      </c>
      <c r="I16" s="177">
        <f>'01 Stavba'!BE94</f>
        <v>0</v>
      </c>
    </row>
    <row r="17" spans="1:9" s="13" customFormat="1" ht="12.75">
      <c r="A17" s="174" t="str">
        <f>'01 Stavba'!B89</f>
        <v>777</v>
      </c>
      <c r="B17" s="94" t="str">
        <f>'01 Stavba'!C89</f>
        <v>Podlahy ze syntetických hmot</v>
      </c>
      <c r="D17" s="95"/>
      <c r="E17" s="175">
        <f>'01 Stavba'!BA99</f>
        <v>0</v>
      </c>
      <c r="F17" s="176">
        <f>'01 Stavba'!BB99</f>
        <v>0</v>
      </c>
      <c r="G17" s="176">
        <f>'01 Stavba'!BC99</f>
        <v>0</v>
      </c>
      <c r="H17" s="176">
        <f>'01 Stavba'!BD99</f>
        <v>0</v>
      </c>
      <c r="I17" s="177">
        <f>'01 Stavba'!BE99</f>
        <v>0</v>
      </c>
    </row>
    <row r="18" spans="1:9" s="13" customFormat="1" ht="12.75">
      <c r="A18" s="174" t="str">
        <f>'01 Stavba'!B94</f>
        <v>781</v>
      </c>
      <c r="B18" s="94" t="str">
        <f>'01 Stavba'!C94</f>
        <v>Obklady keramické</v>
      </c>
      <c r="D18" s="95"/>
      <c r="E18" s="175">
        <f>'01 Stavba'!BA107</f>
        <v>0</v>
      </c>
      <c r="F18" s="176">
        <f>'01 Stavba'!BB107</f>
        <v>0</v>
      </c>
      <c r="G18" s="176">
        <f>'01 Stavba'!BC107</f>
        <v>0</v>
      </c>
      <c r="H18" s="176">
        <f>'01 Stavba'!BD107</f>
        <v>0</v>
      </c>
      <c r="I18" s="177">
        <f>'01 Stavba'!BE107</f>
        <v>0</v>
      </c>
    </row>
    <row r="19" spans="1:9" s="13" customFormat="1" ht="12.75">
      <c r="A19" s="174" t="str">
        <f>'01 Stavba'!B102</f>
        <v>783</v>
      </c>
      <c r="B19" s="94" t="str">
        <f>'01 Stavba'!C102</f>
        <v>Nátěry</v>
      </c>
      <c r="D19" s="95"/>
      <c r="E19" s="175">
        <f>'01 Stavba'!BA111</f>
        <v>0</v>
      </c>
      <c r="F19" s="176">
        <f>'01 Stavba'!BB111</f>
        <v>0</v>
      </c>
      <c r="G19" s="176">
        <f>'01 Stavba'!BC111</f>
        <v>0</v>
      </c>
      <c r="H19" s="176">
        <f>'01 Stavba'!BD111</f>
        <v>0</v>
      </c>
      <c r="I19" s="177">
        <f>'01 Stavba'!BE111</f>
        <v>0</v>
      </c>
    </row>
    <row r="20" spans="1:9" s="13" customFormat="1" ht="12.75">
      <c r="A20" s="174" t="s">
        <v>445</v>
      </c>
      <c r="B20" s="94" t="str">
        <f>'01 Stavba'!C120</f>
        <v>Elektromontáže</v>
      </c>
      <c r="C20"/>
      <c r="D20" s="95"/>
      <c r="E20" s="175">
        <f>'01 Stavba'!BA123</f>
        <v>0</v>
      </c>
      <c r="F20" s="176">
        <f>'01 Stavba'!BB123</f>
        <v>0</v>
      </c>
      <c r="G20" s="176">
        <f>'01 Stavba'!BC123</f>
        <v>0</v>
      </c>
      <c r="H20" s="176">
        <f>'01 Stavba'!BD123</f>
        <v>0</v>
      </c>
      <c r="I20" s="177">
        <f>'01 Stavba'!BE123</f>
        <v>0</v>
      </c>
    </row>
    <row r="21" spans="1:9" s="13" customFormat="1" ht="12.75">
      <c r="A21" s="174" t="s">
        <v>440</v>
      </c>
      <c r="B21" s="94" t="str">
        <f>'01 Stavba'!C123</f>
        <v>Montáž sdělovací a zabezp. techniky</v>
      </c>
      <c r="C21"/>
      <c r="D21" s="95"/>
      <c r="E21" s="175">
        <f>'01 Stavba'!BA125</f>
        <v>0</v>
      </c>
      <c r="F21" s="176">
        <f>'01 Stavba'!BB125</f>
        <v>0</v>
      </c>
      <c r="G21" s="176">
        <f>'01 Stavba'!BC125</f>
        <v>0</v>
      </c>
      <c r="H21" s="176">
        <f>'01 Stavba'!BD125</f>
        <v>0</v>
      </c>
      <c r="I21" s="177">
        <f>'01 Stavba'!BE125</f>
        <v>0</v>
      </c>
    </row>
    <row r="22" spans="1:9" s="13" customFormat="1" ht="12.75">
      <c r="A22" s="174" t="str">
        <f>'01 Stavba'!B110</f>
        <v>D96</v>
      </c>
      <c r="B22" s="94" t="str">
        <f>'01 Stavba'!C110</f>
        <v>Přesuny suti a vybouraných hmot</v>
      </c>
      <c r="D22" s="95"/>
      <c r="E22" s="175">
        <f>'01 Stavba'!BA121</f>
        <v>0</v>
      </c>
      <c r="F22" s="176">
        <f>'01 Stavba'!BB121</f>
        <v>0</v>
      </c>
      <c r="G22" s="176">
        <f>'01 Stavba'!BC121</f>
        <v>0</v>
      </c>
      <c r="H22" s="176">
        <f>'01 Stavba'!BD121</f>
        <v>0</v>
      </c>
      <c r="I22" s="177">
        <f>'01 Stavba'!BE121</f>
        <v>0</v>
      </c>
    </row>
    <row r="23" spans="1:9" s="13" customFormat="1" ht="13.5" thickBot="1">
      <c r="A23" s="174" t="s">
        <v>449</v>
      </c>
      <c r="B23" s="94" t="s">
        <v>450</v>
      </c>
      <c r="D23" s="95"/>
      <c r="E23" s="175">
        <f>'02 VRN'!G12</f>
        <v>0</v>
      </c>
      <c r="F23" s="175">
        <f>'02 VRN'!H12</f>
        <v>0</v>
      </c>
      <c r="G23" s="175">
        <f>'02 VRN'!I12</f>
        <v>0</v>
      </c>
      <c r="H23" s="175">
        <f>'02 VRN'!J12</f>
        <v>0</v>
      </c>
      <c r="I23" s="175">
        <f>'02 VRN'!K12</f>
        <v>0</v>
      </c>
    </row>
    <row r="24" spans="1:9" s="100" customFormat="1" ht="13.5" thickBot="1">
      <c r="A24" s="96"/>
      <c r="B24" s="97" t="s">
        <v>52</v>
      </c>
      <c r="C24" s="97"/>
      <c r="D24" s="98"/>
      <c r="E24" s="99">
        <f>SUM(E7:E23)</f>
        <v>0</v>
      </c>
      <c r="F24" s="99">
        <f>SUM(F7:F23)</f>
        <v>0</v>
      </c>
      <c r="G24" s="99">
        <f>SUM(G7:G23)</f>
        <v>0</v>
      </c>
      <c r="H24" s="99">
        <f>SUM(H7:H23)</f>
        <v>0</v>
      </c>
      <c r="I24" s="99">
        <f>SUM(I7:I23)</f>
        <v>0</v>
      </c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57" ht="19.5" customHeight="1">
      <c r="A26" s="86" t="s">
        <v>53</v>
      </c>
      <c r="B26" s="86"/>
      <c r="C26" s="86"/>
      <c r="D26" s="86"/>
      <c r="E26" s="86"/>
      <c r="F26" s="86"/>
      <c r="G26" s="101"/>
      <c r="H26" s="86"/>
      <c r="I26" s="86"/>
      <c r="BA26" s="35"/>
      <c r="BB26" s="35"/>
      <c r="BC26" s="35"/>
      <c r="BD26" s="35"/>
      <c r="BE26" s="35"/>
    </row>
    <row r="27" ht="13.5" thickBot="1"/>
    <row r="28" spans="1:9" ht="12.75">
      <c r="A28" s="102" t="s">
        <v>54</v>
      </c>
      <c r="B28" s="103"/>
      <c r="C28" s="103"/>
      <c r="D28" s="104"/>
      <c r="E28" s="105" t="s">
        <v>55</v>
      </c>
      <c r="F28" s="106" t="s">
        <v>56</v>
      </c>
      <c r="G28" s="107" t="s">
        <v>57</v>
      </c>
      <c r="H28" s="108"/>
      <c r="I28" s="109" t="s">
        <v>55</v>
      </c>
    </row>
    <row r="29" spans="1:53" ht="12.75">
      <c r="A29" s="110" t="s">
        <v>215</v>
      </c>
      <c r="B29" s="111"/>
      <c r="C29" s="111"/>
      <c r="D29" s="112"/>
      <c r="E29" s="113">
        <v>0</v>
      </c>
      <c r="F29" s="114">
        <v>0</v>
      </c>
      <c r="G29" s="115">
        <f aca="true" t="shared" si="0" ref="G29:G36">CHOOSE(BA29+1,HSV+PSV,HSV+PSV+Mont,HSV+PSV+Dodavka+Mont,HSV,PSV,Mont,Dodavka,Mont+Dodavka,0)</f>
        <v>0</v>
      </c>
      <c r="H29" s="116"/>
      <c r="I29" s="117">
        <f>E29+F29*G29/100</f>
        <v>0</v>
      </c>
      <c r="BA29">
        <v>0</v>
      </c>
    </row>
    <row r="30" spans="1:53" ht="12.75">
      <c r="A30" s="110" t="s">
        <v>216</v>
      </c>
      <c r="B30" s="111"/>
      <c r="C30" s="111"/>
      <c r="D30" s="112"/>
      <c r="E30" s="113">
        <v>0</v>
      </c>
      <c r="F30" s="114">
        <v>0</v>
      </c>
      <c r="G30" s="115">
        <f t="shared" si="0"/>
        <v>0</v>
      </c>
      <c r="H30" s="116"/>
      <c r="I30" s="117">
        <f aca="true" t="shared" si="1" ref="I30:I36">E30+F30*G30/100</f>
        <v>0</v>
      </c>
      <c r="BA30">
        <v>0</v>
      </c>
    </row>
    <row r="31" spans="1:53" ht="12.75">
      <c r="A31" s="110" t="s">
        <v>217</v>
      </c>
      <c r="B31" s="111"/>
      <c r="C31" s="111"/>
      <c r="D31" s="112"/>
      <c r="E31" s="113">
        <v>0</v>
      </c>
      <c r="F31" s="114">
        <v>0</v>
      </c>
      <c r="G31" s="115">
        <f t="shared" si="0"/>
        <v>0</v>
      </c>
      <c r="H31" s="116"/>
      <c r="I31" s="117">
        <f t="shared" si="1"/>
        <v>0</v>
      </c>
      <c r="BA31">
        <v>0</v>
      </c>
    </row>
    <row r="32" spans="1:53" ht="12.75">
      <c r="A32" s="110" t="s">
        <v>218</v>
      </c>
      <c r="B32" s="111"/>
      <c r="C32" s="111"/>
      <c r="D32" s="112"/>
      <c r="E32" s="113">
        <v>0</v>
      </c>
      <c r="F32" s="114">
        <v>0</v>
      </c>
      <c r="G32" s="115">
        <f t="shared" si="0"/>
        <v>0</v>
      </c>
      <c r="H32" s="116"/>
      <c r="I32" s="117">
        <f t="shared" si="1"/>
        <v>0</v>
      </c>
      <c r="BA32">
        <v>0</v>
      </c>
    </row>
    <row r="33" spans="1:53" ht="12.75">
      <c r="A33" s="110" t="s">
        <v>219</v>
      </c>
      <c r="B33" s="111"/>
      <c r="C33" s="111"/>
      <c r="D33" s="112"/>
      <c r="E33" s="113">
        <v>0</v>
      </c>
      <c r="F33" s="114">
        <v>0</v>
      </c>
      <c r="G33" s="115">
        <f t="shared" si="0"/>
        <v>0</v>
      </c>
      <c r="H33" s="116"/>
      <c r="I33" s="117">
        <f t="shared" si="1"/>
        <v>0</v>
      </c>
      <c r="BA33">
        <v>1</v>
      </c>
    </row>
    <row r="34" spans="1:53" ht="12.75">
      <c r="A34" s="110" t="s">
        <v>220</v>
      </c>
      <c r="B34" s="111"/>
      <c r="C34" s="111"/>
      <c r="D34" s="112"/>
      <c r="E34" s="113">
        <v>0</v>
      </c>
      <c r="F34" s="114">
        <v>0</v>
      </c>
      <c r="G34" s="115">
        <f t="shared" si="0"/>
        <v>0</v>
      </c>
      <c r="H34" s="116"/>
      <c r="I34" s="117">
        <f t="shared" si="1"/>
        <v>0</v>
      </c>
      <c r="BA34">
        <v>1</v>
      </c>
    </row>
    <row r="35" spans="1:53" ht="12.75">
      <c r="A35" s="110" t="s">
        <v>221</v>
      </c>
      <c r="B35" s="111"/>
      <c r="C35" s="111"/>
      <c r="D35" s="112"/>
      <c r="E35" s="113">
        <v>0</v>
      </c>
      <c r="F35" s="114">
        <v>0</v>
      </c>
      <c r="G35" s="115">
        <f t="shared" si="0"/>
        <v>0</v>
      </c>
      <c r="H35" s="116"/>
      <c r="I35" s="117">
        <f t="shared" si="1"/>
        <v>0</v>
      </c>
      <c r="BA35">
        <v>2</v>
      </c>
    </row>
    <row r="36" spans="1:53" ht="12.75">
      <c r="A36" s="110" t="s">
        <v>222</v>
      </c>
      <c r="B36" s="111"/>
      <c r="C36" s="111"/>
      <c r="D36" s="112"/>
      <c r="E36" s="113">
        <v>0</v>
      </c>
      <c r="F36" s="114">
        <v>0</v>
      </c>
      <c r="G36" s="115">
        <f t="shared" si="0"/>
        <v>0</v>
      </c>
      <c r="H36" s="116"/>
      <c r="I36" s="117">
        <f t="shared" si="1"/>
        <v>0</v>
      </c>
      <c r="BA36">
        <v>2</v>
      </c>
    </row>
    <row r="37" spans="1:9" ht="13.5" thickBot="1">
      <c r="A37" s="118"/>
      <c r="B37" s="119" t="s">
        <v>58</v>
      </c>
      <c r="C37" s="120"/>
      <c r="D37" s="121"/>
      <c r="E37" s="122"/>
      <c r="F37" s="123"/>
      <c r="G37" s="123"/>
      <c r="H37" s="300">
        <f>SUM(I29:I36)</f>
        <v>0</v>
      </c>
      <c r="I37" s="301"/>
    </row>
    <row r="39" spans="2:9" ht="12.75">
      <c r="B39" s="100"/>
      <c r="F39" s="124"/>
      <c r="G39" s="125"/>
      <c r="H39" s="125"/>
      <c r="I39" s="126"/>
    </row>
    <row r="40" spans="6:9" ht="12.75"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  <row r="73" spans="6:9" ht="12.75">
      <c r="F73" s="124"/>
      <c r="G73" s="125"/>
      <c r="H73" s="125"/>
      <c r="I73" s="126"/>
    </row>
    <row r="74" spans="6:9" ht="12.75">
      <c r="F74" s="124"/>
      <c r="G74" s="125"/>
      <c r="H74" s="125"/>
      <c r="I74" s="126"/>
    </row>
    <row r="75" spans="6:9" ht="12.75">
      <c r="F75" s="124"/>
      <c r="G75" s="125"/>
      <c r="H75" s="125"/>
      <c r="I75" s="126"/>
    </row>
    <row r="76" spans="6:9" ht="12.75">
      <c r="F76" s="124"/>
      <c r="G76" s="125"/>
      <c r="H76" s="125"/>
      <c r="I76" s="126"/>
    </row>
    <row r="77" spans="6:9" ht="12.75">
      <c r="F77" s="124"/>
      <c r="G77" s="125"/>
      <c r="H77" s="125"/>
      <c r="I77" s="126"/>
    </row>
    <row r="78" spans="6:9" ht="12.75">
      <c r="F78" s="124"/>
      <c r="G78" s="125"/>
      <c r="H78" s="125"/>
      <c r="I78" s="126"/>
    </row>
    <row r="79" spans="6:9" ht="12.75">
      <c r="F79" s="124"/>
      <c r="G79" s="125"/>
      <c r="H79" s="125"/>
      <c r="I79" s="126"/>
    </row>
    <row r="80" spans="6:9" ht="12.75">
      <c r="F80" s="124"/>
      <c r="G80" s="125"/>
      <c r="H80" s="125"/>
      <c r="I80" s="126"/>
    </row>
    <row r="81" spans="6:9" ht="12.75">
      <c r="F81" s="124"/>
      <c r="G81" s="125"/>
      <c r="H81" s="125"/>
      <c r="I81" s="126"/>
    </row>
    <row r="82" spans="6:9" ht="12.75">
      <c r="F82" s="124"/>
      <c r="G82" s="125"/>
      <c r="H82" s="125"/>
      <c r="I82" s="126"/>
    </row>
    <row r="83" spans="6:9" ht="12.75">
      <c r="F83" s="124"/>
      <c r="G83" s="125"/>
      <c r="H83" s="125"/>
      <c r="I83" s="126"/>
    </row>
    <row r="84" spans="6:9" ht="12.75">
      <c r="F84" s="124"/>
      <c r="G84" s="125"/>
      <c r="H84" s="125"/>
      <c r="I84" s="126"/>
    </row>
    <row r="85" spans="6:9" ht="12.75">
      <c r="F85" s="124"/>
      <c r="G85" s="125"/>
      <c r="H85" s="125"/>
      <c r="I85" s="126"/>
    </row>
    <row r="86" spans="6:9" ht="12.75">
      <c r="F86" s="124"/>
      <c r="G86" s="125"/>
      <c r="H86" s="125"/>
      <c r="I86" s="126"/>
    </row>
    <row r="87" spans="6:9" ht="12.75">
      <c r="F87" s="124"/>
      <c r="G87" s="125"/>
      <c r="H87" s="125"/>
      <c r="I87" s="126"/>
    </row>
    <row r="88" spans="6:9" ht="12.75">
      <c r="F88" s="124"/>
      <c r="G88" s="125"/>
      <c r="H88" s="125"/>
      <c r="I88" s="126"/>
    </row>
  </sheetData>
  <sheetProtection password="DE49" sheet="1"/>
  <mergeCells count="4">
    <mergeCell ref="H37:I3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9"/>
  <sheetViews>
    <sheetView showGridLines="0" showZeros="0" tabSelected="1" zoomScalePageLayoutView="0" workbookViewId="0" topLeftCell="A28">
      <selection activeCell="A126" sqref="A126:IV128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36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311" t="s">
        <v>59</v>
      </c>
      <c r="B1" s="311"/>
      <c r="C1" s="311"/>
      <c r="D1" s="311"/>
      <c r="E1" s="311"/>
      <c r="F1" s="311"/>
      <c r="G1" s="311"/>
    </row>
    <row r="2" spans="2:7" ht="14.25" customHeight="1" thickBot="1">
      <c r="B2" s="128"/>
      <c r="C2" s="129"/>
      <c r="D2" s="129"/>
      <c r="E2" s="130"/>
      <c r="F2" s="129"/>
      <c r="G2" s="129"/>
    </row>
    <row r="3" spans="1:7" ht="13.5" thickTop="1">
      <c r="A3" s="302" t="s">
        <v>6</v>
      </c>
      <c r="B3" s="303"/>
      <c r="C3" s="76" t="str">
        <f>CONCATENATE(cislostavby," ",nazevstavby)</f>
        <v>10001343 REK. LABORATOŘE PRO PRAKTICKOU VÝUKU PED.A GEOLOG</v>
      </c>
      <c r="D3" s="77"/>
      <c r="E3" s="131" t="s">
        <v>1</v>
      </c>
      <c r="F3" s="132">
        <f>Rekapitulace!H1</f>
        <v>10001343</v>
      </c>
      <c r="G3" s="133"/>
    </row>
    <row r="4" spans="1:7" ht="13.5" thickBot="1">
      <c r="A4" s="312" t="s">
        <v>2</v>
      </c>
      <c r="B4" s="305"/>
      <c r="C4" s="82" t="str">
        <f>CONCATENATE(cisloobjektu," ",nazevobjektu)</f>
        <v>S01 STAVEB. PRÁCE LABOR. 2.NP.OBJ. B 2035</v>
      </c>
      <c r="D4" s="83"/>
      <c r="E4" s="313" t="str">
        <f>Rekapitulace!G2</f>
        <v>STAVEB. PRÁCE LABOR. 2.NP OBJ.B 2035</v>
      </c>
      <c r="F4" s="314"/>
      <c r="G4" s="315"/>
    </row>
    <row r="5" spans="1:7" ht="13.5" thickTop="1">
      <c r="A5" s="134"/>
      <c r="B5" s="135"/>
      <c r="C5" s="135"/>
      <c r="G5" s="137"/>
    </row>
    <row r="6" spans="1:7" ht="12.75">
      <c r="A6" s="138" t="s">
        <v>60</v>
      </c>
      <c r="B6" s="139" t="s">
        <v>61</v>
      </c>
      <c r="C6" s="139" t="s">
        <v>62</v>
      </c>
      <c r="D6" s="139" t="s">
        <v>63</v>
      </c>
      <c r="E6" s="140" t="s">
        <v>64</v>
      </c>
      <c r="F6" s="264" t="s">
        <v>65</v>
      </c>
      <c r="G6" s="141" t="s">
        <v>66</v>
      </c>
    </row>
    <row r="7" spans="1:15" ht="12.75">
      <c r="A7" s="142" t="s">
        <v>67</v>
      </c>
      <c r="B7" s="143" t="s">
        <v>75</v>
      </c>
      <c r="C7" s="144" t="s">
        <v>76</v>
      </c>
      <c r="D7" s="145"/>
      <c r="E7" s="146"/>
      <c r="F7" s="265"/>
      <c r="G7" s="147"/>
      <c r="H7" s="148"/>
      <c r="I7" s="148"/>
      <c r="O7" s="149">
        <v>1</v>
      </c>
    </row>
    <row r="8" spans="1:104" ht="12.75">
      <c r="A8" s="150">
        <v>1</v>
      </c>
      <c r="B8" s="151" t="s">
        <v>528</v>
      </c>
      <c r="C8" s="152" t="s">
        <v>526</v>
      </c>
      <c r="D8" s="153" t="s">
        <v>77</v>
      </c>
      <c r="E8" s="154">
        <v>72.94</v>
      </c>
      <c r="F8" s="266"/>
      <c r="G8" s="155">
        <f>E8*F8</f>
        <v>0</v>
      </c>
      <c r="O8" s="149">
        <v>2</v>
      </c>
      <c r="AA8" s="127">
        <v>1</v>
      </c>
      <c r="AB8" s="127">
        <v>1</v>
      </c>
      <c r="AC8" s="127">
        <v>1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0.00645</v>
      </c>
    </row>
    <row r="9" spans="1:104" ht="12.75">
      <c r="A9" s="150">
        <v>2</v>
      </c>
      <c r="B9" s="151" t="s">
        <v>78</v>
      </c>
      <c r="C9" s="152" t="s">
        <v>79</v>
      </c>
      <c r="D9" s="153" t="s">
        <v>80</v>
      </c>
      <c r="E9" s="154">
        <v>13</v>
      </c>
      <c r="F9" s="266"/>
      <c r="G9" s="155">
        <f>E9*F9</f>
        <v>0</v>
      </c>
      <c r="O9" s="149">
        <v>2</v>
      </c>
      <c r="AA9" s="127">
        <v>1</v>
      </c>
      <c r="AB9" s="127">
        <v>1</v>
      </c>
      <c r="AC9" s="127">
        <v>1</v>
      </c>
      <c r="AZ9" s="127">
        <v>1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0.00431</v>
      </c>
    </row>
    <row r="10" spans="1:15" ht="12.75">
      <c r="A10" s="156"/>
      <c r="B10" s="157"/>
      <c r="C10" s="309" t="s">
        <v>81</v>
      </c>
      <c r="D10" s="310"/>
      <c r="E10" s="159">
        <v>13</v>
      </c>
      <c r="F10" s="267"/>
      <c r="G10" s="160"/>
      <c r="M10" s="158" t="s">
        <v>81</v>
      </c>
      <c r="O10" s="149"/>
    </row>
    <row r="11" spans="1:104" ht="12.75">
      <c r="A11" s="150">
        <v>3</v>
      </c>
      <c r="B11" s="151" t="s">
        <v>82</v>
      </c>
      <c r="C11" s="152" t="s">
        <v>527</v>
      </c>
      <c r="D11" s="153" t="s">
        <v>77</v>
      </c>
      <c r="E11" s="154">
        <v>42.74</v>
      </c>
      <c r="F11" s="266"/>
      <c r="G11" s="155">
        <f>E11*F11</f>
        <v>0</v>
      </c>
      <c r="O11" s="149">
        <v>2</v>
      </c>
      <c r="AA11" s="127">
        <v>1</v>
      </c>
      <c r="AB11" s="127">
        <v>1</v>
      </c>
      <c r="AC11" s="127">
        <v>1</v>
      </c>
      <c r="AZ11" s="127">
        <v>1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0.00579</v>
      </c>
    </row>
    <row r="12" spans="1:104" ht="12.75">
      <c r="A12" s="150">
        <v>4</v>
      </c>
      <c r="B12" s="151" t="s">
        <v>529</v>
      </c>
      <c r="C12" s="152" t="s">
        <v>530</v>
      </c>
      <c r="D12" s="153" t="s">
        <v>77</v>
      </c>
      <c r="E12" s="154">
        <v>99.14</v>
      </c>
      <c r="F12" s="266"/>
      <c r="G12" s="155">
        <f>E12*F12</f>
        <v>0</v>
      </c>
      <c r="O12" s="149">
        <v>2</v>
      </c>
      <c r="AA12" s="127">
        <v>1</v>
      </c>
      <c r="AB12" s="127">
        <v>1</v>
      </c>
      <c r="AC12" s="127">
        <v>1</v>
      </c>
      <c r="AZ12" s="127">
        <v>1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Z12" s="127">
        <v>0.04558</v>
      </c>
    </row>
    <row r="13" spans="1:15" ht="12.75">
      <c r="A13" s="150">
        <v>5</v>
      </c>
      <c r="B13" s="151" t="s">
        <v>84</v>
      </c>
      <c r="C13" s="152" t="s">
        <v>85</v>
      </c>
      <c r="D13" s="153" t="s">
        <v>86</v>
      </c>
      <c r="E13" s="154">
        <v>1</v>
      </c>
      <c r="F13" s="266"/>
      <c r="G13" s="155">
        <f>E13*F13</f>
        <v>0</v>
      </c>
      <c r="M13" s="158" t="s">
        <v>83</v>
      </c>
      <c r="O13" s="149"/>
    </row>
    <row r="14" spans="1:104" ht="12.75">
      <c r="A14" s="150">
        <v>6</v>
      </c>
      <c r="B14" s="151" t="s">
        <v>531</v>
      </c>
      <c r="C14" s="152" t="s">
        <v>532</v>
      </c>
      <c r="D14" s="153" t="s">
        <v>77</v>
      </c>
      <c r="E14" s="154">
        <v>73</v>
      </c>
      <c r="F14" s="266"/>
      <c r="G14" s="155">
        <f>E14*F14</f>
        <v>0</v>
      </c>
      <c r="O14" s="149">
        <v>2</v>
      </c>
      <c r="AA14" s="127">
        <v>1</v>
      </c>
      <c r="AB14" s="127">
        <v>1</v>
      </c>
      <c r="AC14" s="127">
        <v>1</v>
      </c>
      <c r="AZ14" s="127">
        <v>1</v>
      </c>
      <c r="BA14" s="127">
        <f>IF(AZ14=1,G14,0)</f>
        <v>0</v>
      </c>
      <c r="BB14" s="127">
        <f>IF(AZ14=2,#REF!,0)</f>
        <v>0</v>
      </c>
      <c r="BC14" s="127">
        <f>IF(AZ14=3,#REF!,0)</f>
        <v>0</v>
      </c>
      <c r="BD14" s="127">
        <f>IF(AZ14=4,#REF!,0)</f>
        <v>0</v>
      </c>
      <c r="BE14" s="127">
        <f>IF(AZ14=5,#REF!,0)</f>
        <v>0</v>
      </c>
      <c r="CZ14" s="127">
        <v>0.04558</v>
      </c>
    </row>
    <row r="15" spans="1:104" ht="12.75">
      <c r="A15" s="150">
        <v>7</v>
      </c>
      <c r="B15" s="151" t="s">
        <v>229</v>
      </c>
      <c r="C15" s="152" t="s">
        <v>230</v>
      </c>
      <c r="D15" s="153" t="s">
        <v>112</v>
      </c>
      <c r="E15" s="154">
        <v>0.15</v>
      </c>
      <c r="F15" s="266"/>
      <c r="G15" s="155">
        <f>E15*F15</f>
        <v>0</v>
      </c>
      <c r="O15" s="149">
        <v>2</v>
      </c>
      <c r="AA15" s="127">
        <v>1</v>
      </c>
      <c r="AB15" s="127">
        <v>1</v>
      </c>
      <c r="AC15" s="127">
        <v>1</v>
      </c>
      <c r="AZ15" s="127">
        <v>1</v>
      </c>
      <c r="BA15" s="127">
        <f>IF(AZ15=1,G13,0)</f>
        <v>0</v>
      </c>
      <c r="BB15" s="127">
        <f>IF(AZ15=2,G13,0)</f>
        <v>0</v>
      </c>
      <c r="BC15" s="127">
        <f>IF(AZ15=3,G13,0)</f>
        <v>0</v>
      </c>
      <c r="BD15" s="127">
        <f>IF(AZ15=4,G13,0)</f>
        <v>0</v>
      </c>
      <c r="BE15" s="127">
        <f>IF(AZ15=5,G13,0)</f>
        <v>0</v>
      </c>
      <c r="CZ15" s="127">
        <v>0.01356</v>
      </c>
    </row>
    <row r="16" spans="1:104" ht="12.75">
      <c r="A16" s="161"/>
      <c r="B16" s="162" t="s">
        <v>69</v>
      </c>
      <c r="C16" s="163" t="str">
        <f>CONCATENATE(B7," ",C7)</f>
        <v>6 Úpravy povrchu, podlahy</v>
      </c>
      <c r="D16" s="161"/>
      <c r="E16" s="164"/>
      <c r="F16" s="268"/>
      <c r="G16" s="165">
        <f>SUM(G7:G15)</f>
        <v>0</v>
      </c>
      <c r="O16" s="149">
        <v>2</v>
      </c>
      <c r="AA16" s="127">
        <v>12</v>
      </c>
      <c r="AB16" s="127">
        <v>0</v>
      </c>
      <c r="AC16" s="127">
        <v>61</v>
      </c>
      <c r="AZ16" s="127">
        <v>1</v>
      </c>
      <c r="BA16" s="127">
        <f>IF(AZ16=1,G15,0)</f>
        <v>0</v>
      </c>
      <c r="BB16" s="127">
        <f>IF(AZ16=2,G15,0)</f>
        <v>0</v>
      </c>
      <c r="BC16" s="127">
        <f>IF(AZ16=3,G15,0)</f>
        <v>0</v>
      </c>
      <c r="BD16" s="127">
        <f>IF(AZ16=4,G15,0)</f>
        <v>0</v>
      </c>
      <c r="BE16" s="127">
        <f>IF(AZ16=5,G15,0)</f>
        <v>0</v>
      </c>
      <c r="CZ16" s="127">
        <v>0.0756</v>
      </c>
    </row>
    <row r="17" spans="1:57" ht="12.75">
      <c r="A17" s="142" t="s">
        <v>67</v>
      </c>
      <c r="B17" s="143" t="s">
        <v>533</v>
      </c>
      <c r="C17" s="144" t="s">
        <v>534</v>
      </c>
      <c r="D17" s="145"/>
      <c r="E17" s="146"/>
      <c r="F17" s="265"/>
      <c r="G17" s="147"/>
      <c r="H17" s="148"/>
      <c r="O17" s="149">
        <v>4</v>
      </c>
      <c r="BA17" s="166">
        <f>SUM(BA3:BA12)</f>
        <v>0</v>
      </c>
      <c r="BB17" s="166">
        <f>SUM(BB3:BB12)</f>
        <v>0</v>
      </c>
      <c r="BC17" s="166">
        <f>SUM(BC3:BC12)</f>
        <v>0</v>
      </c>
      <c r="BD17" s="166">
        <f>SUM(BD3:BD12)</f>
        <v>0</v>
      </c>
      <c r="BE17" s="166">
        <f>SUM(BE3:BE12)</f>
        <v>0</v>
      </c>
    </row>
    <row r="18" spans="1:15" ht="22.5">
      <c r="A18" s="150">
        <v>8</v>
      </c>
      <c r="B18" s="151" t="s">
        <v>535</v>
      </c>
      <c r="C18" s="152" t="s">
        <v>536</v>
      </c>
      <c r="D18" s="153" t="s">
        <v>80</v>
      </c>
      <c r="E18" s="154">
        <v>25</v>
      </c>
      <c r="F18" s="266"/>
      <c r="G18" s="155">
        <f>E18*F18</f>
        <v>0</v>
      </c>
      <c r="O18" s="149">
        <v>1</v>
      </c>
    </row>
    <row r="19" spans="1:104" ht="12.75">
      <c r="A19" s="161"/>
      <c r="B19" s="162" t="s">
        <v>69</v>
      </c>
      <c r="C19" s="163" t="str">
        <f>CONCATENATE(B17," ",C17)</f>
        <v>9 Ostatní konstrukce, bourání</v>
      </c>
      <c r="D19" s="161"/>
      <c r="E19" s="164"/>
      <c r="F19" s="268"/>
      <c r="G19" s="165">
        <f>SUM(G17:G18)</f>
        <v>0</v>
      </c>
      <c r="O19" s="149">
        <v>2</v>
      </c>
      <c r="AA19" s="127">
        <v>1</v>
      </c>
      <c r="AB19" s="127">
        <v>1</v>
      </c>
      <c r="AC19" s="127">
        <v>1</v>
      </c>
      <c r="AZ19" s="127">
        <v>1</v>
      </c>
      <c r="BA19" s="127">
        <f>IF(AZ19=1,G18,0)</f>
        <v>0</v>
      </c>
      <c r="BB19" s="127">
        <f>IF(AZ19=2,G18,0)</f>
        <v>0</v>
      </c>
      <c r="BC19" s="127">
        <f>IF(AZ19=3,G18,0)</f>
        <v>0</v>
      </c>
      <c r="BD19" s="127">
        <f>IF(AZ19=4,G18,0)</f>
        <v>0</v>
      </c>
      <c r="BE19" s="127">
        <f>IF(AZ19=5,G18,0)</f>
        <v>0</v>
      </c>
      <c r="CZ19" s="127">
        <v>0.00158</v>
      </c>
    </row>
    <row r="20" spans="1:15" ht="12.75">
      <c r="A20" s="142" t="s">
        <v>67</v>
      </c>
      <c r="B20" s="143" t="s">
        <v>87</v>
      </c>
      <c r="C20" s="144" t="s">
        <v>88</v>
      </c>
      <c r="D20" s="145"/>
      <c r="E20" s="146"/>
      <c r="F20" s="265"/>
      <c r="G20" s="147"/>
      <c r="H20" s="148"/>
      <c r="M20" s="158" t="s">
        <v>91</v>
      </c>
      <c r="O20" s="149"/>
    </row>
    <row r="21" spans="1:57" ht="12.75">
      <c r="A21" s="150">
        <v>8</v>
      </c>
      <c r="B21" s="151" t="s">
        <v>89</v>
      </c>
      <c r="C21" s="152" t="s">
        <v>90</v>
      </c>
      <c r="D21" s="153" t="s">
        <v>77</v>
      </c>
      <c r="E21" s="154">
        <v>146</v>
      </c>
      <c r="F21" s="266"/>
      <c r="G21" s="155">
        <f>E21*F21</f>
        <v>0</v>
      </c>
      <c r="O21" s="149">
        <v>4</v>
      </c>
      <c r="BA21" s="166">
        <f>SUM(BA7:BA16)</f>
        <v>0</v>
      </c>
      <c r="BB21" s="166">
        <f>SUM(BB7:BB16)</f>
        <v>0</v>
      </c>
      <c r="BC21" s="166">
        <f>SUM(BC7:BC16)</f>
        <v>0</v>
      </c>
      <c r="BD21" s="166">
        <f>SUM(BD7:BD16)</f>
        <v>0</v>
      </c>
      <c r="BE21" s="166">
        <f>SUM(BE7:BE16)</f>
        <v>0</v>
      </c>
    </row>
    <row r="22" spans="1:15" ht="12.75">
      <c r="A22" s="156"/>
      <c r="B22" s="157"/>
      <c r="C22" s="309" t="s">
        <v>91</v>
      </c>
      <c r="D22" s="310"/>
      <c r="E22" s="159">
        <v>146</v>
      </c>
      <c r="F22" s="267"/>
      <c r="G22" s="160"/>
      <c r="I22" s="148"/>
      <c r="O22" s="149">
        <v>1</v>
      </c>
    </row>
    <row r="23" spans="1:104" ht="12.75">
      <c r="A23" s="161"/>
      <c r="B23" s="162" t="s">
        <v>69</v>
      </c>
      <c r="C23" s="163" t="str">
        <f>CONCATENATE(B20," ",C20)</f>
        <v>94 Lešení a stavební výtahy</v>
      </c>
      <c r="D23" s="161"/>
      <c r="E23" s="164"/>
      <c r="F23" s="268"/>
      <c r="G23" s="165">
        <f>SUM(G20:G22)</f>
        <v>0</v>
      </c>
      <c r="O23" s="149">
        <v>2</v>
      </c>
      <c r="AA23" s="127">
        <v>1</v>
      </c>
      <c r="AB23" s="127">
        <v>1</v>
      </c>
      <c r="AC23" s="127">
        <v>1</v>
      </c>
      <c r="AZ23" s="127">
        <v>1</v>
      </c>
      <c r="BA23" s="127">
        <f>IF(AZ23=1,G21,0)</f>
        <v>0</v>
      </c>
      <c r="BB23" s="127">
        <f>IF(AZ23=2,G21,0)</f>
        <v>0</v>
      </c>
      <c r="BC23" s="127">
        <f>IF(AZ23=3,G21,0)</f>
        <v>0</v>
      </c>
      <c r="BD23" s="127">
        <f>IF(AZ23=4,G21,0)</f>
        <v>0</v>
      </c>
      <c r="BE23" s="127">
        <f>IF(AZ23=5,G21,0)</f>
        <v>0</v>
      </c>
      <c r="CZ23" s="127">
        <v>0.00158</v>
      </c>
    </row>
    <row r="24" spans="1:15" ht="12.75">
      <c r="A24" s="142" t="s">
        <v>67</v>
      </c>
      <c r="B24" s="143" t="s">
        <v>92</v>
      </c>
      <c r="C24" s="144" t="s">
        <v>93</v>
      </c>
      <c r="D24" s="145"/>
      <c r="E24" s="146"/>
      <c r="F24" s="265"/>
      <c r="G24" s="147"/>
      <c r="H24" s="148"/>
      <c r="M24" s="158" t="s">
        <v>91</v>
      </c>
      <c r="O24" s="149"/>
    </row>
    <row r="25" spans="1:57" ht="12.75">
      <c r="A25" s="150">
        <v>9</v>
      </c>
      <c r="B25" s="151" t="s">
        <v>94</v>
      </c>
      <c r="C25" s="152" t="s">
        <v>95</v>
      </c>
      <c r="D25" s="153" t="s">
        <v>77</v>
      </c>
      <c r="E25" s="154">
        <v>73</v>
      </c>
      <c r="F25" s="266"/>
      <c r="G25" s="155">
        <f>E25*F25</f>
        <v>0</v>
      </c>
      <c r="O25" s="149">
        <v>4</v>
      </c>
      <c r="BA25" s="166">
        <f>SUM(BA22:BA24)</f>
        <v>0</v>
      </c>
      <c r="BB25" s="166">
        <f>SUM(BB22:BB24)</f>
        <v>0</v>
      </c>
      <c r="BC25" s="166">
        <f>SUM(BC22:BC24)</f>
        <v>0</v>
      </c>
      <c r="BD25" s="166">
        <f>SUM(BD22:BD24)</f>
        <v>0</v>
      </c>
      <c r="BE25" s="166">
        <f>SUM(BE22:BE24)</f>
        <v>0</v>
      </c>
    </row>
    <row r="26" spans="1:15" ht="12.75">
      <c r="A26" s="150">
        <v>10</v>
      </c>
      <c r="B26" s="151" t="s">
        <v>96</v>
      </c>
      <c r="C26" s="152" t="s">
        <v>97</v>
      </c>
      <c r="D26" s="153" t="s">
        <v>77</v>
      </c>
      <c r="E26" s="154">
        <v>500</v>
      </c>
      <c r="F26" s="266"/>
      <c r="G26" s="155">
        <f>E26*F26</f>
        <v>0</v>
      </c>
      <c r="I26" s="148"/>
      <c r="O26" s="149">
        <v>1</v>
      </c>
    </row>
    <row r="27" spans="1:104" ht="12.75">
      <c r="A27" s="150">
        <v>11</v>
      </c>
      <c r="B27" s="151" t="s">
        <v>98</v>
      </c>
      <c r="C27" s="152" t="s">
        <v>99</v>
      </c>
      <c r="D27" s="153" t="s">
        <v>100</v>
      </c>
      <c r="E27" s="154">
        <v>50</v>
      </c>
      <c r="F27" s="266"/>
      <c r="G27" s="155">
        <f>E27*F27</f>
        <v>0</v>
      </c>
      <c r="O27" s="149">
        <v>2</v>
      </c>
      <c r="AA27" s="127">
        <v>1</v>
      </c>
      <c r="AB27" s="127">
        <v>1</v>
      </c>
      <c r="AC27" s="127">
        <v>1</v>
      </c>
      <c r="AZ27" s="127">
        <v>1</v>
      </c>
      <c r="BA27" s="127">
        <f>IF(AZ27=1,G25,0)</f>
        <v>0</v>
      </c>
      <c r="BB27" s="127">
        <f>IF(AZ27=2,G25,0)</f>
        <v>0</v>
      </c>
      <c r="BC27" s="127">
        <f>IF(AZ27=3,G25,0)</f>
        <v>0</v>
      </c>
      <c r="BD27" s="127">
        <f>IF(AZ27=4,G25,0)</f>
        <v>0</v>
      </c>
      <c r="BE27" s="127">
        <f>IF(AZ27=5,G25,0)</f>
        <v>0</v>
      </c>
      <c r="CZ27" s="127">
        <v>4E-05</v>
      </c>
    </row>
    <row r="28" spans="1:104" ht="12.75">
      <c r="A28" s="150">
        <v>12</v>
      </c>
      <c r="B28" s="151" t="s">
        <v>101</v>
      </c>
      <c r="C28" s="152" t="s">
        <v>102</v>
      </c>
      <c r="D28" s="153" t="s">
        <v>77</v>
      </c>
      <c r="E28" s="154">
        <v>25.146</v>
      </c>
      <c r="F28" s="266"/>
      <c r="G28" s="155">
        <f>E28*F28</f>
        <v>0</v>
      </c>
      <c r="O28" s="149">
        <v>2</v>
      </c>
      <c r="AA28" s="127">
        <v>1</v>
      </c>
      <c r="AB28" s="127">
        <v>1</v>
      </c>
      <c r="AC28" s="127">
        <v>1</v>
      </c>
      <c r="AZ28" s="127">
        <v>1</v>
      </c>
      <c r="BA28" s="127">
        <f>IF(AZ28=1,G26,0)</f>
        <v>0</v>
      </c>
      <c r="BB28" s="127">
        <f>IF(AZ28=2,G26,0)</f>
        <v>0</v>
      </c>
      <c r="BC28" s="127">
        <f>IF(AZ28=3,G26,0)</f>
        <v>0</v>
      </c>
      <c r="BD28" s="127">
        <f>IF(AZ28=4,G26,0)</f>
        <v>0</v>
      </c>
      <c r="BE28" s="127">
        <f>IF(AZ28=5,G26,0)</f>
        <v>0</v>
      </c>
      <c r="CZ28" s="127">
        <v>0</v>
      </c>
    </row>
    <row r="29" spans="1:104" ht="12.75">
      <c r="A29" s="156"/>
      <c r="B29" s="157"/>
      <c r="C29" s="309" t="s">
        <v>103</v>
      </c>
      <c r="D29" s="310"/>
      <c r="E29" s="159">
        <v>2.652</v>
      </c>
      <c r="F29" s="267"/>
      <c r="G29" s="160"/>
      <c r="O29" s="149">
        <v>2</v>
      </c>
      <c r="AA29" s="127">
        <v>12</v>
      </c>
      <c r="AB29" s="127">
        <v>0</v>
      </c>
      <c r="AC29" s="127">
        <v>21</v>
      </c>
      <c r="AZ29" s="127">
        <v>1</v>
      </c>
      <c r="BA29" s="127">
        <f>IF(AZ29=1,G27,0)</f>
        <v>0</v>
      </c>
      <c r="BB29" s="127">
        <f>IF(AZ29=2,G27,0)</f>
        <v>0</v>
      </c>
      <c r="BC29" s="127">
        <f>IF(AZ29=3,G27,0)</f>
        <v>0</v>
      </c>
      <c r="BD29" s="127">
        <f>IF(AZ29=4,G27,0)</f>
        <v>0</v>
      </c>
      <c r="BE29" s="127">
        <f>IF(AZ29=5,G27,0)</f>
        <v>0</v>
      </c>
      <c r="CZ29" s="127">
        <v>0</v>
      </c>
    </row>
    <row r="30" spans="1:104" ht="12.75">
      <c r="A30" s="156"/>
      <c r="B30" s="157"/>
      <c r="C30" s="309" t="s">
        <v>104</v>
      </c>
      <c r="D30" s="310"/>
      <c r="E30" s="159">
        <v>3.675</v>
      </c>
      <c r="F30" s="267"/>
      <c r="G30" s="160"/>
      <c r="O30" s="149">
        <v>2</v>
      </c>
      <c r="AA30" s="127">
        <v>12</v>
      </c>
      <c r="AB30" s="127">
        <v>0</v>
      </c>
      <c r="AC30" s="127">
        <v>23</v>
      </c>
      <c r="AZ30" s="127">
        <v>1</v>
      </c>
      <c r="BA30" s="127">
        <f>IF(AZ30=1,G28,0)</f>
        <v>0</v>
      </c>
      <c r="BB30" s="127">
        <f>IF(AZ30=2,G28,0)</f>
        <v>0</v>
      </c>
      <c r="BC30" s="127">
        <f>IF(AZ30=3,G28,0)</f>
        <v>0</v>
      </c>
      <c r="BD30" s="127">
        <f>IF(AZ30=4,G28,0)</f>
        <v>0</v>
      </c>
      <c r="BE30" s="127">
        <f>IF(AZ30=5,G28,0)</f>
        <v>0</v>
      </c>
      <c r="CZ30" s="127">
        <v>0</v>
      </c>
    </row>
    <row r="31" spans="1:15" ht="12.75">
      <c r="A31" s="156"/>
      <c r="B31" s="157"/>
      <c r="C31" s="309" t="s">
        <v>105</v>
      </c>
      <c r="D31" s="310"/>
      <c r="E31" s="159">
        <v>18.819</v>
      </c>
      <c r="F31" s="267"/>
      <c r="G31" s="160"/>
      <c r="M31" s="158" t="s">
        <v>103</v>
      </c>
      <c r="O31" s="149"/>
    </row>
    <row r="32" spans="1:15" ht="12.75">
      <c r="A32" s="150">
        <v>13</v>
      </c>
      <c r="B32" s="151" t="s">
        <v>106</v>
      </c>
      <c r="C32" s="152" t="s">
        <v>107</v>
      </c>
      <c r="D32" s="153" t="s">
        <v>80</v>
      </c>
      <c r="E32" s="154">
        <v>5</v>
      </c>
      <c r="F32" s="266"/>
      <c r="G32" s="155">
        <f>E32*F32</f>
        <v>0</v>
      </c>
      <c r="M32" s="158" t="s">
        <v>104</v>
      </c>
      <c r="O32" s="149"/>
    </row>
    <row r="33" spans="1:15" ht="12.75">
      <c r="A33" s="161"/>
      <c r="B33" s="162" t="s">
        <v>69</v>
      </c>
      <c r="C33" s="163" t="str">
        <f>CONCATENATE(B24," ",C24)</f>
        <v>95 Dokončovací konstrukce na pozemních stavbách</v>
      </c>
      <c r="D33" s="161"/>
      <c r="E33" s="164"/>
      <c r="F33" s="268"/>
      <c r="G33" s="165">
        <f>SUM(G24:G32)</f>
        <v>0</v>
      </c>
      <c r="M33" s="158" t="s">
        <v>105</v>
      </c>
      <c r="O33" s="149"/>
    </row>
    <row r="34" spans="1:104" ht="12.75">
      <c r="A34" s="142" t="s">
        <v>67</v>
      </c>
      <c r="B34" s="143" t="s">
        <v>108</v>
      </c>
      <c r="C34" s="144" t="s">
        <v>109</v>
      </c>
      <c r="D34" s="145"/>
      <c r="E34" s="146"/>
      <c r="F34" s="265"/>
      <c r="G34" s="147"/>
      <c r="H34" s="148"/>
      <c r="O34" s="149">
        <v>2</v>
      </c>
      <c r="AA34" s="127">
        <v>12</v>
      </c>
      <c r="AB34" s="127">
        <v>0</v>
      </c>
      <c r="AC34" s="127">
        <v>65</v>
      </c>
      <c r="AZ34" s="127">
        <v>1</v>
      </c>
      <c r="BA34" s="127">
        <f>IF(AZ34=1,G32,0)</f>
        <v>0</v>
      </c>
      <c r="BB34" s="127">
        <f>IF(AZ34=2,G32,0)</f>
        <v>0</v>
      </c>
      <c r="BC34" s="127">
        <f>IF(AZ34=3,G32,0)</f>
        <v>0</v>
      </c>
      <c r="BD34" s="127">
        <f>IF(AZ34=4,G32,0)</f>
        <v>0</v>
      </c>
      <c r="BE34" s="127">
        <f>IF(AZ34=5,G32,0)</f>
        <v>0</v>
      </c>
      <c r="CZ34" s="127">
        <v>0</v>
      </c>
    </row>
    <row r="35" spans="1:57" ht="12.75">
      <c r="A35" s="150">
        <v>14</v>
      </c>
      <c r="B35" s="151" t="s">
        <v>110</v>
      </c>
      <c r="C35" s="152" t="s">
        <v>111</v>
      </c>
      <c r="D35" s="153" t="s">
        <v>112</v>
      </c>
      <c r="E35" s="154">
        <v>0.15</v>
      </c>
      <c r="F35" s="266"/>
      <c r="G35" s="155">
        <f>E35*F35</f>
        <v>0</v>
      </c>
      <c r="O35" s="149">
        <v>4</v>
      </c>
      <c r="BA35" s="166">
        <f>SUM(BA26:BA34)</f>
        <v>0</v>
      </c>
      <c r="BB35" s="166">
        <f>SUM(BB26:BB34)</f>
        <v>0</v>
      </c>
      <c r="BC35" s="166">
        <f>SUM(BC26:BC34)</f>
        <v>0</v>
      </c>
      <c r="BD35" s="166">
        <f>SUM(BD26:BD34)</f>
        <v>0</v>
      </c>
      <c r="BE35" s="166">
        <f>SUM(BE26:BE34)</f>
        <v>0</v>
      </c>
    </row>
    <row r="36" spans="1:15" ht="12.75">
      <c r="A36" s="156"/>
      <c r="B36" s="157"/>
      <c r="C36" s="309" t="s">
        <v>224</v>
      </c>
      <c r="D36" s="310"/>
      <c r="E36" s="159">
        <v>0.15</v>
      </c>
      <c r="F36" s="267"/>
      <c r="G36" s="160"/>
      <c r="I36" s="148"/>
      <c r="O36" s="149">
        <v>1</v>
      </c>
    </row>
    <row r="37" spans="1:104" ht="22.5">
      <c r="A37" s="150">
        <v>15</v>
      </c>
      <c r="B37" s="151" t="s">
        <v>114</v>
      </c>
      <c r="C37" s="152" t="s">
        <v>115</v>
      </c>
      <c r="D37" s="153" t="s">
        <v>77</v>
      </c>
      <c r="E37" s="154">
        <v>69.44</v>
      </c>
      <c r="F37" s="266"/>
      <c r="G37" s="155">
        <f>E37*F37</f>
        <v>0</v>
      </c>
      <c r="O37" s="149">
        <v>2</v>
      </c>
      <c r="AA37" s="127">
        <v>1</v>
      </c>
      <c r="AB37" s="127">
        <v>1</v>
      </c>
      <c r="AC37" s="127">
        <v>1</v>
      </c>
      <c r="AZ37" s="127">
        <v>1</v>
      </c>
      <c r="BA37" s="127">
        <f>IF(AZ37=1,G35,0)</f>
        <v>0</v>
      </c>
      <c r="BB37" s="127">
        <f>IF(AZ37=2,G35,0)</f>
        <v>0</v>
      </c>
      <c r="BC37" s="127">
        <f>IF(AZ37=3,G35,0)</f>
        <v>0</v>
      </c>
      <c r="BD37" s="127">
        <f>IF(AZ37=4,G35,0)</f>
        <v>0</v>
      </c>
      <c r="BE37" s="127">
        <f>IF(AZ37=5,G35,0)</f>
        <v>0</v>
      </c>
      <c r="CZ37" s="127">
        <v>0</v>
      </c>
    </row>
    <row r="38" spans="1:15" ht="12.75">
      <c r="A38" s="156"/>
      <c r="B38" s="157"/>
      <c r="C38" s="309" t="s">
        <v>225</v>
      </c>
      <c r="D38" s="310"/>
      <c r="E38" s="159">
        <v>69.44</v>
      </c>
      <c r="F38" s="267"/>
      <c r="G38" s="160"/>
      <c r="M38" s="158" t="s">
        <v>113</v>
      </c>
      <c r="O38" s="149"/>
    </row>
    <row r="39" spans="1:104" ht="12.75">
      <c r="A39" s="150">
        <v>16</v>
      </c>
      <c r="B39" s="151" t="s">
        <v>117</v>
      </c>
      <c r="C39" s="152" t="s">
        <v>118</v>
      </c>
      <c r="D39" s="153" t="s">
        <v>86</v>
      </c>
      <c r="E39" s="154">
        <v>1</v>
      </c>
      <c r="F39" s="266"/>
      <c r="G39" s="155">
        <f>E39*F39</f>
        <v>0</v>
      </c>
      <c r="O39" s="149">
        <v>2</v>
      </c>
      <c r="AA39" s="127">
        <v>1</v>
      </c>
      <c r="AB39" s="127">
        <v>1</v>
      </c>
      <c r="AC39" s="127">
        <v>1</v>
      </c>
      <c r="AZ39" s="127">
        <v>1</v>
      </c>
      <c r="BA39" s="127">
        <f>IF(AZ39=1,G37,0)</f>
        <v>0</v>
      </c>
      <c r="BB39" s="127">
        <f>IF(AZ39=2,G37,0)</f>
        <v>0</v>
      </c>
      <c r="BC39" s="127">
        <f>IF(AZ39=3,G37,0)</f>
        <v>0</v>
      </c>
      <c r="BD39" s="127">
        <f>IF(AZ39=4,G37,0)</f>
        <v>0</v>
      </c>
      <c r="BE39" s="127">
        <f>IF(AZ39=5,G37,0)</f>
        <v>0</v>
      </c>
      <c r="CZ39" s="127">
        <v>0</v>
      </c>
    </row>
    <row r="40" spans="1:15" ht="12.75">
      <c r="A40" s="150">
        <v>17</v>
      </c>
      <c r="B40" s="151" t="s">
        <v>119</v>
      </c>
      <c r="C40" s="152" t="s">
        <v>120</v>
      </c>
      <c r="D40" s="153" t="s">
        <v>77</v>
      </c>
      <c r="E40" s="154">
        <v>3.25</v>
      </c>
      <c r="F40" s="266"/>
      <c r="G40" s="155">
        <f>E40*F40</f>
        <v>0</v>
      </c>
      <c r="M40" s="158" t="s">
        <v>116</v>
      </c>
      <c r="O40" s="149"/>
    </row>
    <row r="41" spans="1:104" ht="12.75">
      <c r="A41" s="156"/>
      <c r="B41" s="157"/>
      <c r="C41" s="309" t="s">
        <v>121</v>
      </c>
      <c r="D41" s="310"/>
      <c r="E41" s="159">
        <v>3.25</v>
      </c>
      <c r="F41" s="267"/>
      <c r="G41" s="160"/>
      <c r="O41" s="149">
        <v>2</v>
      </c>
      <c r="AA41" s="127">
        <v>1</v>
      </c>
      <c r="AB41" s="127">
        <v>1</v>
      </c>
      <c r="AC41" s="127">
        <v>1</v>
      </c>
      <c r="AZ41" s="127">
        <v>1</v>
      </c>
      <c r="BA41" s="127">
        <f>IF(AZ41=1,G39,0)</f>
        <v>0</v>
      </c>
      <c r="BB41" s="127">
        <f>IF(AZ41=2,G39,0)</f>
        <v>0</v>
      </c>
      <c r="BC41" s="127">
        <f>IF(AZ41=3,G39,0)</f>
        <v>0</v>
      </c>
      <c r="BD41" s="127">
        <f>IF(AZ41=4,G39,0)</f>
        <v>0</v>
      </c>
      <c r="BE41" s="127">
        <f>IF(AZ41=5,G39,0)</f>
        <v>0</v>
      </c>
      <c r="CZ41" s="127">
        <v>0</v>
      </c>
    </row>
    <row r="42" spans="1:104" ht="12.75">
      <c r="A42" s="150">
        <v>18</v>
      </c>
      <c r="B42" s="151" t="s">
        <v>122</v>
      </c>
      <c r="C42" s="152" t="s">
        <v>227</v>
      </c>
      <c r="D42" s="153" t="s">
        <v>80</v>
      </c>
      <c r="E42" s="154">
        <v>2</v>
      </c>
      <c r="F42" s="266"/>
      <c r="G42" s="155">
        <f>E42*F42</f>
        <v>0</v>
      </c>
      <c r="O42" s="149">
        <v>2</v>
      </c>
      <c r="AA42" s="127">
        <v>1</v>
      </c>
      <c r="AB42" s="127">
        <v>1</v>
      </c>
      <c r="AC42" s="127">
        <v>1</v>
      </c>
      <c r="AZ42" s="127">
        <v>1</v>
      </c>
      <c r="BA42" s="127">
        <f>IF(AZ42=1,G40,0)</f>
        <v>0</v>
      </c>
      <c r="BB42" s="127">
        <f>IF(AZ42=2,G40,0)</f>
        <v>0</v>
      </c>
      <c r="BC42" s="127">
        <f>IF(AZ42=3,G40,0)</f>
        <v>0</v>
      </c>
      <c r="BD42" s="127">
        <f>IF(AZ42=4,G40,0)</f>
        <v>0</v>
      </c>
      <c r="BE42" s="127">
        <f>IF(AZ42=5,G40,0)</f>
        <v>0</v>
      </c>
      <c r="CZ42" s="127">
        <v>0.001</v>
      </c>
    </row>
    <row r="43" spans="1:15" ht="12.75">
      <c r="A43" s="156"/>
      <c r="B43" s="157"/>
      <c r="C43" s="309" t="s">
        <v>228</v>
      </c>
      <c r="D43" s="310"/>
      <c r="E43" s="159">
        <v>2</v>
      </c>
      <c r="F43" s="267"/>
      <c r="G43" s="160"/>
      <c r="M43" s="158" t="s">
        <v>121</v>
      </c>
      <c r="O43" s="149"/>
    </row>
    <row r="44" spans="1:104" ht="12.75">
      <c r="A44" s="150">
        <v>19</v>
      </c>
      <c r="B44" s="151" t="s">
        <v>124</v>
      </c>
      <c r="C44" s="152" t="s">
        <v>125</v>
      </c>
      <c r="D44" s="153" t="s">
        <v>80</v>
      </c>
      <c r="E44" s="154">
        <v>10.9</v>
      </c>
      <c r="F44" s="266"/>
      <c r="G44" s="155">
        <f>E44*F44</f>
        <v>0</v>
      </c>
      <c r="O44" s="149">
        <v>2</v>
      </c>
      <c r="AA44" s="127">
        <v>1</v>
      </c>
      <c r="AB44" s="127">
        <v>1</v>
      </c>
      <c r="AC44" s="127">
        <v>1</v>
      </c>
      <c r="AZ44" s="127">
        <v>1</v>
      </c>
      <c r="BA44" s="127">
        <f>IF(AZ44=1,G42,0)</f>
        <v>0</v>
      </c>
      <c r="BB44" s="127">
        <f>IF(AZ44=2,G42,0)</f>
        <v>0</v>
      </c>
      <c r="BC44" s="127">
        <f>IF(AZ44=3,G42,0)</f>
        <v>0</v>
      </c>
      <c r="BD44" s="127">
        <f>IF(AZ44=4,G42,0)</f>
        <v>0</v>
      </c>
      <c r="BE44" s="127">
        <f>IF(AZ44=5,G42,0)</f>
        <v>0</v>
      </c>
      <c r="CZ44" s="127">
        <v>0</v>
      </c>
    </row>
    <row r="45" spans="1:15" ht="12.75">
      <c r="A45" s="156"/>
      <c r="B45" s="157"/>
      <c r="C45" s="309" t="s">
        <v>226</v>
      </c>
      <c r="D45" s="310"/>
      <c r="E45" s="159">
        <v>10.9</v>
      </c>
      <c r="F45" s="267"/>
      <c r="G45" s="160"/>
      <c r="M45" s="158" t="s">
        <v>123</v>
      </c>
      <c r="O45" s="149"/>
    </row>
    <row r="46" spans="1:104" ht="12.75">
      <c r="A46" s="150">
        <v>20</v>
      </c>
      <c r="B46" s="151" t="s">
        <v>127</v>
      </c>
      <c r="C46" s="152" t="s">
        <v>618</v>
      </c>
      <c r="D46" s="153" t="s">
        <v>77</v>
      </c>
      <c r="E46" s="154">
        <v>72.94</v>
      </c>
      <c r="F46" s="266"/>
      <c r="G46" s="155">
        <f>E46*F46</f>
        <v>0</v>
      </c>
      <c r="O46" s="149">
        <v>2</v>
      </c>
      <c r="AA46" s="127">
        <v>1</v>
      </c>
      <c r="AB46" s="127">
        <v>1</v>
      </c>
      <c r="AC46" s="127">
        <v>1</v>
      </c>
      <c r="AZ46" s="127">
        <v>1</v>
      </c>
      <c r="BA46" s="127">
        <f>IF(AZ46=1,G44,0)</f>
        <v>0</v>
      </c>
      <c r="BB46" s="127">
        <f>IF(AZ46=2,G44,0)</f>
        <v>0</v>
      </c>
      <c r="BC46" s="127">
        <f>IF(AZ46=3,G44,0)</f>
        <v>0</v>
      </c>
      <c r="BD46" s="127">
        <f>IF(AZ46=4,G44,0)</f>
        <v>0</v>
      </c>
      <c r="BE46" s="127">
        <f>IF(AZ46=5,G44,0)</f>
        <v>0</v>
      </c>
      <c r="CZ46" s="127">
        <v>0</v>
      </c>
    </row>
    <row r="47" spans="1:15" ht="12.75">
      <c r="A47" s="150">
        <v>21</v>
      </c>
      <c r="B47" s="151" t="s">
        <v>128</v>
      </c>
      <c r="C47" s="152" t="s">
        <v>135</v>
      </c>
      <c r="D47" s="153" t="s">
        <v>77</v>
      </c>
      <c r="E47" s="154">
        <v>94.87</v>
      </c>
      <c r="F47" s="266"/>
      <c r="G47" s="155">
        <f>E47*F47</f>
        <v>0</v>
      </c>
      <c r="M47" s="158" t="s">
        <v>126</v>
      </c>
      <c r="O47" s="149"/>
    </row>
    <row r="48" spans="1:104" ht="12.75">
      <c r="A48" s="156"/>
      <c r="B48" s="157"/>
      <c r="C48" s="309" t="s">
        <v>129</v>
      </c>
      <c r="D48" s="310"/>
      <c r="E48" s="159">
        <v>13.377</v>
      </c>
      <c r="F48" s="267"/>
      <c r="G48" s="160"/>
      <c r="O48" s="149">
        <v>2</v>
      </c>
      <c r="AA48" s="127">
        <v>1</v>
      </c>
      <c r="AB48" s="127">
        <v>1</v>
      </c>
      <c r="AC48" s="127">
        <v>1</v>
      </c>
      <c r="AZ48" s="127">
        <v>1</v>
      </c>
      <c r="BA48" s="127">
        <f>IF(AZ48=1,G46,0)</f>
        <v>0</v>
      </c>
      <c r="BB48" s="127">
        <f>IF(AZ48=2,G46,0)</f>
        <v>0</v>
      </c>
      <c r="BC48" s="127">
        <f>IF(AZ48=3,G46,0)</f>
        <v>0</v>
      </c>
      <c r="BD48" s="127">
        <f>IF(AZ48=4,G46,0)</f>
        <v>0</v>
      </c>
      <c r="BE48" s="127">
        <f>IF(AZ48=5,G46,0)</f>
        <v>0</v>
      </c>
      <c r="CZ48" s="127">
        <v>0</v>
      </c>
    </row>
    <row r="49" spans="1:104" ht="12.75">
      <c r="A49" s="156"/>
      <c r="B49" s="157"/>
      <c r="C49" s="309" t="s">
        <v>130</v>
      </c>
      <c r="D49" s="310"/>
      <c r="E49" s="159">
        <v>29.055</v>
      </c>
      <c r="F49" s="267"/>
      <c r="G49" s="160"/>
      <c r="O49" s="149">
        <v>2</v>
      </c>
      <c r="AA49" s="127">
        <v>1</v>
      </c>
      <c r="AB49" s="127">
        <v>1</v>
      </c>
      <c r="AC49" s="127">
        <v>1</v>
      </c>
      <c r="AZ49" s="127">
        <v>1</v>
      </c>
      <c r="BA49" s="127">
        <f>IF(AZ49=1,G47,0)</f>
        <v>0</v>
      </c>
      <c r="BB49" s="127">
        <f>IF(AZ49=2,G47,0)</f>
        <v>0</v>
      </c>
      <c r="BC49" s="127">
        <f>IF(AZ49=3,G47,0)</f>
        <v>0</v>
      </c>
      <c r="BD49" s="127">
        <f>IF(AZ49=4,G47,0)</f>
        <v>0</v>
      </c>
      <c r="BE49" s="127">
        <f>IF(AZ49=5,G47,0)</f>
        <v>0</v>
      </c>
      <c r="CZ49" s="127">
        <v>0</v>
      </c>
    </row>
    <row r="50" spans="1:15" ht="12.75">
      <c r="A50" s="156"/>
      <c r="B50" s="157"/>
      <c r="C50" s="309" t="s">
        <v>131</v>
      </c>
      <c r="D50" s="310"/>
      <c r="E50" s="159">
        <v>15.75</v>
      </c>
      <c r="F50" s="267"/>
      <c r="G50" s="160"/>
      <c r="M50" s="158" t="s">
        <v>129</v>
      </c>
      <c r="O50" s="149"/>
    </row>
    <row r="51" spans="1:15" ht="12.75">
      <c r="A51" s="156"/>
      <c r="B51" s="157"/>
      <c r="C51" s="309" t="s">
        <v>132</v>
      </c>
      <c r="D51" s="310"/>
      <c r="E51" s="159">
        <v>12.643</v>
      </c>
      <c r="F51" s="267"/>
      <c r="G51" s="160"/>
      <c r="M51" s="158" t="s">
        <v>130</v>
      </c>
      <c r="O51" s="149"/>
    </row>
    <row r="52" spans="1:15" ht="12.75">
      <c r="A52" s="156"/>
      <c r="B52" s="157"/>
      <c r="C52" s="309" t="s">
        <v>133</v>
      </c>
      <c r="D52" s="310"/>
      <c r="E52" s="159">
        <v>24.045</v>
      </c>
      <c r="F52" s="267"/>
      <c r="G52" s="160"/>
      <c r="M52" s="158" t="s">
        <v>131</v>
      </c>
      <c r="O52" s="149"/>
    </row>
    <row r="53" spans="1:15" ht="12.75">
      <c r="A53" s="150">
        <v>22</v>
      </c>
      <c r="B53" s="151" t="s">
        <v>134</v>
      </c>
      <c r="C53" s="152" t="s">
        <v>135</v>
      </c>
      <c r="D53" s="153" t="s">
        <v>77</v>
      </c>
      <c r="E53" s="154">
        <v>4.274</v>
      </c>
      <c r="F53" s="266"/>
      <c r="G53" s="155">
        <f>E53*F53</f>
        <v>0</v>
      </c>
      <c r="M53" s="158" t="s">
        <v>132</v>
      </c>
      <c r="O53" s="149"/>
    </row>
    <row r="54" spans="1:15" ht="12.75">
      <c r="A54" s="156"/>
      <c r="B54" s="157"/>
      <c r="C54" s="309" t="s">
        <v>136</v>
      </c>
      <c r="D54" s="310"/>
      <c r="E54" s="159">
        <v>4.274</v>
      </c>
      <c r="F54" s="267"/>
      <c r="G54" s="160"/>
      <c r="M54" s="158" t="s">
        <v>133</v>
      </c>
      <c r="O54" s="149"/>
    </row>
    <row r="55" spans="1:104" ht="12.75">
      <c r="A55" s="150">
        <v>23</v>
      </c>
      <c r="B55" s="151" t="s">
        <v>137</v>
      </c>
      <c r="C55" s="152" t="s">
        <v>138</v>
      </c>
      <c r="D55" s="153" t="s">
        <v>77</v>
      </c>
      <c r="E55" s="154">
        <v>42.74</v>
      </c>
      <c r="F55" s="266"/>
      <c r="G55" s="155">
        <f>E55*F55</f>
        <v>0</v>
      </c>
      <c r="O55" s="149">
        <v>2</v>
      </c>
      <c r="AA55" s="127">
        <v>1</v>
      </c>
      <c r="AB55" s="127">
        <v>1</v>
      </c>
      <c r="AC55" s="127">
        <v>1</v>
      </c>
      <c r="AZ55" s="127">
        <v>1</v>
      </c>
      <c r="BA55" s="127">
        <f>IF(AZ55=1,G53,0)</f>
        <v>0</v>
      </c>
      <c r="BB55" s="127">
        <f>IF(AZ55=2,G53,0)</f>
        <v>0</v>
      </c>
      <c r="BC55" s="127">
        <f>IF(AZ55=3,G53,0)</f>
        <v>0</v>
      </c>
      <c r="BD55" s="127">
        <f>IF(AZ55=4,G53,0)</f>
        <v>0</v>
      </c>
      <c r="BE55" s="127">
        <f>IF(AZ55=5,G53,0)</f>
        <v>0</v>
      </c>
      <c r="CZ55" s="127">
        <v>0</v>
      </c>
    </row>
    <row r="56" spans="1:15" ht="12.75">
      <c r="A56" s="156"/>
      <c r="B56" s="157"/>
      <c r="C56" s="309" t="s">
        <v>139</v>
      </c>
      <c r="D56" s="310"/>
      <c r="E56" s="159">
        <v>42.74</v>
      </c>
      <c r="F56" s="267"/>
      <c r="G56" s="160"/>
      <c r="M56" s="158" t="s">
        <v>136</v>
      </c>
      <c r="O56" s="149"/>
    </row>
    <row r="57" spans="1:104" ht="12.75">
      <c r="A57" s="150">
        <v>24</v>
      </c>
      <c r="B57" s="151" t="s">
        <v>140</v>
      </c>
      <c r="C57" s="152" t="s">
        <v>141</v>
      </c>
      <c r="D57" s="153" t="s">
        <v>77</v>
      </c>
      <c r="E57" s="154">
        <v>3.445</v>
      </c>
      <c r="F57" s="266"/>
      <c r="G57" s="155">
        <f>E57*F57</f>
        <v>0</v>
      </c>
      <c r="O57" s="149">
        <v>2</v>
      </c>
      <c r="AA57" s="127">
        <v>1</v>
      </c>
      <c r="AB57" s="127">
        <v>1</v>
      </c>
      <c r="AC57" s="127">
        <v>1</v>
      </c>
      <c r="AZ57" s="127">
        <v>1</v>
      </c>
      <c r="BA57" s="127">
        <f>IF(AZ57=1,G55,0)</f>
        <v>0</v>
      </c>
      <c r="BB57" s="127">
        <f>IF(AZ57=2,G55,0)</f>
        <v>0</v>
      </c>
      <c r="BC57" s="127">
        <f>IF(AZ57=3,G55,0)</f>
        <v>0</v>
      </c>
      <c r="BD57" s="127">
        <f>IF(AZ57=4,G55,0)</f>
        <v>0</v>
      </c>
      <c r="BE57" s="127">
        <f>IF(AZ57=5,G55,0)</f>
        <v>0</v>
      </c>
      <c r="CZ57" s="127">
        <v>0</v>
      </c>
    </row>
    <row r="58" spans="1:15" ht="12.75">
      <c r="A58" s="156"/>
      <c r="B58" s="157"/>
      <c r="C58" s="309" t="s">
        <v>142</v>
      </c>
      <c r="D58" s="310"/>
      <c r="E58" s="159">
        <v>3.445</v>
      </c>
      <c r="F58" s="267"/>
      <c r="G58" s="160"/>
      <c r="M58" s="158" t="s">
        <v>139</v>
      </c>
      <c r="O58" s="149"/>
    </row>
    <row r="59" spans="1:104" ht="12.75">
      <c r="A59" s="150">
        <v>25</v>
      </c>
      <c r="B59" s="151" t="s">
        <v>143</v>
      </c>
      <c r="C59" s="152" t="s">
        <v>144</v>
      </c>
      <c r="D59" s="153" t="s">
        <v>77</v>
      </c>
      <c r="E59" s="154">
        <v>38.466</v>
      </c>
      <c r="F59" s="266"/>
      <c r="G59" s="155">
        <f>E59*F59</f>
        <v>0</v>
      </c>
      <c r="O59" s="149">
        <v>2</v>
      </c>
      <c r="AA59" s="127">
        <v>1</v>
      </c>
      <c r="AB59" s="127">
        <v>1</v>
      </c>
      <c r="AC59" s="127">
        <v>1</v>
      </c>
      <c r="AZ59" s="127">
        <v>1</v>
      </c>
      <c r="BA59" s="127">
        <f>IF(AZ59=1,G57,0)</f>
        <v>0</v>
      </c>
      <c r="BB59" s="127">
        <f>IF(AZ59=2,G57,0)</f>
        <v>0</v>
      </c>
      <c r="BC59" s="127">
        <f>IF(AZ59=3,G57,0)</f>
        <v>0</v>
      </c>
      <c r="BD59" s="127">
        <f>IF(AZ59=4,G57,0)</f>
        <v>0</v>
      </c>
      <c r="BE59" s="127">
        <f>IF(AZ59=5,G57,0)</f>
        <v>0</v>
      </c>
      <c r="CZ59" s="127">
        <v>0</v>
      </c>
    </row>
    <row r="60" spans="1:15" ht="12.75">
      <c r="A60" s="156"/>
      <c r="B60" s="157"/>
      <c r="C60" s="309" t="s">
        <v>145</v>
      </c>
      <c r="D60" s="310"/>
      <c r="E60" s="159">
        <v>38.466</v>
      </c>
      <c r="F60" s="267"/>
      <c r="G60" s="160"/>
      <c r="M60" s="158" t="s">
        <v>142</v>
      </c>
      <c r="O60" s="149"/>
    </row>
    <row r="61" spans="1:104" ht="33.75">
      <c r="A61" s="150">
        <v>26</v>
      </c>
      <c r="B61" s="151" t="s">
        <v>146</v>
      </c>
      <c r="C61" s="152" t="s">
        <v>619</v>
      </c>
      <c r="D61" s="153" t="s">
        <v>100</v>
      </c>
      <c r="E61" s="154">
        <v>55</v>
      </c>
      <c r="F61" s="266"/>
      <c r="G61" s="155">
        <f>E61*F61</f>
        <v>0</v>
      </c>
      <c r="O61" s="149">
        <v>2</v>
      </c>
      <c r="AA61" s="127">
        <v>1</v>
      </c>
      <c r="AB61" s="127">
        <v>1</v>
      </c>
      <c r="AC61" s="127">
        <v>1</v>
      </c>
      <c r="AZ61" s="127">
        <v>1</v>
      </c>
      <c r="BA61" s="127">
        <f>IF(AZ61=1,G59,0)</f>
        <v>0</v>
      </c>
      <c r="BB61" s="127">
        <f>IF(AZ61=2,G59,0)</f>
        <v>0</v>
      </c>
      <c r="BC61" s="127">
        <f>IF(AZ61=3,G59,0)</f>
        <v>0</v>
      </c>
      <c r="BD61" s="127">
        <f>IF(AZ61=4,G59,0)</f>
        <v>0</v>
      </c>
      <c r="BE61" s="127">
        <f>IF(AZ61=5,G59,0)</f>
        <v>0</v>
      </c>
      <c r="CZ61" s="127">
        <v>0</v>
      </c>
    </row>
    <row r="62" spans="1:15" ht="12.75">
      <c r="A62" s="161"/>
      <c r="B62" s="162" t="s">
        <v>69</v>
      </c>
      <c r="C62" s="163" t="str">
        <f>CONCATENATE(B34," ",C34)</f>
        <v>96 Bourání konstrukcí</v>
      </c>
      <c r="D62" s="161"/>
      <c r="E62" s="164"/>
      <c r="F62" s="268"/>
      <c r="G62" s="165">
        <f>SUM(G34:G61)</f>
        <v>0</v>
      </c>
      <c r="M62" s="158" t="s">
        <v>145</v>
      </c>
      <c r="O62" s="149"/>
    </row>
    <row r="63" spans="1:104" ht="12.75">
      <c r="A63" s="142" t="s">
        <v>67</v>
      </c>
      <c r="B63" s="143" t="s">
        <v>147</v>
      </c>
      <c r="C63" s="144" t="s">
        <v>148</v>
      </c>
      <c r="D63" s="145"/>
      <c r="E63" s="146"/>
      <c r="F63" s="265"/>
      <c r="G63" s="147"/>
      <c r="H63" s="148"/>
      <c r="O63" s="149">
        <v>2</v>
      </c>
      <c r="AA63" s="127">
        <v>12</v>
      </c>
      <c r="AB63" s="127">
        <v>0</v>
      </c>
      <c r="AC63" s="127">
        <v>1</v>
      </c>
      <c r="AZ63" s="127">
        <v>1</v>
      </c>
      <c r="BA63" s="127">
        <f>IF(AZ63=1,G61,0)</f>
        <v>0</v>
      </c>
      <c r="BB63" s="127">
        <f>IF(AZ63=2,G61,0)</f>
        <v>0</v>
      </c>
      <c r="BC63" s="127">
        <f>IF(AZ63=3,G61,0)</f>
        <v>0</v>
      </c>
      <c r="BD63" s="127">
        <f>IF(AZ63=4,G61,0)</f>
        <v>0</v>
      </c>
      <c r="BE63" s="127">
        <f>IF(AZ63=5,G61,0)</f>
        <v>0</v>
      </c>
      <c r="CZ63" s="127">
        <v>0</v>
      </c>
    </row>
    <row r="64" spans="1:57" ht="12.75">
      <c r="A64" s="150">
        <v>27</v>
      </c>
      <c r="B64" s="151" t="s">
        <v>149</v>
      </c>
      <c r="C64" s="152" t="s">
        <v>150</v>
      </c>
      <c r="D64" s="153" t="s">
        <v>151</v>
      </c>
      <c r="E64" s="154">
        <v>14.28</v>
      </c>
      <c r="F64" s="266"/>
      <c r="G64" s="155">
        <f>E64*F64</f>
        <v>0</v>
      </c>
      <c r="O64" s="149">
        <v>4</v>
      </c>
      <c r="BA64" s="166">
        <f>SUM(BA36:BA63)</f>
        <v>0</v>
      </c>
      <c r="BB64" s="166">
        <f>SUM(BB36:BB63)</f>
        <v>0</v>
      </c>
      <c r="BC64" s="166">
        <f>SUM(BC36:BC63)</f>
        <v>0</v>
      </c>
      <c r="BD64" s="166">
        <f>SUM(BD36:BD63)</f>
        <v>0</v>
      </c>
      <c r="BE64" s="166">
        <f>SUM(BE36:BE63)</f>
        <v>0</v>
      </c>
    </row>
    <row r="65" spans="1:15" ht="12.75">
      <c r="A65" s="161"/>
      <c r="B65" s="162" t="s">
        <v>69</v>
      </c>
      <c r="C65" s="163" t="str">
        <f>CONCATENATE(B63," ",C63)</f>
        <v>99 Staveništní přesun hmot</v>
      </c>
      <c r="D65" s="161"/>
      <c r="E65" s="164"/>
      <c r="F65" s="268"/>
      <c r="G65" s="165">
        <f>SUM(G63:G64)</f>
        <v>0</v>
      </c>
      <c r="I65" s="148"/>
      <c r="O65" s="149">
        <v>1</v>
      </c>
    </row>
    <row r="66" spans="1:104" ht="12.75">
      <c r="A66" s="142" t="s">
        <v>67</v>
      </c>
      <c r="B66" s="143" t="s">
        <v>231</v>
      </c>
      <c r="C66" s="144" t="s">
        <v>232</v>
      </c>
      <c r="D66" s="145"/>
      <c r="E66" s="146"/>
      <c r="F66" s="265"/>
      <c r="G66" s="147"/>
      <c r="H66" s="148"/>
      <c r="O66" s="149">
        <v>2</v>
      </c>
      <c r="AA66" s="127">
        <v>7</v>
      </c>
      <c r="AB66" s="127">
        <v>1</v>
      </c>
      <c r="AC66" s="127">
        <v>2</v>
      </c>
      <c r="AZ66" s="127">
        <v>1</v>
      </c>
      <c r="BA66" s="127">
        <f>IF(AZ66=1,G64,0)</f>
        <v>0</v>
      </c>
      <c r="BB66" s="127">
        <f>IF(AZ66=2,G64,0)</f>
        <v>0</v>
      </c>
      <c r="BC66" s="127">
        <f>IF(AZ66=3,G64,0)</f>
        <v>0</v>
      </c>
      <c r="BD66" s="127">
        <f>IF(AZ66=4,G64,0)</f>
        <v>0</v>
      </c>
      <c r="BE66" s="127">
        <f>IF(AZ66=5,G64,0)</f>
        <v>0</v>
      </c>
      <c r="CZ66" s="127">
        <v>0</v>
      </c>
    </row>
    <row r="67" spans="1:57" ht="12.75">
      <c r="A67" s="150">
        <v>28</v>
      </c>
      <c r="B67" s="151" t="s">
        <v>233</v>
      </c>
      <c r="C67" s="152" t="s">
        <v>234</v>
      </c>
      <c r="D67" s="153" t="s">
        <v>77</v>
      </c>
      <c r="E67" s="154">
        <v>2</v>
      </c>
      <c r="F67" s="266"/>
      <c r="G67" s="155">
        <f>E67*F67</f>
        <v>0</v>
      </c>
      <c r="O67" s="149">
        <v>4</v>
      </c>
      <c r="BA67" s="166">
        <f>SUM(BA65:BA66)</f>
        <v>0</v>
      </c>
      <c r="BB67" s="166">
        <f>SUM(BB65:BB66)</f>
        <v>0</v>
      </c>
      <c r="BC67" s="166">
        <f>SUM(BC65:BC66)</f>
        <v>0</v>
      </c>
      <c r="BD67" s="166">
        <f>SUM(BD65:BD66)</f>
        <v>0</v>
      </c>
      <c r="BE67" s="166">
        <f>SUM(BE65:BE66)</f>
        <v>0</v>
      </c>
    </row>
    <row r="68" spans="1:15" ht="12.75">
      <c r="A68" s="161"/>
      <c r="B68" s="162" t="s">
        <v>69</v>
      </c>
      <c r="C68" s="163" t="str">
        <f>CONCATENATE(B66," ",C66)</f>
        <v>711 Izolace proti vodě</v>
      </c>
      <c r="D68" s="161"/>
      <c r="E68" s="164"/>
      <c r="F68" s="268"/>
      <c r="G68" s="165">
        <f>SUM(G66:G67)</f>
        <v>0</v>
      </c>
      <c r="I68" s="148"/>
      <c r="O68" s="149">
        <v>1</v>
      </c>
    </row>
    <row r="69" spans="1:104" ht="12.75">
      <c r="A69" s="142" t="s">
        <v>67</v>
      </c>
      <c r="B69" s="143" t="s">
        <v>152</v>
      </c>
      <c r="C69" s="144" t="s">
        <v>153</v>
      </c>
      <c r="D69" s="145"/>
      <c r="E69" s="146"/>
      <c r="F69" s="265"/>
      <c r="G69" s="147"/>
      <c r="H69" s="148"/>
      <c r="O69" s="149">
        <v>2</v>
      </c>
      <c r="AA69" s="127">
        <v>7</v>
      </c>
      <c r="AB69" s="127">
        <v>1</v>
      </c>
      <c r="AC69" s="127">
        <v>2</v>
      </c>
      <c r="AZ69" s="127">
        <v>1</v>
      </c>
      <c r="BA69" s="127">
        <f>IF(AZ69=1,G67,0)</f>
        <v>0</v>
      </c>
      <c r="BB69" s="127">
        <f>IF(AZ69=2,G67,0)</f>
        <v>0</v>
      </c>
      <c r="BC69" s="127">
        <f>IF(AZ69=3,G67,0)</f>
        <v>0</v>
      </c>
      <c r="BD69" s="127">
        <f>IF(AZ69=4,G67,0)</f>
        <v>0</v>
      </c>
      <c r="BE69" s="127">
        <f>IF(AZ69=5,G67,0)</f>
        <v>0</v>
      </c>
      <c r="CZ69" s="127">
        <v>0</v>
      </c>
    </row>
    <row r="70" spans="1:57" ht="12.75">
      <c r="A70" s="150">
        <v>29</v>
      </c>
      <c r="B70" s="151" t="s">
        <v>154</v>
      </c>
      <c r="C70" s="152" t="s">
        <v>236</v>
      </c>
      <c r="D70" s="153" t="s">
        <v>86</v>
      </c>
      <c r="E70" s="154">
        <v>1</v>
      </c>
      <c r="F70" s="266"/>
      <c r="G70" s="155">
        <f>E70*F70</f>
        <v>0</v>
      </c>
      <c r="O70" s="149">
        <v>4</v>
      </c>
      <c r="BA70" s="166">
        <f>SUM(BA69)</f>
        <v>0</v>
      </c>
      <c r="BB70" s="166">
        <f>SUM(BB69:BB69)</f>
        <v>0</v>
      </c>
      <c r="BC70" s="166">
        <f>SUM(BC68:BC68)</f>
        <v>0</v>
      </c>
      <c r="BD70" s="166">
        <f>SUM(BD68:BD68)</f>
        <v>0</v>
      </c>
      <c r="BE70" s="166">
        <f>SUM(BE68:BE68)</f>
        <v>0</v>
      </c>
    </row>
    <row r="71" spans="1:15" ht="12.75">
      <c r="A71" s="150">
        <v>30</v>
      </c>
      <c r="B71" s="151" t="s">
        <v>155</v>
      </c>
      <c r="C71" s="152" t="s">
        <v>235</v>
      </c>
      <c r="D71" s="153" t="s">
        <v>80</v>
      </c>
      <c r="E71" s="154">
        <v>2</v>
      </c>
      <c r="F71" s="266"/>
      <c r="G71" s="155">
        <f>E71*F71</f>
        <v>0</v>
      </c>
      <c r="I71" s="148"/>
      <c r="O71" s="149">
        <v>1</v>
      </c>
    </row>
    <row r="72" spans="1:104" ht="12.75">
      <c r="A72" s="161"/>
      <c r="B72" s="162" t="s">
        <v>69</v>
      </c>
      <c r="C72" s="163" t="str">
        <f>CONCATENATE(B69," ",C69)</f>
        <v>721 Vnitřní kanalizace</v>
      </c>
      <c r="D72" s="161"/>
      <c r="E72" s="164"/>
      <c r="F72" s="268"/>
      <c r="G72" s="165">
        <f>SUM(G69:G71)</f>
        <v>0</v>
      </c>
      <c r="O72" s="149">
        <v>2</v>
      </c>
      <c r="AA72" s="127">
        <v>2</v>
      </c>
      <c r="AB72" s="127">
        <v>7</v>
      </c>
      <c r="AC72" s="127">
        <v>7</v>
      </c>
      <c r="AZ72" s="127">
        <v>2</v>
      </c>
      <c r="BA72" s="127">
        <f>IF(AZ72=1,G70,0)</f>
        <v>0</v>
      </c>
      <c r="BB72" s="127">
        <f>IF(AZ72=2,G70,0)</f>
        <v>0</v>
      </c>
      <c r="BC72" s="127">
        <f>IF(AZ72=3,G70,0)</f>
        <v>0</v>
      </c>
      <c r="BD72" s="127">
        <f>IF(AZ72=4,G70,0)</f>
        <v>0</v>
      </c>
      <c r="BE72" s="127">
        <f>IF(AZ72=5,G70,0)</f>
        <v>0</v>
      </c>
      <c r="CZ72" s="127">
        <v>0.00074</v>
      </c>
    </row>
    <row r="73" spans="1:104" ht="12.75">
      <c r="A73" s="142" t="s">
        <v>67</v>
      </c>
      <c r="B73" s="143" t="s">
        <v>156</v>
      </c>
      <c r="C73" s="144" t="s">
        <v>157</v>
      </c>
      <c r="D73" s="145"/>
      <c r="E73" s="146"/>
      <c r="F73" s="265"/>
      <c r="G73" s="147"/>
      <c r="H73" s="148"/>
      <c r="O73" s="149">
        <v>2</v>
      </c>
      <c r="AA73" s="127">
        <v>12</v>
      </c>
      <c r="AB73" s="127">
        <v>0</v>
      </c>
      <c r="AC73" s="127">
        <v>44</v>
      </c>
      <c r="AZ73" s="127">
        <v>2</v>
      </c>
      <c r="BA73" s="127">
        <f>IF(AZ73=1,G71,0)</f>
        <v>0</v>
      </c>
      <c r="BB73" s="127">
        <f>IF(AZ73=2,G71,0)</f>
        <v>0</v>
      </c>
      <c r="BC73" s="127">
        <f>IF(AZ73=3,G71,0)</f>
        <v>0</v>
      </c>
      <c r="BD73" s="127">
        <f>IF(AZ73=4,G71,0)</f>
        <v>0</v>
      </c>
      <c r="BE73" s="127">
        <f>IF(AZ73=5,G71,0)</f>
        <v>0</v>
      </c>
      <c r="CZ73" s="127">
        <v>0</v>
      </c>
    </row>
    <row r="74" spans="1:57" ht="22.5">
      <c r="A74" s="150">
        <v>31</v>
      </c>
      <c r="B74" s="151" t="s">
        <v>158</v>
      </c>
      <c r="C74" s="152" t="s">
        <v>537</v>
      </c>
      <c r="D74" s="153" t="s">
        <v>80</v>
      </c>
      <c r="E74" s="154">
        <v>5</v>
      </c>
      <c r="F74" s="266"/>
      <c r="G74" s="155">
        <f>E74*F74</f>
        <v>0</v>
      </c>
      <c r="O74" s="149">
        <v>4</v>
      </c>
      <c r="BA74" s="166">
        <f>SUM(BA71:BA73)</f>
        <v>0</v>
      </c>
      <c r="BB74" s="166">
        <f>SUM(BB71:BB73)</f>
        <v>0</v>
      </c>
      <c r="BC74" s="166">
        <f>SUM(BC71:BC73)</f>
        <v>0</v>
      </c>
      <c r="BD74" s="166">
        <f>SUM(BD71:BD73)</f>
        <v>0</v>
      </c>
      <c r="BE74" s="166">
        <f>SUM(BE71:BE73)</f>
        <v>0</v>
      </c>
    </row>
    <row r="75" spans="1:15" ht="12.75">
      <c r="A75" s="161"/>
      <c r="B75" s="162" t="s">
        <v>69</v>
      </c>
      <c r="C75" s="163" t="str">
        <f>CONCATENATE(B73," ",C73)</f>
        <v>722 Vnitřní vodovod</v>
      </c>
      <c r="D75" s="161"/>
      <c r="E75" s="164"/>
      <c r="F75" s="268"/>
      <c r="G75" s="165">
        <f>SUM(G73:G74)</f>
        <v>0</v>
      </c>
      <c r="I75" s="148"/>
      <c r="O75" s="149">
        <v>1</v>
      </c>
    </row>
    <row r="76" spans="1:104" ht="12.75">
      <c r="A76" s="142" t="s">
        <v>67</v>
      </c>
      <c r="B76" s="143" t="s">
        <v>159</v>
      </c>
      <c r="C76" s="144" t="s">
        <v>160</v>
      </c>
      <c r="D76" s="145"/>
      <c r="E76" s="146"/>
      <c r="F76" s="265"/>
      <c r="G76" s="147"/>
      <c r="H76" s="148"/>
      <c r="O76" s="149">
        <v>2</v>
      </c>
      <c r="AA76" s="127">
        <v>2</v>
      </c>
      <c r="AB76" s="127">
        <v>7</v>
      </c>
      <c r="AC76" s="127">
        <v>7</v>
      </c>
      <c r="AZ76" s="127">
        <v>2</v>
      </c>
      <c r="BA76" s="127">
        <f>IF(AZ76=1,G74,0)</f>
        <v>0</v>
      </c>
      <c r="BB76" s="127">
        <f>IF(AZ76=2,G74,0)</f>
        <v>0</v>
      </c>
      <c r="BC76" s="127">
        <f>IF(AZ76=3,G74,0)</f>
        <v>0</v>
      </c>
      <c r="BD76" s="127">
        <f>IF(AZ76=4,G74,0)</f>
        <v>0</v>
      </c>
      <c r="BE76" s="127">
        <f>IF(AZ76=5,G74,0)</f>
        <v>0</v>
      </c>
      <c r="CZ76" s="127">
        <v>0.00092</v>
      </c>
    </row>
    <row r="77" spans="1:57" ht="12.75">
      <c r="A77" s="150">
        <v>32</v>
      </c>
      <c r="B77" s="151" t="s">
        <v>161</v>
      </c>
      <c r="C77" s="152" t="s">
        <v>162</v>
      </c>
      <c r="D77" s="153" t="s">
        <v>86</v>
      </c>
      <c r="E77" s="154">
        <v>1</v>
      </c>
      <c r="F77" s="266"/>
      <c r="G77" s="155">
        <f>E77*F77</f>
        <v>0</v>
      </c>
      <c r="O77" s="149">
        <v>4</v>
      </c>
      <c r="BA77" s="166">
        <f>SUM(BA75:BA76)</f>
        <v>0</v>
      </c>
      <c r="BB77" s="166">
        <f>SUM(BB75:BB76)</f>
        <v>0</v>
      </c>
      <c r="BC77" s="166">
        <f>SUM(BC75:BC76)</f>
        <v>0</v>
      </c>
      <c r="BD77" s="166">
        <f>SUM(BD75:BD76)</f>
        <v>0</v>
      </c>
      <c r="BE77" s="166">
        <f>SUM(BE75:BE76)</f>
        <v>0</v>
      </c>
    </row>
    <row r="78" spans="1:15" ht="22.5">
      <c r="A78" s="150">
        <v>33</v>
      </c>
      <c r="B78" s="151" t="s">
        <v>163</v>
      </c>
      <c r="C78" s="152" t="s">
        <v>622</v>
      </c>
      <c r="D78" s="153" t="s">
        <v>68</v>
      </c>
      <c r="E78" s="154">
        <v>1</v>
      </c>
      <c r="F78" s="266"/>
      <c r="G78" s="155">
        <f>E78*F78</f>
        <v>0</v>
      </c>
      <c r="I78" s="148"/>
      <c r="O78" s="149">
        <v>1</v>
      </c>
    </row>
    <row r="79" spans="1:104" ht="12.75">
      <c r="A79" s="150">
        <v>34</v>
      </c>
      <c r="B79" s="151" t="s">
        <v>164</v>
      </c>
      <c r="C79" s="152" t="s">
        <v>165</v>
      </c>
      <c r="D79" s="153" t="s">
        <v>68</v>
      </c>
      <c r="E79" s="154">
        <v>1</v>
      </c>
      <c r="F79" s="266"/>
      <c r="G79" s="155">
        <f>E79*F79</f>
        <v>0</v>
      </c>
      <c r="O79" s="149">
        <v>2</v>
      </c>
      <c r="AA79" s="127">
        <v>2</v>
      </c>
      <c r="AB79" s="127">
        <v>7</v>
      </c>
      <c r="AC79" s="127">
        <v>7</v>
      </c>
      <c r="AZ79" s="127">
        <v>2</v>
      </c>
      <c r="BA79" s="127">
        <f>IF(AZ79=1,G77,0)</f>
        <v>0</v>
      </c>
      <c r="BB79" s="127">
        <f>IF(AZ79=2,G77,0)</f>
        <v>0</v>
      </c>
      <c r="BC79" s="127">
        <f>IF(AZ79=3,G77,0)</f>
        <v>0</v>
      </c>
      <c r="BD79" s="127">
        <f>IF(AZ79=4,G77,0)</f>
        <v>0</v>
      </c>
      <c r="BE79" s="127">
        <f>IF(AZ79=5,G77,0)</f>
        <v>0</v>
      </c>
      <c r="CZ79" s="127">
        <v>0.00304</v>
      </c>
    </row>
    <row r="80" spans="1:104" ht="22.5">
      <c r="A80" s="150">
        <v>35</v>
      </c>
      <c r="B80" s="151" t="s">
        <v>166</v>
      </c>
      <c r="C80" s="152" t="s">
        <v>167</v>
      </c>
      <c r="D80" s="153" t="s">
        <v>68</v>
      </c>
      <c r="E80" s="154">
        <v>1</v>
      </c>
      <c r="F80" s="266"/>
      <c r="G80" s="155">
        <f>E80*F80</f>
        <v>0</v>
      </c>
      <c r="O80" s="149">
        <v>2</v>
      </c>
      <c r="AA80" s="127">
        <v>12</v>
      </c>
      <c r="AB80" s="127">
        <v>0</v>
      </c>
      <c r="AC80" s="127">
        <v>16</v>
      </c>
      <c r="AZ80" s="127">
        <v>2</v>
      </c>
      <c r="BA80" s="127">
        <f>IF(AZ80=1,G78,0)</f>
        <v>0</v>
      </c>
      <c r="BB80" s="127">
        <f>IF(AZ80=2,G78,0)</f>
        <v>0</v>
      </c>
      <c r="BC80" s="127">
        <f>IF(AZ80=3,G78,0)</f>
        <v>0</v>
      </c>
      <c r="BD80" s="127">
        <f>IF(AZ80=4,G78,0)</f>
        <v>0</v>
      </c>
      <c r="BE80" s="127">
        <f>IF(AZ80=5,G78,0)</f>
        <v>0</v>
      </c>
      <c r="CZ80" s="127">
        <v>0</v>
      </c>
    </row>
    <row r="81" spans="1:104" ht="12.75">
      <c r="A81" s="150">
        <v>36</v>
      </c>
      <c r="B81" s="151" t="s">
        <v>168</v>
      </c>
      <c r="C81" s="152" t="s">
        <v>169</v>
      </c>
      <c r="D81" s="153" t="s">
        <v>56</v>
      </c>
      <c r="E81" s="154">
        <v>790</v>
      </c>
      <c r="F81" s="266"/>
      <c r="G81" s="155">
        <f>E81*F81</f>
        <v>0</v>
      </c>
      <c r="O81" s="149">
        <v>2</v>
      </c>
      <c r="AA81" s="127">
        <v>12</v>
      </c>
      <c r="AB81" s="127">
        <v>0</v>
      </c>
      <c r="AC81" s="127">
        <v>47</v>
      </c>
      <c r="AZ81" s="127">
        <v>2</v>
      </c>
      <c r="BA81" s="127">
        <f>IF(AZ81=1,G79,0)</f>
        <v>0</v>
      </c>
      <c r="BB81" s="127">
        <f>IF(AZ81=2,G79,0)</f>
        <v>0</v>
      </c>
      <c r="BC81" s="127">
        <f>IF(AZ81=3,G79,0)</f>
        <v>0</v>
      </c>
      <c r="BD81" s="127">
        <f>IF(AZ81=4,G79,0)</f>
        <v>0</v>
      </c>
      <c r="BE81" s="127">
        <f>IF(AZ81=5,G79,0)</f>
        <v>0</v>
      </c>
      <c r="CZ81" s="127">
        <v>0</v>
      </c>
    </row>
    <row r="82" spans="1:104" ht="12.75">
      <c r="A82" s="161"/>
      <c r="B82" s="162" t="s">
        <v>69</v>
      </c>
      <c r="C82" s="163" t="str">
        <f>CONCATENATE(B76," ",C76)</f>
        <v>766 Konstrukce truhlářské</v>
      </c>
      <c r="D82" s="161"/>
      <c r="E82" s="164"/>
      <c r="F82" s="268"/>
      <c r="G82" s="165">
        <f>SUM(G76:G81)</f>
        <v>0</v>
      </c>
      <c r="O82" s="149">
        <v>2</v>
      </c>
      <c r="AA82" s="127">
        <v>12</v>
      </c>
      <c r="AB82" s="127">
        <v>0</v>
      </c>
      <c r="AC82" s="127">
        <v>48</v>
      </c>
      <c r="AZ82" s="127">
        <v>2</v>
      </c>
      <c r="BA82" s="127">
        <f>IF(AZ82=1,G80,0)</f>
        <v>0</v>
      </c>
      <c r="BB82" s="127">
        <f>IF(AZ82=2,G80,0)</f>
        <v>0</v>
      </c>
      <c r="BC82" s="127">
        <f>IF(AZ82=3,G80,0)</f>
        <v>0</v>
      </c>
      <c r="BD82" s="127">
        <f>IF(AZ82=4,G80,0)</f>
        <v>0</v>
      </c>
      <c r="BE82" s="127">
        <f>IF(AZ82=5,G80,0)</f>
        <v>0</v>
      </c>
      <c r="CZ82" s="127">
        <v>0</v>
      </c>
    </row>
    <row r="83" spans="1:104" ht="12.75">
      <c r="A83" s="142" t="s">
        <v>67</v>
      </c>
      <c r="B83" s="143" t="s">
        <v>538</v>
      </c>
      <c r="C83" s="144" t="s">
        <v>539</v>
      </c>
      <c r="D83" s="145"/>
      <c r="E83" s="146"/>
      <c r="F83" s="265"/>
      <c r="G83" s="147"/>
      <c r="H83" s="148"/>
      <c r="O83" s="149">
        <v>2</v>
      </c>
      <c r="AA83" s="127">
        <v>7</v>
      </c>
      <c r="AB83" s="127">
        <v>1002</v>
      </c>
      <c r="AC83" s="127">
        <v>5</v>
      </c>
      <c r="AZ83" s="127">
        <v>2</v>
      </c>
      <c r="BA83" s="127">
        <f>IF(AZ83=1,G81,0)</f>
        <v>0</v>
      </c>
      <c r="BB83" s="127">
        <f>IF(AZ83=2,G81,0)</f>
        <v>0</v>
      </c>
      <c r="BC83" s="127">
        <f>IF(AZ83=3,G81,0)</f>
        <v>0</v>
      </c>
      <c r="BD83" s="127">
        <f>IF(AZ83=4,G81,0)</f>
        <v>0</v>
      </c>
      <c r="BE83" s="127">
        <f>IF(AZ83=5,G81,0)</f>
        <v>0</v>
      </c>
      <c r="CZ83" s="127">
        <v>0</v>
      </c>
    </row>
    <row r="84" spans="1:57" ht="22.5">
      <c r="A84" s="150">
        <v>37</v>
      </c>
      <c r="B84" s="151" t="s">
        <v>540</v>
      </c>
      <c r="C84" s="152" t="s">
        <v>623</v>
      </c>
      <c r="D84" s="153" t="s">
        <v>77</v>
      </c>
      <c r="E84" s="154">
        <v>73</v>
      </c>
      <c r="F84" s="266"/>
      <c r="G84" s="155">
        <f>E84*F84</f>
        <v>0</v>
      </c>
      <c r="O84" s="149">
        <v>4</v>
      </c>
      <c r="BA84" s="166">
        <f>SUM(BA78:BA83)</f>
        <v>0</v>
      </c>
      <c r="BB84" s="166">
        <f>SUM(BB78:BB83)</f>
        <v>0</v>
      </c>
      <c r="BC84" s="166">
        <f>SUM(BC78:BC83)</f>
        <v>0</v>
      </c>
      <c r="BD84" s="166">
        <f>SUM(BD78:BD83)</f>
        <v>0</v>
      </c>
      <c r="BE84" s="166">
        <f>SUM(BE78:BE83)</f>
        <v>0</v>
      </c>
    </row>
    <row r="85" spans="1:15" ht="12.75">
      <c r="A85" s="150">
        <v>38</v>
      </c>
      <c r="B85" s="151" t="s">
        <v>541</v>
      </c>
      <c r="C85" s="152" t="s">
        <v>624</v>
      </c>
      <c r="D85" s="153" t="s">
        <v>77</v>
      </c>
      <c r="E85" s="154">
        <v>83.95</v>
      </c>
      <c r="F85" s="266"/>
      <c r="G85" s="155">
        <f>E85*F85</f>
        <v>0</v>
      </c>
      <c r="I85" s="148"/>
      <c r="O85" s="149">
        <v>1</v>
      </c>
    </row>
    <row r="86" spans="1:104" ht="12.75">
      <c r="A86" s="156"/>
      <c r="B86" s="157"/>
      <c r="C86" s="309" t="s">
        <v>542</v>
      </c>
      <c r="D86" s="310"/>
      <c r="E86" s="159">
        <v>83.95</v>
      </c>
      <c r="F86" s="267"/>
      <c r="G86" s="160"/>
      <c r="O86" s="149">
        <v>2</v>
      </c>
      <c r="AA86" s="127">
        <v>2</v>
      </c>
      <c r="AB86" s="127">
        <v>7</v>
      </c>
      <c r="AC86" s="127">
        <v>7</v>
      </c>
      <c r="AZ86" s="127">
        <v>2</v>
      </c>
      <c r="BA86" s="127">
        <f>IF(AZ86=1,G84,0)</f>
        <v>0</v>
      </c>
      <c r="BB86" s="127">
        <f>IF(AZ86=2,G84,0)</f>
        <v>0</v>
      </c>
      <c r="BC86" s="127">
        <f>IF(AZ86=3,G84,0)</f>
        <v>0</v>
      </c>
      <c r="BD86" s="127">
        <f>IF(AZ86=4,G84,0)</f>
        <v>0</v>
      </c>
      <c r="BE86" s="127">
        <f>IF(AZ86=5,G84,0)</f>
        <v>0</v>
      </c>
      <c r="CZ86" s="127">
        <v>0.00324</v>
      </c>
    </row>
    <row r="87" spans="1:104" ht="12.75">
      <c r="A87" s="150">
        <v>41</v>
      </c>
      <c r="B87" s="151" t="s">
        <v>543</v>
      </c>
      <c r="C87" s="152" t="s">
        <v>544</v>
      </c>
      <c r="D87" s="153" t="s">
        <v>56</v>
      </c>
      <c r="E87" s="154">
        <v>587.65</v>
      </c>
      <c r="F87" s="266"/>
      <c r="G87" s="155">
        <f>E87*F87</f>
        <v>0</v>
      </c>
      <c r="O87" s="149">
        <v>2</v>
      </c>
      <c r="AA87" s="127">
        <v>12</v>
      </c>
      <c r="AB87" s="127">
        <v>0</v>
      </c>
      <c r="AC87" s="127">
        <v>25</v>
      </c>
      <c r="AZ87" s="127">
        <v>2</v>
      </c>
      <c r="BA87" s="127">
        <f>IF(AZ87=1,G85,0)</f>
        <v>0</v>
      </c>
      <c r="BB87" s="127">
        <f>IF(AZ87=2,G85,0)</f>
        <v>0</v>
      </c>
      <c r="BC87" s="127">
        <f>IF(AZ87=3,G85,0)</f>
        <v>0</v>
      </c>
      <c r="BD87" s="127">
        <f>IF(AZ87=4,G85,0)</f>
        <v>0</v>
      </c>
      <c r="BE87" s="127">
        <f>IF(AZ87=5,G85,0)</f>
        <v>0</v>
      </c>
      <c r="CZ87" s="127">
        <v>0</v>
      </c>
    </row>
    <row r="88" spans="1:15" ht="12.75">
      <c r="A88" s="161"/>
      <c r="B88" s="162" t="s">
        <v>69</v>
      </c>
      <c r="C88" s="163" t="str">
        <f>CONCATENATE(B83," ",C83)</f>
        <v>776 Podlahy povlakové</v>
      </c>
      <c r="D88" s="161"/>
      <c r="E88" s="164"/>
      <c r="F88" s="268"/>
      <c r="G88" s="165">
        <f>SUM(G83:G87)</f>
        <v>0</v>
      </c>
      <c r="M88" s="158" t="s">
        <v>170</v>
      </c>
      <c r="O88" s="149"/>
    </row>
    <row r="89" spans="1:104" ht="12.75">
      <c r="A89" s="142" t="s">
        <v>67</v>
      </c>
      <c r="B89" s="143" t="s">
        <v>173</v>
      </c>
      <c r="C89" s="144" t="s">
        <v>174</v>
      </c>
      <c r="D89" s="145"/>
      <c r="E89" s="146"/>
      <c r="F89" s="265"/>
      <c r="G89" s="147"/>
      <c r="H89" s="148"/>
      <c r="O89" s="149">
        <v>2</v>
      </c>
      <c r="AA89" s="127">
        <v>12</v>
      </c>
      <c r="AB89" s="127">
        <v>0</v>
      </c>
      <c r="AC89" s="127">
        <v>26</v>
      </c>
      <c r="AZ89" s="127">
        <v>2</v>
      </c>
      <c r="BA89" s="127">
        <f>IF(AZ89=1,#REF!,0)</f>
        <v>0</v>
      </c>
      <c r="BB89" s="127">
        <f>IF(AZ89=2,G87,0)</f>
        <v>0</v>
      </c>
      <c r="BC89" s="127">
        <f>IF(AZ89=3,#REF!,0)</f>
        <v>0</v>
      </c>
      <c r="BD89" s="127">
        <f>IF(AZ89=4,#REF!,0)</f>
        <v>0</v>
      </c>
      <c r="BE89" s="127">
        <f>IF(AZ89=5,#REF!,0)</f>
        <v>0</v>
      </c>
      <c r="CZ89" s="127">
        <v>0</v>
      </c>
    </row>
    <row r="90" spans="1:15" ht="12.75">
      <c r="A90" s="150">
        <v>42</v>
      </c>
      <c r="B90" s="151" t="s">
        <v>175</v>
      </c>
      <c r="C90" s="152" t="s">
        <v>176</v>
      </c>
      <c r="D90" s="153" t="s">
        <v>77</v>
      </c>
      <c r="E90" s="154">
        <v>73</v>
      </c>
      <c r="F90" s="266"/>
      <c r="G90" s="155">
        <f>E90*F90</f>
        <v>0</v>
      </c>
      <c r="M90" s="158" t="s">
        <v>171</v>
      </c>
      <c r="O90" s="149"/>
    </row>
    <row r="91" spans="1:104" ht="12.75">
      <c r="A91" s="150">
        <v>43</v>
      </c>
      <c r="B91" s="151" t="s">
        <v>177</v>
      </c>
      <c r="C91" s="152" t="s">
        <v>178</v>
      </c>
      <c r="D91" s="153" t="s">
        <v>77</v>
      </c>
      <c r="E91" s="154">
        <v>73</v>
      </c>
      <c r="F91" s="266"/>
      <c r="G91" s="155">
        <f>E91*F91</f>
        <v>0</v>
      </c>
      <c r="I91" s="148"/>
      <c r="O91" s="149">
        <v>2</v>
      </c>
      <c r="AA91" s="127">
        <v>12</v>
      </c>
      <c r="AB91" s="127">
        <v>0</v>
      </c>
      <c r="AC91" s="127">
        <v>27</v>
      </c>
      <c r="AZ91" s="127">
        <v>2</v>
      </c>
      <c r="BA91" s="127">
        <f>IF(AZ91=1,#REF!,0)</f>
        <v>0</v>
      </c>
      <c r="BB91" s="127">
        <f>IF(AZ91=2,G89,0)</f>
        <v>0</v>
      </c>
      <c r="BC91" s="127">
        <f>IF(AZ91=3,#REF!,0)</f>
        <v>0</v>
      </c>
      <c r="BD91" s="127">
        <f>IF(AZ91=4,#REF!,0)</f>
        <v>0</v>
      </c>
      <c r="BE91" s="127">
        <f>IF(AZ91=5,#REF!,0)</f>
        <v>0</v>
      </c>
      <c r="CZ91" s="127">
        <v>0</v>
      </c>
    </row>
    <row r="92" spans="1:15" ht="12.75">
      <c r="A92" s="150">
        <v>44</v>
      </c>
      <c r="B92" s="151" t="s">
        <v>179</v>
      </c>
      <c r="C92" s="152" t="s">
        <v>180</v>
      </c>
      <c r="D92" s="153" t="s">
        <v>56</v>
      </c>
      <c r="E92" s="154">
        <v>229.585</v>
      </c>
      <c r="F92" s="266"/>
      <c r="G92" s="155">
        <f>E92*F92</f>
        <v>0</v>
      </c>
      <c r="M92" s="158" t="s">
        <v>172</v>
      </c>
      <c r="O92" s="149"/>
    </row>
    <row r="93" spans="1:104" ht="12.75">
      <c r="A93" s="161"/>
      <c r="B93" s="162" t="s">
        <v>69</v>
      </c>
      <c r="C93" s="163" t="str">
        <f>CONCATENATE(B89," ",C89)</f>
        <v>777 Podlahy ze syntetických hmot</v>
      </c>
      <c r="D93" s="161"/>
      <c r="E93" s="164"/>
      <c r="F93" s="268"/>
      <c r="G93" s="165">
        <f>SUM(G89:G92)</f>
        <v>0</v>
      </c>
      <c r="O93" s="149">
        <v>2</v>
      </c>
      <c r="AA93" s="127">
        <v>7</v>
      </c>
      <c r="AB93" s="127">
        <v>1002</v>
      </c>
      <c r="AC93" s="127">
        <v>5</v>
      </c>
      <c r="AZ93" s="127">
        <v>2</v>
      </c>
      <c r="BA93" s="127">
        <f>IF(AZ93=1,G87,0)</f>
        <v>0</v>
      </c>
      <c r="BB93" s="127">
        <f>IF(AZ93=2,G87,0)</f>
        <v>0</v>
      </c>
      <c r="BC93" s="127">
        <f>IF(AZ93=3,G87,0)</f>
        <v>0</v>
      </c>
      <c r="BD93" s="127">
        <f>IF(AZ93=4,G87,0)</f>
        <v>0</v>
      </c>
      <c r="BE93" s="127">
        <f>IF(AZ93=5,G87,0)</f>
        <v>0</v>
      </c>
      <c r="CZ93" s="127">
        <v>0</v>
      </c>
    </row>
    <row r="94" spans="1:57" ht="12.75">
      <c r="A94" s="142" t="s">
        <v>67</v>
      </c>
      <c r="B94" s="143" t="s">
        <v>181</v>
      </c>
      <c r="C94" s="144" t="s">
        <v>182</v>
      </c>
      <c r="D94" s="145"/>
      <c r="E94" s="146"/>
      <c r="F94" s="265"/>
      <c r="G94" s="147"/>
      <c r="H94" s="148"/>
      <c r="O94" s="149">
        <v>4</v>
      </c>
      <c r="BA94" s="166">
        <f>SUM(BA85:BA93)</f>
        <v>0</v>
      </c>
      <c r="BB94" s="166">
        <f>SUM(BB85:BB93)</f>
        <v>0</v>
      </c>
      <c r="BC94" s="166">
        <f>SUM(BC85:BC93)</f>
        <v>0</v>
      </c>
      <c r="BD94" s="166">
        <f>SUM(BD85:BD93)</f>
        <v>0</v>
      </c>
      <c r="BE94" s="166">
        <f>SUM(BE85:BE93)</f>
        <v>0</v>
      </c>
    </row>
    <row r="95" spans="1:15" ht="22.5">
      <c r="A95" s="150">
        <v>45</v>
      </c>
      <c r="B95" s="151" t="s">
        <v>183</v>
      </c>
      <c r="C95" s="152" t="s">
        <v>184</v>
      </c>
      <c r="D95" s="153" t="s">
        <v>77</v>
      </c>
      <c r="E95" s="154">
        <v>42.74</v>
      </c>
      <c r="F95" s="266"/>
      <c r="G95" s="155">
        <f>E95*F95</f>
        <v>0</v>
      </c>
      <c r="O95" s="149">
        <v>1</v>
      </c>
    </row>
    <row r="96" spans="1:104" ht="12.75">
      <c r="A96" s="150">
        <v>46</v>
      </c>
      <c r="B96" s="151" t="s">
        <v>185</v>
      </c>
      <c r="C96" s="152" t="s">
        <v>186</v>
      </c>
      <c r="D96" s="153" t="s">
        <v>80</v>
      </c>
      <c r="E96" s="154">
        <v>33</v>
      </c>
      <c r="F96" s="266"/>
      <c r="G96" s="155">
        <f>E96*F96</f>
        <v>0</v>
      </c>
      <c r="I96" s="148"/>
      <c r="O96" s="149">
        <v>2</v>
      </c>
      <c r="AA96" s="127">
        <v>1</v>
      </c>
      <c r="AB96" s="127">
        <v>7</v>
      </c>
      <c r="AC96" s="127">
        <v>7</v>
      </c>
      <c r="AZ96" s="127">
        <v>2</v>
      </c>
      <c r="BA96" s="127">
        <f>IF(AZ96=1,G90,0)</f>
        <v>0</v>
      </c>
      <c r="BB96" s="127">
        <f>IF(AZ96=2,G90,0)</f>
        <v>0</v>
      </c>
      <c r="BC96" s="127">
        <f>IF(AZ96=3,G90,0)</f>
        <v>0</v>
      </c>
      <c r="BD96" s="127">
        <f>IF(AZ96=4,G90,0)</f>
        <v>0</v>
      </c>
      <c r="BE96" s="127">
        <f>IF(AZ96=5,G90,0)</f>
        <v>0</v>
      </c>
      <c r="CZ96" s="127">
        <v>0.0002</v>
      </c>
    </row>
    <row r="97" spans="1:104" ht="12.75">
      <c r="A97" s="156"/>
      <c r="B97" s="157"/>
      <c r="C97" s="309" t="s">
        <v>187</v>
      </c>
      <c r="D97" s="310"/>
      <c r="E97" s="159">
        <v>33</v>
      </c>
      <c r="F97" s="267"/>
      <c r="G97" s="160"/>
      <c r="O97" s="149">
        <v>2</v>
      </c>
      <c r="AA97" s="127">
        <v>1</v>
      </c>
      <c r="AB97" s="127">
        <v>7</v>
      </c>
      <c r="AC97" s="127">
        <v>7</v>
      </c>
      <c r="AZ97" s="127">
        <v>2</v>
      </c>
      <c r="BA97" s="127">
        <f>IF(AZ97=1,G91,0)</f>
        <v>0</v>
      </c>
      <c r="BB97" s="127">
        <f>IF(AZ97=2,G91,0)</f>
        <v>0</v>
      </c>
      <c r="BC97" s="127">
        <f>IF(AZ97=3,G91,0)</f>
        <v>0</v>
      </c>
      <c r="BD97" s="127">
        <f>IF(AZ97=4,G91,0)</f>
        <v>0</v>
      </c>
      <c r="BE97" s="127">
        <f>IF(AZ97=5,G91,0)</f>
        <v>0</v>
      </c>
      <c r="CZ97" s="127">
        <v>0.0022</v>
      </c>
    </row>
    <row r="98" spans="1:104" ht="12.75">
      <c r="A98" s="150">
        <v>47</v>
      </c>
      <c r="B98" s="151" t="s">
        <v>188</v>
      </c>
      <c r="C98" s="152" t="s">
        <v>189</v>
      </c>
      <c r="D98" s="153" t="s">
        <v>77</v>
      </c>
      <c r="E98" s="154">
        <v>47.014</v>
      </c>
      <c r="F98" s="266"/>
      <c r="G98" s="155">
        <f>E98*F98</f>
        <v>0</v>
      </c>
      <c r="O98" s="149">
        <v>2</v>
      </c>
      <c r="AA98" s="127">
        <v>7</v>
      </c>
      <c r="AB98" s="127">
        <v>1002</v>
      </c>
      <c r="AC98" s="127">
        <v>5</v>
      </c>
      <c r="AZ98" s="127">
        <v>2</v>
      </c>
      <c r="BA98" s="127">
        <f>IF(AZ98=1,G92,0)</f>
        <v>0</v>
      </c>
      <c r="BB98" s="127">
        <f>IF(AZ98=2,G92,0)</f>
        <v>0</v>
      </c>
      <c r="BC98" s="127">
        <f>IF(AZ98=3,G92,0)</f>
        <v>0</v>
      </c>
      <c r="BD98" s="127">
        <f>IF(AZ98=4,G92,0)</f>
        <v>0</v>
      </c>
      <c r="BE98" s="127">
        <f>IF(AZ98=5,G92,0)</f>
        <v>0</v>
      </c>
      <c r="CZ98" s="127">
        <v>0</v>
      </c>
    </row>
    <row r="99" spans="1:57" ht="12.75">
      <c r="A99" s="156"/>
      <c r="B99" s="157"/>
      <c r="C99" s="309" t="s">
        <v>190</v>
      </c>
      <c r="D99" s="310"/>
      <c r="E99" s="159">
        <v>47.014</v>
      </c>
      <c r="F99" s="267"/>
      <c r="G99" s="160"/>
      <c r="O99" s="149">
        <v>4</v>
      </c>
      <c r="BA99" s="166">
        <f>SUM(BA95:BA98)</f>
        <v>0</v>
      </c>
      <c r="BB99" s="166">
        <f>SUM(BB95:BB98)</f>
        <v>0</v>
      </c>
      <c r="BC99" s="166">
        <f>SUM(BC95:BC98)</f>
        <v>0</v>
      </c>
      <c r="BD99" s="166">
        <f>SUM(BD95:BD98)</f>
        <v>0</v>
      </c>
      <c r="BE99" s="166">
        <f>SUM(BE95:BE98)</f>
        <v>0</v>
      </c>
    </row>
    <row r="100" spans="1:15" ht="12.75">
      <c r="A100" s="150">
        <v>48</v>
      </c>
      <c r="B100" s="151" t="s">
        <v>191</v>
      </c>
      <c r="C100" s="152" t="s">
        <v>192</v>
      </c>
      <c r="D100" s="153" t="s">
        <v>56</v>
      </c>
      <c r="E100" s="154">
        <v>395.505</v>
      </c>
      <c r="F100" s="266"/>
      <c r="G100" s="155">
        <f>E100*F100</f>
        <v>0</v>
      </c>
      <c r="O100" s="149">
        <v>1</v>
      </c>
    </row>
    <row r="101" spans="1:104" ht="12.75">
      <c r="A101" s="161"/>
      <c r="B101" s="162" t="s">
        <v>69</v>
      </c>
      <c r="C101" s="163" t="str">
        <f>CONCATENATE(B94," ",C94)</f>
        <v>781 Obklady keramické</v>
      </c>
      <c r="D101" s="161"/>
      <c r="E101" s="164"/>
      <c r="F101" s="268"/>
      <c r="G101" s="165">
        <f>SUM(G94:G100)</f>
        <v>0</v>
      </c>
      <c r="O101" s="149">
        <v>2</v>
      </c>
      <c r="AA101" s="127">
        <v>2</v>
      </c>
      <c r="AB101" s="127">
        <v>7</v>
      </c>
      <c r="AC101" s="127">
        <v>7</v>
      </c>
      <c r="AZ101" s="127">
        <v>2</v>
      </c>
      <c r="BA101" s="127">
        <f>IF(AZ101=1,G95,0)</f>
        <v>0</v>
      </c>
      <c r="BB101" s="127">
        <f>IF(AZ101=2,G95,0)</f>
        <v>0</v>
      </c>
      <c r="BC101" s="127">
        <f>IF(AZ101=3,G95,0)</f>
        <v>0</v>
      </c>
      <c r="BD101" s="127">
        <f>IF(AZ101=4,G95,0)</f>
        <v>0</v>
      </c>
      <c r="BE101" s="127">
        <f>IF(AZ101=5,G95,0)</f>
        <v>0</v>
      </c>
      <c r="CZ101" s="127">
        <v>0.00295</v>
      </c>
    </row>
    <row r="102" spans="1:104" ht="12.75">
      <c r="A102" s="142" t="s">
        <v>67</v>
      </c>
      <c r="B102" s="143" t="s">
        <v>545</v>
      </c>
      <c r="C102" s="144" t="s">
        <v>546</v>
      </c>
      <c r="D102" s="145"/>
      <c r="E102" s="146"/>
      <c r="F102" s="265"/>
      <c r="G102" s="147"/>
      <c r="H102" s="148"/>
      <c r="O102" s="149">
        <v>2</v>
      </c>
      <c r="AA102" s="127">
        <v>12</v>
      </c>
      <c r="AB102" s="127">
        <v>0</v>
      </c>
      <c r="AC102" s="127">
        <v>50</v>
      </c>
      <c r="AZ102" s="127">
        <v>2</v>
      </c>
      <c r="BA102" s="127">
        <f>IF(AZ102=1,G96,0)</f>
        <v>0</v>
      </c>
      <c r="BB102" s="127">
        <f>IF(AZ102=2,G96,0)</f>
        <v>0</v>
      </c>
      <c r="BC102" s="127">
        <f>IF(AZ102=3,G96,0)</f>
        <v>0</v>
      </c>
      <c r="BD102" s="127">
        <f>IF(AZ102=4,G96,0)</f>
        <v>0</v>
      </c>
      <c r="BE102" s="127">
        <f>IF(AZ102=5,G96,0)</f>
        <v>0</v>
      </c>
      <c r="CZ102" s="127">
        <v>0</v>
      </c>
    </row>
    <row r="103" spans="1:15" ht="22.5">
      <c r="A103" s="150">
        <v>49</v>
      </c>
      <c r="B103" s="151" t="s">
        <v>547</v>
      </c>
      <c r="C103" s="152" t="s">
        <v>548</v>
      </c>
      <c r="D103" s="153" t="s">
        <v>77</v>
      </c>
      <c r="E103" s="154">
        <v>35</v>
      </c>
      <c r="F103" s="266"/>
      <c r="G103" s="155">
        <f>E103*F103</f>
        <v>0</v>
      </c>
      <c r="M103" s="158" t="s">
        <v>187</v>
      </c>
      <c r="O103" s="149"/>
    </row>
    <row r="104" spans="1:104" ht="12.75">
      <c r="A104" s="156"/>
      <c r="B104" s="157"/>
      <c r="C104" s="309" t="s">
        <v>549</v>
      </c>
      <c r="D104" s="310"/>
      <c r="E104" s="159">
        <v>168</v>
      </c>
      <c r="F104" s="267"/>
      <c r="G104" s="160"/>
      <c r="I104" s="148"/>
      <c r="O104" s="149">
        <v>2</v>
      </c>
      <c r="AA104" s="127">
        <v>12</v>
      </c>
      <c r="AB104" s="127">
        <v>0</v>
      </c>
      <c r="AC104" s="127">
        <v>51</v>
      </c>
      <c r="AZ104" s="127">
        <v>2</v>
      </c>
      <c r="BA104" s="127">
        <f>IF(AZ104=1,G98,0)</f>
        <v>0</v>
      </c>
      <c r="BB104" s="127">
        <f>IF(AZ104=2,G98,0)</f>
        <v>0</v>
      </c>
      <c r="BC104" s="127">
        <f>IF(AZ104=3,G98,0)</f>
        <v>0</v>
      </c>
      <c r="BD104" s="127">
        <f>IF(AZ104=4,G98,0)</f>
        <v>0</v>
      </c>
      <c r="BE104" s="127">
        <f>IF(AZ104=5,G98,0)</f>
        <v>0</v>
      </c>
      <c r="CZ104" s="127">
        <v>0</v>
      </c>
    </row>
    <row r="105" spans="1:15" ht="12.75">
      <c r="A105" s="161"/>
      <c r="B105" s="162" t="s">
        <v>69</v>
      </c>
      <c r="C105" s="163" t="str">
        <f>CONCATENATE(B102," ",C102)</f>
        <v>783 Nátěry</v>
      </c>
      <c r="D105" s="161"/>
      <c r="E105" s="164"/>
      <c r="F105" s="268"/>
      <c r="G105" s="165">
        <f>SUM(G102:G104)</f>
        <v>0</v>
      </c>
      <c r="M105" s="158" t="s">
        <v>190</v>
      </c>
      <c r="O105" s="149"/>
    </row>
    <row r="106" spans="1:104" ht="12.75">
      <c r="A106" s="142" t="s">
        <v>67</v>
      </c>
      <c r="B106" s="143" t="s">
        <v>193</v>
      </c>
      <c r="C106" s="144" t="s">
        <v>194</v>
      </c>
      <c r="D106" s="145"/>
      <c r="E106" s="146"/>
      <c r="F106" s="265"/>
      <c r="G106" s="147"/>
      <c r="H106" s="148"/>
      <c r="O106" s="149">
        <v>2</v>
      </c>
      <c r="AA106" s="127">
        <v>7</v>
      </c>
      <c r="AB106" s="127">
        <v>1002</v>
      </c>
      <c r="AC106" s="127">
        <v>5</v>
      </c>
      <c r="AZ106" s="127">
        <v>2</v>
      </c>
      <c r="BA106" s="127">
        <f>IF(AZ106=1,G100,0)</f>
        <v>0</v>
      </c>
      <c r="BB106" s="127">
        <f>IF(AZ106=2,G100,0)</f>
        <v>0</v>
      </c>
      <c r="BC106" s="127">
        <f>IF(AZ106=3,G100,0)</f>
        <v>0</v>
      </c>
      <c r="BD106" s="127">
        <f>IF(AZ106=4,G100,0)</f>
        <v>0</v>
      </c>
      <c r="BE106" s="127">
        <f>IF(AZ106=5,G100,0)</f>
        <v>0</v>
      </c>
      <c r="CZ106" s="127">
        <v>0</v>
      </c>
    </row>
    <row r="107" spans="1:57" ht="22.5">
      <c r="A107" s="150">
        <v>49</v>
      </c>
      <c r="B107" s="151" t="s">
        <v>195</v>
      </c>
      <c r="C107" s="152" t="s">
        <v>620</v>
      </c>
      <c r="D107" s="153" t="s">
        <v>77</v>
      </c>
      <c r="E107" s="154">
        <v>168</v>
      </c>
      <c r="F107" s="266"/>
      <c r="G107" s="155">
        <f>E107*F107</f>
        <v>0</v>
      </c>
      <c r="O107" s="149">
        <v>4</v>
      </c>
      <c r="BA107" s="166">
        <f>SUM(BA100:BA106)</f>
        <v>0</v>
      </c>
      <c r="BB107" s="166">
        <f>SUM(BB100:BB106)</f>
        <v>0</v>
      </c>
      <c r="BC107" s="166">
        <f>SUM(BC100:BC106)</f>
        <v>0</v>
      </c>
      <c r="BD107" s="166">
        <f>SUM(BD100:BD106)</f>
        <v>0</v>
      </c>
      <c r="BE107" s="166">
        <f>SUM(BE100:BE106)</f>
        <v>0</v>
      </c>
    </row>
    <row r="108" spans="1:15" ht="12.75">
      <c r="A108" s="156"/>
      <c r="B108" s="157"/>
      <c r="C108" s="309" t="s">
        <v>196</v>
      </c>
      <c r="D108" s="310"/>
      <c r="E108" s="159">
        <v>168</v>
      </c>
      <c r="F108" s="267"/>
      <c r="G108" s="160"/>
      <c r="I108" s="148"/>
      <c r="O108" s="149">
        <v>1</v>
      </c>
    </row>
    <row r="109" spans="1:104" ht="12.75">
      <c r="A109" s="161"/>
      <c r="B109" s="162" t="s">
        <v>69</v>
      </c>
      <c r="C109" s="163" t="str">
        <f>CONCATENATE(B106," ",C106)</f>
        <v>784 Malby</v>
      </c>
      <c r="D109" s="161"/>
      <c r="E109" s="164"/>
      <c r="F109" s="268"/>
      <c r="G109" s="165">
        <f>SUM(G106:G108)</f>
        <v>0</v>
      </c>
      <c r="O109" s="149">
        <v>2</v>
      </c>
      <c r="AA109" s="127">
        <v>2</v>
      </c>
      <c r="AB109" s="127">
        <v>7</v>
      </c>
      <c r="AC109" s="127">
        <v>7</v>
      </c>
      <c r="AZ109" s="127">
        <v>2</v>
      </c>
      <c r="BA109" s="127">
        <f>IF(AZ109=1,G103,0)</f>
        <v>0</v>
      </c>
      <c r="BB109" s="127">
        <f>IF(AZ109=2,G103,0)</f>
        <v>0</v>
      </c>
      <c r="BC109" s="127">
        <f>IF(AZ109=3,G103,0)</f>
        <v>0</v>
      </c>
      <c r="BD109" s="127">
        <f>IF(AZ109=4,G103,0)</f>
        <v>0</v>
      </c>
      <c r="BE109" s="127">
        <f>IF(AZ109=5,G103,0)</f>
        <v>0</v>
      </c>
      <c r="CZ109" s="127">
        <v>0.00026</v>
      </c>
    </row>
    <row r="110" spans="1:15" ht="12.75">
      <c r="A110" s="142" t="s">
        <v>67</v>
      </c>
      <c r="B110" s="143" t="s">
        <v>197</v>
      </c>
      <c r="C110" s="144" t="s">
        <v>198</v>
      </c>
      <c r="D110" s="145"/>
      <c r="E110" s="146"/>
      <c r="F110" s="265"/>
      <c r="G110" s="147"/>
      <c r="H110" s="148"/>
      <c r="M110" s="158" t="s">
        <v>196</v>
      </c>
      <c r="O110" s="149"/>
    </row>
    <row r="111" spans="1:57" ht="12.75">
      <c r="A111" s="150">
        <v>53</v>
      </c>
      <c r="B111" s="151" t="s">
        <v>199</v>
      </c>
      <c r="C111" s="152" t="s">
        <v>200</v>
      </c>
      <c r="D111" s="153" t="s">
        <v>151</v>
      </c>
      <c r="E111" s="154">
        <v>22.608402</v>
      </c>
      <c r="F111" s="266"/>
      <c r="G111" s="155">
        <f aca="true" t="shared" si="0" ref="G111:G118">E111*F111</f>
        <v>0</v>
      </c>
      <c r="O111" s="149">
        <v>4</v>
      </c>
      <c r="BA111" s="166">
        <f>SUM(BA108:BA110)</f>
        <v>0</v>
      </c>
      <c r="BB111" s="166">
        <f>SUM(BB108:BB110)</f>
        <v>0</v>
      </c>
      <c r="BC111" s="166">
        <f>SUM(BC108:BC110)</f>
        <v>0</v>
      </c>
      <c r="BD111" s="166">
        <f>SUM(BD108:BD110)</f>
        <v>0</v>
      </c>
      <c r="BE111" s="166">
        <f>SUM(BE108:BE110)</f>
        <v>0</v>
      </c>
    </row>
    <row r="112" spans="1:15" ht="12.75">
      <c r="A112" s="150">
        <v>54</v>
      </c>
      <c r="B112" s="151" t="s">
        <v>201</v>
      </c>
      <c r="C112" s="152" t="s">
        <v>202</v>
      </c>
      <c r="D112" s="153" t="s">
        <v>151</v>
      </c>
      <c r="E112" s="154">
        <v>22.608402</v>
      </c>
      <c r="F112" s="266"/>
      <c r="G112" s="155">
        <f t="shared" si="0"/>
        <v>0</v>
      </c>
      <c r="O112" s="149">
        <v>1</v>
      </c>
    </row>
    <row r="113" spans="1:104" ht="12.75">
      <c r="A113" s="150">
        <v>55</v>
      </c>
      <c r="B113" s="151" t="s">
        <v>203</v>
      </c>
      <c r="C113" s="152" t="s">
        <v>204</v>
      </c>
      <c r="D113" s="153" t="s">
        <v>151</v>
      </c>
      <c r="E113" s="154">
        <v>22.608402</v>
      </c>
      <c r="F113" s="266"/>
      <c r="G113" s="155">
        <f t="shared" si="0"/>
        <v>0</v>
      </c>
      <c r="O113" s="149">
        <v>2</v>
      </c>
      <c r="AA113" s="127">
        <v>8</v>
      </c>
      <c r="AB113" s="127">
        <v>0</v>
      </c>
      <c r="AC113" s="127">
        <v>3</v>
      </c>
      <c r="AZ113" s="127">
        <v>1</v>
      </c>
      <c r="BA113" s="127">
        <f aca="true" t="shared" si="1" ref="BA113:BA120">IF(AZ113=1,G111,0)</f>
        <v>0</v>
      </c>
      <c r="BB113" s="127">
        <f aca="true" t="shared" si="2" ref="BB113:BB120">IF(AZ113=2,G111,0)</f>
        <v>0</v>
      </c>
      <c r="BC113" s="127">
        <f aca="true" t="shared" si="3" ref="BC113:BC120">IF(AZ113=3,G111,0)</f>
        <v>0</v>
      </c>
      <c r="BD113" s="127">
        <f aca="true" t="shared" si="4" ref="BD113:BD120">IF(AZ113=4,G111,0)</f>
        <v>0</v>
      </c>
      <c r="BE113" s="127">
        <f aca="true" t="shared" si="5" ref="BE113:BE120">IF(AZ113=5,G111,0)</f>
        <v>0</v>
      </c>
      <c r="CZ113" s="127">
        <v>0</v>
      </c>
    </row>
    <row r="114" spans="1:104" ht="12.75">
      <c r="A114" s="150">
        <v>56</v>
      </c>
      <c r="B114" s="151" t="s">
        <v>205</v>
      </c>
      <c r="C114" s="152" t="s">
        <v>206</v>
      </c>
      <c r="D114" s="153" t="s">
        <v>151</v>
      </c>
      <c r="E114" s="154">
        <v>316.517628</v>
      </c>
      <c r="F114" s="266"/>
      <c r="G114" s="155">
        <f t="shared" si="0"/>
        <v>0</v>
      </c>
      <c r="O114" s="149">
        <v>2</v>
      </c>
      <c r="AA114" s="127">
        <v>8</v>
      </c>
      <c r="AB114" s="127">
        <v>0</v>
      </c>
      <c r="AC114" s="127">
        <v>3</v>
      </c>
      <c r="AZ114" s="127">
        <v>1</v>
      </c>
      <c r="BA114" s="127">
        <f t="shared" si="1"/>
        <v>0</v>
      </c>
      <c r="BB114" s="127">
        <f t="shared" si="2"/>
        <v>0</v>
      </c>
      <c r="BC114" s="127">
        <f t="shared" si="3"/>
        <v>0</v>
      </c>
      <c r="BD114" s="127">
        <f t="shared" si="4"/>
        <v>0</v>
      </c>
      <c r="BE114" s="127">
        <f t="shared" si="5"/>
        <v>0</v>
      </c>
      <c r="CZ114" s="127">
        <v>0</v>
      </c>
    </row>
    <row r="115" spans="1:104" ht="12.75">
      <c r="A115" s="150">
        <v>57</v>
      </c>
      <c r="B115" s="151" t="s">
        <v>207</v>
      </c>
      <c r="C115" s="152" t="s">
        <v>208</v>
      </c>
      <c r="D115" s="153" t="s">
        <v>151</v>
      </c>
      <c r="E115" s="154">
        <v>22.608402</v>
      </c>
      <c r="F115" s="266"/>
      <c r="G115" s="155">
        <f t="shared" si="0"/>
        <v>0</v>
      </c>
      <c r="O115" s="149">
        <v>2</v>
      </c>
      <c r="AA115" s="127">
        <v>8</v>
      </c>
      <c r="AB115" s="127">
        <v>0</v>
      </c>
      <c r="AC115" s="127">
        <v>3</v>
      </c>
      <c r="AZ115" s="127">
        <v>1</v>
      </c>
      <c r="BA115" s="127">
        <f t="shared" si="1"/>
        <v>0</v>
      </c>
      <c r="BB115" s="127">
        <f t="shared" si="2"/>
        <v>0</v>
      </c>
      <c r="BC115" s="127">
        <f t="shared" si="3"/>
        <v>0</v>
      </c>
      <c r="BD115" s="127">
        <f t="shared" si="4"/>
        <v>0</v>
      </c>
      <c r="BE115" s="127">
        <f t="shared" si="5"/>
        <v>0</v>
      </c>
      <c r="CZ115" s="127">
        <v>0</v>
      </c>
    </row>
    <row r="116" spans="1:104" ht="12.75">
      <c r="A116" s="150">
        <v>58</v>
      </c>
      <c r="B116" s="151" t="s">
        <v>209</v>
      </c>
      <c r="C116" s="152" t="s">
        <v>210</v>
      </c>
      <c r="D116" s="153" t="s">
        <v>151</v>
      </c>
      <c r="E116" s="154">
        <v>90.433608</v>
      </c>
      <c r="F116" s="266"/>
      <c r="G116" s="155">
        <f t="shared" si="0"/>
        <v>0</v>
      </c>
      <c r="O116" s="149">
        <v>2</v>
      </c>
      <c r="AA116" s="127">
        <v>8</v>
      </c>
      <c r="AB116" s="127">
        <v>0</v>
      </c>
      <c r="AC116" s="127">
        <v>3</v>
      </c>
      <c r="AZ116" s="127">
        <v>1</v>
      </c>
      <c r="BA116" s="127">
        <f t="shared" si="1"/>
        <v>0</v>
      </c>
      <c r="BB116" s="127">
        <f t="shared" si="2"/>
        <v>0</v>
      </c>
      <c r="BC116" s="127">
        <f t="shared" si="3"/>
        <v>0</v>
      </c>
      <c r="BD116" s="127">
        <f t="shared" si="4"/>
        <v>0</v>
      </c>
      <c r="BE116" s="127">
        <f t="shared" si="5"/>
        <v>0</v>
      </c>
      <c r="CZ116" s="127">
        <v>0</v>
      </c>
    </row>
    <row r="117" spans="1:104" ht="12.75">
      <c r="A117" s="150">
        <v>59</v>
      </c>
      <c r="B117" s="151" t="s">
        <v>211</v>
      </c>
      <c r="C117" s="152" t="s">
        <v>212</v>
      </c>
      <c r="D117" s="153" t="s">
        <v>151</v>
      </c>
      <c r="E117" s="154">
        <v>22.608402</v>
      </c>
      <c r="F117" s="266"/>
      <c r="G117" s="155">
        <f t="shared" si="0"/>
        <v>0</v>
      </c>
      <c r="O117" s="149">
        <v>2</v>
      </c>
      <c r="AA117" s="127">
        <v>8</v>
      </c>
      <c r="AB117" s="127">
        <v>0</v>
      </c>
      <c r="AC117" s="127">
        <v>3</v>
      </c>
      <c r="AZ117" s="127">
        <v>1</v>
      </c>
      <c r="BA117" s="127">
        <f t="shared" si="1"/>
        <v>0</v>
      </c>
      <c r="BB117" s="127">
        <f t="shared" si="2"/>
        <v>0</v>
      </c>
      <c r="BC117" s="127">
        <f t="shared" si="3"/>
        <v>0</v>
      </c>
      <c r="BD117" s="127">
        <f t="shared" si="4"/>
        <v>0</v>
      </c>
      <c r="BE117" s="127">
        <f t="shared" si="5"/>
        <v>0</v>
      </c>
      <c r="CZ117" s="127">
        <v>0</v>
      </c>
    </row>
    <row r="118" spans="1:104" ht="12.75">
      <c r="A118" s="150">
        <v>60</v>
      </c>
      <c r="B118" s="151" t="s">
        <v>213</v>
      </c>
      <c r="C118" s="152" t="s">
        <v>214</v>
      </c>
      <c r="D118" s="153" t="s">
        <v>151</v>
      </c>
      <c r="E118" s="154">
        <v>22.608402</v>
      </c>
      <c r="F118" s="266"/>
      <c r="G118" s="155">
        <f t="shared" si="0"/>
        <v>0</v>
      </c>
      <c r="O118" s="149">
        <v>2</v>
      </c>
      <c r="AA118" s="127">
        <v>8</v>
      </c>
      <c r="AB118" s="127">
        <v>0</v>
      </c>
      <c r="AC118" s="127">
        <v>3</v>
      </c>
      <c r="AZ118" s="127">
        <v>1</v>
      </c>
      <c r="BA118" s="127">
        <f t="shared" si="1"/>
        <v>0</v>
      </c>
      <c r="BB118" s="127">
        <f t="shared" si="2"/>
        <v>0</v>
      </c>
      <c r="BC118" s="127">
        <f t="shared" si="3"/>
        <v>0</v>
      </c>
      <c r="BD118" s="127">
        <f t="shared" si="4"/>
        <v>0</v>
      </c>
      <c r="BE118" s="127">
        <f t="shared" si="5"/>
        <v>0</v>
      </c>
      <c r="CZ118" s="127">
        <v>0</v>
      </c>
    </row>
    <row r="119" spans="1:104" ht="12.75">
      <c r="A119" s="161"/>
      <c r="B119" s="162" t="s">
        <v>69</v>
      </c>
      <c r="C119" s="163" t="str">
        <f>CONCATENATE(B110," ",C110)</f>
        <v>D96 Přesuny suti a vybouraných hmot</v>
      </c>
      <c r="D119" s="161"/>
      <c r="E119" s="164"/>
      <c r="F119" s="268"/>
      <c r="G119" s="165">
        <f>SUM(G110:G118)</f>
        <v>0</v>
      </c>
      <c r="O119" s="149">
        <v>2</v>
      </c>
      <c r="AA119" s="127">
        <v>8</v>
      </c>
      <c r="AB119" s="127">
        <v>0</v>
      </c>
      <c r="AC119" s="127">
        <v>3</v>
      </c>
      <c r="AZ119" s="127">
        <v>1</v>
      </c>
      <c r="BA119" s="127">
        <f t="shared" si="1"/>
        <v>0</v>
      </c>
      <c r="BB119" s="127">
        <f t="shared" si="2"/>
        <v>0</v>
      </c>
      <c r="BC119" s="127">
        <f t="shared" si="3"/>
        <v>0</v>
      </c>
      <c r="BD119" s="127">
        <f t="shared" si="4"/>
        <v>0</v>
      </c>
      <c r="BE119" s="127">
        <f t="shared" si="5"/>
        <v>0</v>
      </c>
      <c r="CZ119" s="127">
        <v>0</v>
      </c>
    </row>
    <row r="120" spans="1:104" ht="12.75">
      <c r="A120" s="142" t="s">
        <v>67</v>
      </c>
      <c r="B120" s="143" t="s">
        <v>445</v>
      </c>
      <c r="C120" s="144" t="s">
        <v>446</v>
      </c>
      <c r="D120" s="145"/>
      <c r="E120" s="240"/>
      <c r="F120" s="269"/>
      <c r="G120" s="241"/>
      <c r="O120" s="149">
        <v>2</v>
      </c>
      <c r="AA120" s="127">
        <v>8</v>
      </c>
      <c r="AB120" s="127">
        <v>0</v>
      </c>
      <c r="AC120" s="127">
        <v>3</v>
      </c>
      <c r="AZ120" s="127">
        <v>1</v>
      </c>
      <c r="BA120" s="127">
        <f t="shared" si="1"/>
        <v>0</v>
      </c>
      <c r="BB120" s="127">
        <f t="shared" si="2"/>
        <v>0</v>
      </c>
      <c r="BC120" s="127">
        <f t="shared" si="3"/>
        <v>0</v>
      </c>
      <c r="BD120" s="127">
        <f t="shared" si="4"/>
        <v>0</v>
      </c>
      <c r="BE120" s="127">
        <f t="shared" si="5"/>
        <v>0</v>
      </c>
      <c r="CZ120" s="127">
        <v>0</v>
      </c>
    </row>
    <row r="121" spans="1:57" ht="12.75">
      <c r="A121" s="150">
        <v>61</v>
      </c>
      <c r="B121" s="151" t="s">
        <v>447</v>
      </c>
      <c r="C121" s="152" t="s">
        <v>448</v>
      </c>
      <c r="D121" s="153" t="s">
        <v>444</v>
      </c>
      <c r="E121" s="154">
        <v>1</v>
      </c>
      <c r="F121" s="266"/>
      <c r="G121" s="155">
        <f>SUM('03 ELEKTRO rekapitulace'!E11)</f>
        <v>0</v>
      </c>
      <c r="O121" s="149">
        <v>4</v>
      </c>
      <c r="BA121" s="166">
        <f>SUM(BA112:BA120)</f>
        <v>0</v>
      </c>
      <c r="BB121" s="166">
        <f>SUM(BB112:BB120)</f>
        <v>0</v>
      </c>
      <c r="BC121" s="166">
        <f>SUM(BC112:BC120)</f>
        <v>0</v>
      </c>
      <c r="BD121" s="166">
        <f>SUM(BD112:BD120)</f>
        <v>0</v>
      </c>
      <c r="BE121" s="166">
        <f>SUM(BE112:BE120)</f>
        <v>0</v>
      </c>
    </row>
    <row r="122" spans="1:15" ht="12.75">
      <c r="A122" s="161"/>
      <c r="B122" s="162" t="s">
        <v>69</v>
      </c>
      <c r="C122" s="163" t="str">
        <f>CONCATENATE(B120," ",C120)</f>
        <v>M21 Elektromontáže</v>
      </c>
      <c r="D122" s="161"/>
      <c r="E122" s="164"/>
      <c r="F122" s="268"/>
      <c r="G122" s="165">
        <f>SUM(G120:G121)</f>
        <v>0</v>
      </c>
      <c r="O122" s="149">
        <v>1</v>
      </c>
    </row>
    <row r="123" spans="1:104" ht="12.75">
      <c r="A123" s="142" t="s">
        <v>67</v>
      </c>
      <c r="B123" s="143" t="s">
        <v>440</v>
      </c>
      <c r="C123" s="144" t="s">
        <v>441</v>
      </c>
      <c r="D123" s="145"/>
      <c r="E123" s="240"/>
      <c r="F123" s="269"/>
      <c r="G123" s="241"/>
      <c r="O123" s="149">
        <v>2</v>
      </c>
      <c r="AA123" s="127">
        <v>12</v>
      </c>
      <c r="AB123" s="127">
        <v>0</v>
      </c>
      <c r="AC123" s="127">
        <v>53</v>
      </c>
      <c r="AZ123" s="127">
        <v>4</v>
      </c>
      <c r="BA123" s="127">
        <f>IF(AZ123=1,G121,0)</f>
        <v>0</v>
      </c>
      <c r="BB123" s="127">
        <f>IF(AZ123=2,G121,0)</f>
        <v>0</v>
      </c>
      <c r="BC123" s="127">
        <f>IF(AZ123=3,G121,0)</f>
        <v>0</v>
      </c>
      <c r="BD123" s="127">
        <f>IF(AZ123=4,G121,0)</f>
        <v>0</v>
      </c>
      <c r="BE123" s="127">
        <f>IF(AZ123=5,G121,0)</f>
        <v>0</v>
      </c>
      <c r="CZ123" s="127">
        <v>0</v>
      </c>
    </row>
    <row r="124" spans="1:57" ht="12.75">
      <c r="A124" s="150">
        <v>62</v>
      </c>
      <c r="B124" s="151" t="s">
        <v>442</v>
      </c>
      <c r="C124" s="152" t="s">
        <v>443</v>
      </c>
      <c r="D124" s="153" t="s">
        <v>444</v>
      </c>
      <c r="E124" s="154">
        <v>1</v>
      </c>
      <c r="F124" s="266"/>
      <c r="G124" s="155">
        <f>'04 SLP rekapitulace'!E12</f>
        <v>0</v>
      </c>
      <c r="O124" s="149">
        <v>4</v>
      </c>
      <c r="BA124" s="166">
        <f>SUM(BA122:BA123)</f>
        <v>0</v>
      </c>
      <c r="BB124" s="166">
        <f>SUM(BB122:BB123)</f>
        <v>0</v>
      </c>
      <c r="BC124" s="166">
        <f>SUM(BC122:BC123)</f>
        <v>0</v>
      </c>
      <c r="BD124" s="166">
        <f>SUM(BD122:BD123)</f>
        <v>0</v>
      </c>
      <c r="BE124" s="166">
        <f>SUM(BE122:BE123)</f>
        <v>0</v>
      </c>
    </row>
    <row r="125" spans="1:15" ht="12.75">
      <c r="A125" s="161"/>
      <c r="B125" s="162" t="s">
        <v>69</v>
      </c>
      <c r="C125" s="163" t="str">
        <f>CONCATENATE(B123," ",C123)</f>
        <v>M22 Montáž sdělovací a zabezp. techniky</v>
      </c>
      <c r="D125" s="161"/>
      <c r="E125" s="164"/>
      <c r="F125" s="268"/>
      <c r="G125" s="165">
        <f>SUM(G123:G124)</f>
        <v>0</v>
      </c>
      <c r="O125" s="149">
        <v>1</v>
      </c>
    </row>
    <row r="126" spans="5:104" ht="12.75">
      <c r="E126" s="127"/>
      <c r="O126" s="149">
        <v>2</v>
      </c>
      <c r="AA126" s="127">
        <v>12</v>
      </c>
      <c r="AB126" s="127">
        <v>0</v>
      </c>
      <c r="AC126" s="127">
        <v>54</v>
      </c>
      <c r="AZ126" s="127">
        <v>4</v>
      </c>
      <c r="BA126" s="127">
        <f>IF(AZ126=1,#REF!,0)</f>
        <v>0</v>
      </c>
      <c r="BB126" s="127">
        <f>IF(AZ126=2,#REF!,0)</f>
        <v>0</v>
      </c>
      <c r="BC126" s="127">
        <f>IF(AZ126=3,#REF!,0)</f>
        <v>0</v>
      </c>
      <c r="BD126" s="127" t="e">
        <f>IF(AZ126=4,#REF!,0)</f>
        <v>#REF!</v>
      </c>
      <c r="BE126" s="127">
        <f>IF(AZ126=5,#REF!,0)</f>
        <v>0</v>
      </c>
      <c r="CZ126" s="127">
        <v>0</v>
      </c>
    </row>
    <row r="127" spans="3:57" ht="12.75">
      <c r="C127" s="299" t="s">
        <v>223</v>
      </c>
      <c r="D127" s="299"/>
      <c r="E127" s="299"/>
      <c r="F127" s="299"/>
      <c r="G127" s="299"/>
      <c r="H127" s="299"/>
      <c r="O127" s="149">
        <v>4</v>
      </c>
      <c r="BA127" s="166">
        <f>SUM(BA126:BA126)</f>
        <v>0</v>
      </c>
      <c r="BB127" s="166">
        <f>SUM(BB126:BB126)</f>
        <v>0</v>
      </c>
      <c r="BC127" s="166">
        <f>SUM(BC126:BC126)</f>
        <v>0</v>
      </c>
      <c r="BD127" s="166" t="e">
        <f>SUM(BD126:BD126)</f>
        <v>#REF!</v>
      </c>
      <c r="BE127" s="166">
        <f>SUM(BE126:BE126)</f>
        <v>0</v>
      </c>
    </row>
    <row r="128" spans="3:8" ht="12.75">
      <c r="C128" s="299"/>
      <c r="D128" s="299"/>
      <c r="E128" s="299"/>
      <c r="F128" s="299"/>
      <c r="G128" s="299"/>
      <c r="H128" s="299"/>
    </row>
    <row r="129" spans="3:8" ht="12.75">
      <c r="C129" s="299"/>
      <c r="D129" s="299"/>
      <c r="E129" s="299"/>
      <c r="F129" s="299"/>
      <c r="G129" s="299"/>
      <c r="H129" s="299"/>
    </row>
    <row r="130" spans="3:8" ht="12.75">
      <c r="C130" s="299"/>
      <c r="D130" s="299"/>
      <c r="E130" s="299"/>
      <c r="F130" s="299"/>
      <c r="G130" s="299"/>
      <c r="H130" s="299"/>
    </row>
    <row r="131" spans="3:8" ht="12.75">
      <c r="C131" s="299"/>
      <c r="D131" s="299"/>
      <c r="E131" s="299"/>
      <c r="F131" s="299"/>
      <c r="G131" s="299"/>
      <c r="H131" s="299"/>
    </row>
    <row r="132" spans="3:8" ht="12.75">
      <c r="C132" s="299"/>
      <c r="D132" s="299"/>
      <c r="E132" s="299"/>
      <c r="F132" s="299"/>
      <c r="G132" s="299"/>
      <c r="H132" s="299"/>
    </row>
    <row r="133" spans="3:8" ht="12.75">
      <c r="C133" s="299"/>
      <c r="D133" s="299"/>
      <c r="E133" s="299"/>
      <c r="F133" s="299"/>
      <c r="G133" s="299"/>
      <c r="H133" s="299"/>
    </row>
    <row r="134" spans="3:8" ht="12.75">
      <c r="C134" s="299"/>
      <c r="D134" s="299"/>
      <c r="E134" s="299"/>
      <c r="F134" s="299"/>
      <c r="G134" s="299"/>
      <c r="H134" s="299"/>
    </row>
    <row r="135" spans="3:8" ht="12.75">
      <c r="C135" s="299"/>
      <c r="D135" s="299"/>
      <c r="E135" s="299"/>
      <c r="F135" s="299"/>
      <c r="G135" s="299"/>
      <c r="H135" s="299"/>
    </row>
    <row r="136" ht="12.75">
      <c r="E136" s="127"/>
    </row>
    <row r="137" ht="12.75">
      <c r="E137" s="127"/>
    </row>
    <row r="138" ht="12.75">
      <c r="E138" s="127"/>
    </row>
    <row r="139" ht="12.75">
      <c r="E139" s="127"/>
    </row>
    <row r="140" spans="1:7" ht="12.75">
      <c r="A140" s="167"/>
      <c r="B140" s="167"/>
      <c r="C140" s="167"/>
      <c r="D140" s="167"/>
      <c r="E140" s="167"/>
      <c r="F140" s="167"/>
      <c r="G140" s="167"/>
    </row>
    <row r="141" spans="1:7" ht="12.75">
      <c r="A141" s="167"/>
      <c r="B141" s="167"/>
      <c r="C141" s="167"/>
      <c r="D141" s="167"/>
      <c r="E141" s="167"/>
      <c r="F141" s="167"/>
      <c r="G141" s="167"/>
    </row>
    <row r="142" spans="1:7" ht="12.75">
      <c r="A142" s="167"/>
      <c r="B142" s="167"/>
      <c r="C142" s="167"/>
      <c r="D142" s="167"/>
      <c r="E142" s="167"/>
      <c r="F142" s="167"/>
      <c r="G142" s="167"/>
    </row>
    <row r="143" spans="1:7" ht="12.75">
      <c r="A143" s="167"/>
      <c r="B143" s="167"/>
      <c r="C143" s="167"/>
      <c r="D143" s="167"/>
      <c r="E143" s="167"/>
      <c r="F143" s="167"/>
      <c r="G143" s="167"/>
    </row>
    <row r="144" ht="12.75">
      <c r="E144" s="127"/>
    </row>
    <row r="145" ht="12.75">
      <c r="E145" s="127"/>
    </row>
    <row r="146" ht="12.75">
      <c r="E146" s="127"/>
    </row>
    <row r="147" ht="12.75">
      <c r="E147" s="127"/>
    </row>
    <row r="148" ht="12.75">
      <c r="E148" s="127"/>
    </row>
    <row r="149" ht="12.75">
      <c r="E149" s="127"/>
    </row>
    <row r="150" ht="12.75">
      <c r="E150" s="127"/>
    </row>
    <row r="151" ht="12.75">
      <c r="E151" s="127"/>
    </row>
    <row r="152" ht="12.75">
      <c r="E152" s="127"/>
    </row>
    <row r="153" ht="12.75">
      <c r="E153" s="127"/>
    </row>
    <row r="154" ht="12.75">
      <c r="E154" s="127"/>
    </row>
    <row r="155" ht="12.75">
      <c r="E155" s="127"/>
    </row>
    <row r="156" ht="12.75">
      <c r="E156" s="127"/>
    </row>
    <row r="157" ht="12.75">
      <c r="E157" s="127"/>
    </row>
    <row r="158" ht="12.75">
      <c r="E158" s="127"/>
    </row>
    <row r="159" ht="12.75">
      <c r="E159" s="127"/>
    </row>
    <row r="160" ht="12.75">
      <c r="E160" s="127"/>
    </row>
    <row r="161" ht="12.75">
      <c r="E161" s="127"/>
    </row>
    <row r="162" ht="12.75">
      <c r="E162" s="127"/>
    </row>
    <row r="163" ht="12.75">
      <c r="E163" s="127"/>
    </row>
    <row r="164" ht="12.75">
      <c r="E164" s="127"/>
    </row>
    <row r="165" ht="12.75">
      <c r="E165" s="127"/>
    </row>
    <row r="166" ht="12.75">
      <c r="E166" s="127"/>
    </row>
    <row r="167" ht="12.75">
      <c r="E167" s="127"/>
    </row>
    <row r="168" ht="12.75">
      <c r="E168" s="127"/>
    </row>
    <row r="169" ht="12.75">
      <c r="E169" s="127"/>
    </row>
    <row r="170" ht="12.75">
      <c r="E170" s="127"/>
    </row>
    <row r="171" ht="12.75">
      <c r="E171" s="127"/>
    </row>
    <row r="172" ht="12.75">
      <c r="E172" s="127"/>
    </row>
    <row r="173" ht="12.75">
      <c r="E173" s="127"/>
    </row>
    <row r="174" ht="12.75">
      <c r="E174" s="127"/>
    </row>
    <row r="175" spans="1:2" ht="12.75">
      <c r="A175" s="168"/>
      <c r="B175" s="168"/>
    </row>
    <row r="176" spans="1:7" ht="12.75">
      <c r="A176" s="167"/>
      <c r="B176" s="167"/>
      <c r="C176" s="169"/>
      <c r="D176" s="169"/>
      <c r="E176" s="170"/>
      <c r="F176" s="169"/>
      <c r="G176" s="171"/>
    </row>
    <row r="177" spans="1:7" ht="12.75">
      <c r="A177" s="172"/>
      <c r="B177" s="172"/>
      <c r="C177" s="167"/>
      <c r="D177" s="167"/>
      <c r="E177" s="173"/>
      <c r="F177" s="167"/>
      <c r="G177" s="167"/>
    </row>
    <row r="178" spans="1:7" ht="12.75">
      <c r="A178" s="167"/>
      <c r="B178" s="167"/>
      <c r="C178" s="167"/>
      <c r="D178" s="167"/>
      <c r="E178" s="173"/>
      <c r="F178" s="167"/>
      <c r="G178" s="167"/>
    </row>
    <row r="179" spans="1:7" ht="12.75">
      <c r="A179" s="167"/>
      <c r="B179" s="167"/>
      <c r="C179" s="167"/>
      <c r="D179" s="167"/>
      <c r="E179" s="173"/>
      <c r="F179" s="167"/>
      <c r="G179" s="167"/>
    </row>
    <row r="180" spans="1:7" ht="12.75">
      <c r="A180" s="167"/>
      <c r="B180" s="167"/>
      <c r="C180" s="167"/>
      <c r="D180" s="167"/>
      <c r="E180" s="173"/>
      <c r="F180" s="167"/>
      <c r="G180" s="167"/>
    </row>
    <row r="181" spans="1:7" ht="12.75">
      <c r="A181" s="167"/>
      <c r="B181" s="167"/>
      <c r="C181" s="167"/>
      <c r="D181" s="167"/>
      <c r="E181" s="173"/>
      <c r="F181" s="167"/>
      <c r="G181" s="167"/>
    </row>
    <row r="182" spans="1:7" ht="12.75">
      <c r="A182" s="167"/>
      <c r="B182" s="167"/>
      <c r="C182" s="167"/>
      <c r="D182" s="167"/>
      <c r="E182" s="173"/>
      <c r="F182" s="167"/>
      <c r="G182" s="167"/>
    </row>
    <row r="183" spans="1:7" ht="12.75">
      <c r="A183" s="167"/>
      <c r="B183" s="167"/>
      <c r="C183" s="167"/>
      <c r="D183" s="167"/>
      <c r="E183" s="173"/>
      <c r="F183" s="167"/>
      <c r="G183" s="167"/>
    </row>
    <row r="184" spans="1:7" ht="12.75">
      <c r="A184" s="167"/>
      <c r="B184" s="167"/>
      <c r="C184" s="167"/>
      <c r="D184" s="167"/>
      <c r="E184" s="173"/>
      <c r="F184" s="167"/>
      <c r="G184" s="167"/>
    </row>
    <row r="185" spans="1:7" ht="12.75">
      <c r="A185" s="167"/>
      <c r="B185" s="167"/>
      <c r="C185" s="167"/>
      <c r="D185" s="167"/>
      <c r="E185" s="173"/>
      <c r="F185" s="167"/>
      <c r="G185" s="167"/>
    </row>
    <row r="186" spans="1:7" ht="12.75">
      <c r="A186" s="167"/>
      <c r="B186" s="167"/>
      <c r="C186" s="167"/>
      <c r="D186" s="167"/>
      <c r="E186" s="173"/>
      <c r="F186" s="167"/>
      <c r="G186" s="167"/>
    </row>
    <row r="187" spans="1:7" ht="12.75">
      <c r="A187" s="167"/>
      <c r="B187" s="167"/>
      <c r="C187" s="167"/>
      <c r="D187" s="167"/>
      <c r="E187" s="173"/>
      <c r="F187" s="167"/>
      <c r="G187" s="167"/>
    </row>
    <row r="188" spans="1:7" ht="12.75">
      <c r="A188" s="167"/>
      <c r="B188" s="167"/>
      <c r="C188" s="167"/>
      <c r="D188" s="167"/>
      <c r="E188" s="173"/>
      <c r="F188" s="167"/>
      <c r="G188" s="167"/>
    </row>
    <row r="189" spans="1:7" ht="12.75">
      <c r="A189" s="167"/>
      <c r="B189" s="167"/>
      <c r="C189" s="167"/>
      <c r="D189" s="167"/>
      <c r="E189" s="173"/>
      <c r="F189" s="167"/>
      <c r="G189" s="167"/>
    </row>
  </sheetData>
  <sheetProtection password="DE49" sheet="1"/>
  <mergeCells count="29">
    <mergeCell ref="C127:H135"/>
    <mergeCell ref="C41:D41"/>
    <mergeCell ref="C43:D43"/>
    <mergeCell ref="A1:G1"/>
    <mergeCell ref="A3:B3"/>
    <mergeCell ref="A4:B4"/>
    <mergeCell ref="E4:G4"/>
    <mergeCell ref="C10:D10"/>
    <mergeCell ref="C29:D29"/>
    <mergeCell ref="C51:D51"/>
    <mergeCell ref="C31:D31"/>
    <mergeCell ref="C50:D50"/>
    <mergeCell ref="C22:D22"/>
    <mergeCell ref="C36:D36"/>
    <mergeCell ref="C38:D38"/>
    <mergeCell ref="C45:D45"/>
    <mergeCell ref="C48:D48"/>
    <mergeCell ref="C49:D49"/>
    <mergeCell ref="C30:D30"/>
    <mergeCell ref="C52:D52"/>
    <mergeCell ref="C54:D54"/>
    <mergeCell ref="C58:D58"/>
    <mergeCell ref="C60:D60"/>
    <mergeCell ref="C108:D108"/>
    <mergeCell ref="C104:D104"/>
    <mergeCell ref="C97:D97"/>
    <mergeCell ref="C99:D99"/>
    <mergeCell ref="C86:D86"/>
    <mergeCell ref="C56:D56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73"/>
  <sheetViews>
    <sheetView showGridLines="0" showZeros="0" zoomScalePageLayoutView="0" workbookViewId="0" topLeftCell="A1">
      <selection activeCell="F9" sqref="F9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36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311" t="s">
        <v>59</v>
      </c>
      <c r="B1" s="311"/>
      <c r="C1" s="311"/>
      <c r="D1" s="311"/>
      <c r="E1" s="311"/>
      <c r="F1" s="311"/>
      <c r="G1" s="311"/>
    </row>
    <row r="2" spans="2:7" ht="14.25" customHeight="1" thickBot="1">
      <c r="B2" s="128"/>
      <c r="C2" s="129"/>
      <c r="D2" s="129"/>
      <c r="E2" s="130"/>
      <c r="F2" s="129"/>
      <c r="G2" s="129"/>
    </row>
    <row r="3" spans="1:7" ht="13.5" thickTop="1">
      <c r="A3" s="316" t="s">
        <v>6</v>
      </c>
      <c r="B3" s="317"/>
      <c r="C3" s="76" t="s">
        <v>616</v>
      </c>
      <c r="D3" s="77"/>
      <c r="E3" s="131" t="s">
        <v>1</v>
      </c>
      <c r="F3" s="132">
        <v>10001343</v>
      </c>
      <c r="G3" s="133"/>
    </row>
    <row r="4" spans="1:7" ht="13.5" thickBot="1">
      <c r="A4" s="318" t="s">
        <v>2</v>
      </c>
      <c r="B4" s="319"/>
      <c r="C4" s="82" t="s">
        <v>615</v>
      </c>
      <c r="D4" s="83"/>
      <c r="E4" s="313" t="s">
        <v>617</v>
      </c>
      <c r="F4" s="314"/>
      <c r="G4" s="315"/>
    </row>
    <row r="5" ht="13.5" thickTop="1">
      <c r="A5" s="134"/>
    </row>
    <row r="6" spans="1:7" ht="12.75">
      <c r="A6" s="138" t="s">
        <v>60</v>
      </c>
      <c r="B6" s="139" t="s">
        <v>61</v>
      </c>
      <c r="C6" s="139" t="s">
        <v>62</v>
      </c>
      <c r="D6" s="139" t="s">
        <v>63</v>
      </c>
      <c r="E6" s="139" t="s">
        <v>64</v>
      </c>
      <c r="F6" s="139" t="s">
        <v>65</v>
      </c>
      <c r="G6" s="141" t="s">
        <v>66</v>
      </c>
    </row>
    <row r="7" spans="1:15" ht="12.75">
      <c r="A7" s="142" t="s">
        <v>67</v>
      </c>
      <c r="B7" s="143" t="s">
        <v>449</v>
      </c>
      <c r="C7" s="144" t="s">
        <v>450</v>
      </c>
      <c r="D7" s="145"/>
      <c r="E7" s="240"/>
      <c r="F7" s="269"/>
      <c r="G7" s="241"/>
      <c r="O7" s="149">
        <v>1</v>
      </c>
    </row>
    <row r="8" spans="1:104" ht="22.5">
      <c r="A8" s="150">
        <v>1</v>
      </c>
      <c r="B8" s="151" t="s">
        <v>451</v>
      </c>
      <c r="C8" s="152" t="s">
        <v>452</v>
      </c>
      <c r="D8" s="153" t="s">
        <v>453</v>
      </c>
      <c r="E8" s="154">
        <v>1</v>
      </c>
      <c r="F8" s="266"/>
      <c r="G8" s="155">
        <f>E8*F8</f>
        <v>0</v>
      </c>
      <c r="O8" s="149">
        <v>2</v>
      </c>
      <c r="AA8" s="127">
        <v>12</v>
      </c>
      <c r="AB8" s="127">
        <v>0</v>
      </c>
      <c r="AC8" s="127">
        <v>1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Z8" s="127">
        <v>0</v>
      </c>
    </row>
    <row r="9" spans="1:104" ht="12.75">
      <c r="A9" s="150">
        <v>2</v>
      </c>
      <c r="B9" s="151" t="s">
        <v>454</v>
      </c>
      <c r="C9" s="152" t="s">
        <v>220</v>
      </c>
      <c r="D9" s="153" t="s">
        <v>453</v>
      </c>
      <c r="E9" s="154">
        <v>1</v>
      </c>
      <c r="F9" s="266"/>
      <c r="G9" s="155">
        <f>E9*F9</f>
        <v>0</v>
      </c>
      <c r="O9" s="149">
        <v>2</v>
      </c>
      <c r="AA9" s="127">
        <v>12</v>
      </c>
      <c r="AB9" s="127">
        <v>0</v>
      </c>
      <c r="AC9" s="127">
        <v>2</v>
      </c>
      <c r="AZ9" s="127">
        <v>1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Z9" s="127">
        <v>0</v>
      </c>
    </row>
    <row r="10" spans="1:104" ht="22.5">
      <c r="A10" s="150">
        <v>3</v>
      </c>
      <c r="B10" s="151" t="s">
        <v>455</v>
      </c>
      <c r="C10" s="152" t="s">
        <v>456</v>
      </c>
      <c r="D10" s="153" t="s">
        <v>453</v>
      </c>
      <c r="E10" s="154">
        <v>1</v>
      </c>
      <c r="F10" s="266"/>
      <c r="G10" s="155">
        <f>E10*F10</f>
        <v>0</v>
      </c>
      <c r="O10" s="149">
        <v>2</v>
      </c>
      <c r="AA10" s="127">
        <v>12</v>
      </c>
      <c r="AB10" s="127">
        <v>0</v>
      </c>
      <c r="AC10" s="127">
        <v>3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Z10" s="127">
        <v>0</v>
      </c>
    </row>
    <row r="11" spans="1:104" ht="22.5">
      <c r="A11" s="150">
        <v>4</v>
      </c>
      <c r="B11" s="151" t="s">
        <v>457</v>
      </c>
      <c r="C11" s="152" t="s">
        <v>621</v>
      </c>
      <c r="D11" s="153" t="s">
        <v>453</v>
      </c>
      <c r="E11" s="154">
        <v>1</v>
      </c>
      <c r="F11" s="266"/>
      <c r="G11" s="155">
        <f>E11*F11</f>
        <v>0</v>
      </c>
      <c r="O11" s="149">
        <v>2</v>
      </c>
      <c r="AA11" s="127">
        <v>12</v>
      </c>
      <c r="AB11" s="127">
        <v>0</v>
      </c>
      <c r="AC11" s="127">
        <v>4</v>
      </c>
      <c r="AZ11" s="127">
        <v>1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Z11" s="127">
        <v>0</v>
      </c>
    </row>
    <row r="12" spans="1:57" ht="12.75">
      <c r="A12" s="161"/>
      <c r="B12" s="162" t="s">
        <v>69</v>
      </c>
      <c r="C12" s="163" t="str">
        <f>CONCATENATE(B7," ",C7)</f>
        <v>000 Vedlejší a ostatní náklady</v>
      </c>
      <c r="D12" s="161"/>
      <c r="E12" s="164"/>
      <c r="F12" s="164"/>
      <c r="G12" s="165">
        <f>SUM(G7:G11)</f>
        <v>0</v>
      </c>
      <c r="O12" s="149">
        <v>4</v>
      </c>
      <c r="BA12" s="166">
        <f>SUM(BA7:BA11)</f>
        <v>0</v>
      </c>
      <c r="BB12" s="166">
        <f>SUM(BB7:BB11)</f>
        <v>0</v>
      </c>
      <c r="BC12" s="166">
        <f>SUM(BC7:BC11)</f>
        <v>0</v>
      </c>
      <c r="BD12" s="166">
        <f>SUM(BD7:BD11)</f>
        <v>0</v>
      </c>
      <c r="BE12" s="166">
        <f>SUM(BE7:BE11)</f>
        <v>0</v>
      </c>
    </row>
    <row r="13" ht="12.75">
      <c r="E13" s="127"/>
    </row>
    <row r="14" ht="12.75">
      <c r="E14" s="127"/>
    </row>
    <row r="15" ht="12.75">
      <c r="E15" s="127"/>
    </row>
    <row r="16" ht="12.75">
      <c r="E16" s="127"/>
    </row>
    <row r="17" ht="12.75">
      <c r="E17" s="127"/>
    </row>
    <row r="18" ht="12.75">
      <c r="E18" s="127"/>
    </row>
    <row r="19" ht="12.75">
      <c r="E19" s="127"/>
    </row>
    <row r="20" ht="12.75">
      <c r="E20" s="127"/>
    </row>
    <row r="21" ht="12.75">
      <c r="E21" s="127"/>
    </row>
    <row r="22" ht="12.75">
      <c r="E22" s="127"/>
    </row>
    <row r="23" ht="12.75">
      <c r="E23" s="127"/>
    </row>
    <row r="24" ht="12.75">
      <c r="E24" s="127"/>
    </row>
    <row r="25" ht="12.75">
      <c r="E25" s="127"/>
    </row>
    <row r="26" ht="12.75">
      <c r="E26" s="127"/>
    </row>
    <row r="27" ht="12.75">
      <c r="E27" s="127"/>
    </row>
    <row r="28" ht="12.75">
      <c r="E28" s="127"/>
    </row>
    <row r="29" ht="12.75">
      <c r="E29" s="127"/>
    </row>
    <row r="30" ht="12.75">
      <c r="E30" s="127"/>
    </row>
    <row r="31" ht="12.75">
      <c r="E31" s="127"/>
    </row>
    <row r="32" ht="12.75">
      <c r="E32" s="127"/>
    </row>
    <row r="33" ht="12.75">
      <c r="E33" s="127"/>
    </row>
    <row r="34" ht="12.75">
      <c r="E34" s="127"/>
    </row>
    <row r="35" ht="12.75">
      <c r="E35" s="127"/>
    </row>
    <row r="36" ht="12.75">
      <c r="E36" s="127"/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  <row r="44" ht="12.75">
      <c r="E44" s="127"/>
    </row>
    <row r="45" ht="12.75">
      <c r="E45" s="127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spans="1:2" ht="12.75">
      <c r="A71" s="242"/>
      <c r="B71" s="242"/>
    </row>
    <row r="72" spans="3:7" ht="12.75">
      <c r="C72" s="243"/>
      <c r="D72" s="243"/>
      <c r="E72" s="244"/>
      <c r="F72" s="243"/>
      <c r="G72" s="245"/>
    </row>
    <row r="73" spans="1:2" ht="12.75">
      <c r="A73" s="242"/>
      <c r="B73" s="242"/>
    </row>
  </sheetData>
  <sheetProtection password="DE49" sheet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2.25390625" style="0" customWidth="1"/>
    <col min="2" max="2" width="31.25390625" style="0" customWidth="1"/>
    <col min="3" max="3" width="8.00390625" style="0" customWidth="1"/>
    <col min="4" max="4" width="16.00390625" style="0" customWidth="1"/>
    <col min="5" max="5" width="16.875" style="0" customWidth="1"/>
  </cols>
  <sheetData>
    <row r="1" spans="1:5" ht="12.75">
      <c r="A1" s="178" t="s">
        <v>237</v>
      </c>
      <c r="B1" s="179"/>
      <c r="C1" s="8"/>
      <c r="D1" s="8"/>
      <c r="E1" s="180">
        <v>1</v>
      </c>
    </row>
    <row r="2" spans="1:5" ht="18.75">
      <c r="A2" s="181" t="s">
        <v>238</v>
      </c>
      <c r="B2" s="182"/>
      <c r="C2" s="182"/>
      <c r="D2" s="182"/>
      <c r="E2" s="183"/>
    </row>
    <row r="3" spans="1:5" ht="18.75">
      <c r="A3" s="184"/>
      <c r="B3" s="185"/>
      <c r="C3" s="185"/>
      <c r="D3" s="185"/>
      <c r="E3" s="186"/>
    </row>
    <row r="4" spans="1:5" ht="15.75">
      <c r="A4" s="187" t="s">
        <v>239</v>
      </c>
      <c r="B4" s="2"/>
      <c r="C4" s="2"/>
      <c r="D4" s="2"/>
      <c r="E4" s="2"/>
    </row>
    <row r="5" spans="1:5" ht="12.75">
      <c r="A5" s="188" t="s">
        <v>240</v>
      </c>
      <c r="B5" s="2"/>
      <c r="C5" s="2"/>
      <c r="D5" s="2"/>
      <c r="E5" s="2"/>
    </row>
    <row r="6" spans="1:5" ht="12.75">
      <c r="A6" s="189"/>
      <c r="B6" s="2"/>
      <c r="C6" s="2"/>
      <c r="D6" s="2"/>
      <c r="E6" s="2"/>
    </row>
    <row r="7" spans="1:5" ht="15">
      <c r="A7" s="8"/>
      <c r="B7" s="190" t="s">
        <v>241</v>
      </c>
      <c r="C7" s="8"/>
      <c r="D7" s="8"/>
      <c r="E7" s="8"/>
    </row>
    <row r="8" spans="1:2" ht="15">
      <c r="A8" s="191" t="s">
        <v>242</v>
      </c>
      <c r="B8" s="191" t="s">
        <v>243</v>
      </c>
    </row>
    <row r="9" spans="2:5" ht="12.75">
      <c r="B9" t="s">
        <v>244</v>
      </c>
      <c r="E9" s="192">
        <f>'03 ELEKTRO položky'!G10+'03 ELEKTRO položky'!G22+'03 ELEKTRO položky'!G71+'03 ELEKTRO položky'!G89+'03 ELEKTRO položky'!G102+'03 ELEKTRO položky'!G113</f>
        <v>0</v>
      </c>
    </row>
    <row r="10" spans="2:5" ht="12.75">
      <c r="B10" t="s">
        <v>245</v>
      </c>
      <c r="E10" s="193">
        <f>'03 ELEKTRO položky'!G60</f>
        <v>0</v>
      </c>
    </row>
    <row r="11" spans="1:5" ht="15.75" thickBot="1">
      <c r="A11" s="194" t="s">
        <v>242</v>
      </c>
      <c r="B11" s="194" t="s">
        <v>246</v>
      </c>
      <c r="C11" s="194"/>
      <c r="D11" s="194"/>
      <c r="E11" s="195">
        <f>SUM(E9:E10)</f>
        <v>0</v>
      </c>
    </row>
    <row r="12" spans="1:2" ht="15">
      <c r="A12" s="191"/>
      <c r="B12" s="191"/>
    </row>
    <row r="13" ht="12.75">
      <c r="E13" s="196"/>
    </row>
    <row r="14" spans="1:5" ht="15.75" thickBot="1">
      <c r="A14" s="194"/>
      <c r="B14" s="194"/>
      <c r="C14" s="194"/>
      <c r="D14" s="194"/>
      <c r="E14" s="195"/>
    </row>
    <row r="15" spans="1:5" ht="15.75" thickBot="1">
      <c r="A15" s="197"/>
      <c r="B15" s="194" t="s">
        <v>247</v>
      </c>
      <c r="C15" s="194"/>
      <c r="D15" s="194"/>
      <c r="E15" s="195">
        <f>E11</f>
        <v>0</v>
      </c>
    </row>
    <row r="16" spans="2:5" ht="15.75">
      <c r="B16" s="73"/>
      <c r="C16" s="73"/>
      <c r="D16" s="73"/>
      <c r="E16" s="198"/>
    </row>
    <row r="17" spans="1:5" ht="12.75">
      <c r="A17" s="199"/>
      <c r="B17" s="199"/>
      <c r="C17" s="199"/>
      <c r="D17" s="200"/>
      <c r="E17" s="199"/>
    </row>
    <row r="18" spans="1:5" ht="12.75">
      <c r="A18" s="199"/>
      <c r="B18" s="199"/>
      <c r="C18" s="199"/>
      <c r="D18" s="199"/>
      <c r="E18" s="199"/>
    </row>
  </sheetData>
  <sheetProtection password="DE49" sheet="1"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94">
      <selection activeCell="F108" sqref="F108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43.875" style="0" customWidth="1"/>
    <col min="4" max="4" width="7.875" style="0" customWidth="1"/>
    <col min="5" max="5" width="4.25390625" style="0" customWidth="1"/>
    <col min="6" max="6" width="9.875" style="274" customWidth="1"/>
    <col min="7" max="7" width="16.25390625" style="0" customWidth="1"/>
    <col min="8" max="8" width="25.75390625" style="0" customWidth="1"/>
    <col min="9" max="9" width="13.625" style="0" bestFit="1" customWidth="1"/>
    <col min="11" max="11" width="14.00390625" style="0" customWidth="1"/>
  </cols>
  <sheetData>
    <row r="1" spans="1:7" ht="12.75">
      <c r="A1" s="201" t="s">
        <v>248</v>
      </c>
      <c r="B1" s="201"/>
      <c r="C1" s="202"/>
      <c r="D1" s="8"/>
      <c r="E1" s="8"/>
      <c r="F1" s="270"/>
      <c r="G1" s="180">
        <v>1</v>
      </c>
    </row>
    <row r="2" spans="1:7" ht="18.75">
      <c r="A2" s="181" t="s">
        <v>238</v>
      </c>
      <c r="B2" s="182"/>
      <c r="C2" s="182"/>
      <c r="D2" s="182"/>
      <c r="E2" s="182"/>
      <c r="F2" s="271"/>
      <c r="G2" s="183"/>
    </row>
    <row r="3" spans="1:11" ht="18.75">
      <c r="A3" s="184"/>
      <c r="B3" s="185"/>
      <c r="C3" s="185"/>
      <c r="D3" s="185"/>
      <c r="E3" s="185"/>
      <c r="F3" s="272"/>
      <c r="G3" s="186"/>
      <c r="K3" s="203"/>
    </row>
    <row r="4" spans="1:7" ht="15.75">
      <c r="A4" s="187" t="s">
        <v>239</v>
      </c>
      <c r="B4" s="2"/>
      <c r="C4" s="2"/>
      <c r="D4" s="2"/>
      <c r="E4" s="2"/>
      <c r="F4" s="273"/>
      <c r="G4" s="2"/>
    </row>
    <row r="5" spans="1:7" ht="15">
      <c r="A5" s="204" t="s">
        <v>240</v>
      </c>
      <c r="B5" s="2"/>
      <c r="C5" s="2"/>
      <c r="D5" s="2"/>
      <c r="E5" s="2"/>
      <c r="F5" s="273"/>
      <c r="G5" s="2"/>
    </row>
    <row r="6" ht="15.75">
      <c r="C6" s="73" t="s">
        <v>50</v>
      </c>
    </row>
    <row r="7" spans="1:7" ht="12.75">
      <c r="A7" s="205" t="s">
        <v>249</v>
      </c>
      <c r="B7" s="205" t="s">
        <v>61</v>
      </c>
      <c r="C7" s="205" t="s">
        <v>250</v>
      </c>
      <c r="D7" s="205"/>
      <c r="E7" s="206" t="s">
        <v>251</v>
      </c>
      <c r="F7" s="275" t="s">
        <v>252</v>
      </c>
      <c r="G7" s="206" t="s">
        <v>246</v>
      </c>
    </row>
    <row r="8" spans="1:8" ht="12.75">
      <c r="A8" s="207">
        <v>1</v>
      </c>
      <c r="B8" s="207" t="s">
        <v>253</v>
      </c>
      <c r="C8" s="207" t="s">
        <v>254</v>
      </c>
      <c r="D8" s="207">
        <v>1</v>
      </c>
      <c r="E8" s="207" t="s">
        <v>255</v>
      </c>
      <c r="F8" s="288">
        <f>G130</f>
        <v>0</v>
      </c>
      <c r="G8" s="208">
        <f>F8</f>
        <v>0</v>
      </c>
      <c r="H8" s="209" t="s">
        <v>256</v>
      </c>
    </row>
    <row r="9" spans="1:8" ht="25.5">
      <c r="A9" s="251">
        <v>2</v>
      </c>
      <c r="B9" s="251" t="s">
        <v>257</v>
      </c>
      <c r="C9" s="251" t="s">
        <v>258</v>
      </c>
      <c r="D9" s="251">
        <v>1</v>
      </c>
      <c r="E9" s="251" t="s">
        <v>255</v>
      </c>
      <c r="F9" s="289">
        <f>G138</f>
        <v>0</v>
      </c>
      <c r="G9" s="260">
        <f>F9</f>
        <v>0</v>
      </c>
      <c r="H9" s="252" t="s">
        <v>259</v>
      </c>
    </row>
    <row r="10" spans="1:7" ht="15">
      <c r="A10" s="21"/>
      <c r="B10" s="21"/>
      <c r="C10" s="210" t="s">
        <v>246</v>
      </c>
      <c r="D10" s="211"/>
      <c r="E10" s="211"/>
      <c r="F10" s="276"/>
      <c r="G10" s="212">
        <f>SUM(G8:G9)</f>
        <v>0</v>
      </c>
    </row>
    <row r="11" spans="2:7" ht="12.75">
      <c r="B11" s="213"/>
      <c r="C11" s="100"/>
      <c r="D11" s="203"/>
      <c r="E11" s="203"/>
      <c r="F11" s="277"/>
      <c r="G11" s="214"/>
    </row>
    <row r="13" ht="15.75">
      <c r="C13" s="73" t="s">
        <v>260</v>
      </c>
    </row>
    <row r="14" spans="1:7" ht="12.75">
      <c r="A14" s="205" t="s">
        <v>249</v>
      </c>
      <c r="B14" s="205" t="s">
        <v>61</v>
      </c>
      <c r="C14" s="205" t="s">
        <v>250</v>
      </c>
      <c r="D14" s="205"/>
      <c r="E14" s="206" t="s">
        <v>251</v>
      </c>
      <c r="F14" s="275" t="s">
        <v>252</v>
      </c>
      <c r="G14" s="206" t="s">
        <v>246</v>
      </c>
    </row>
    <row r="15" spans="1:7" ht="12.75">
      <c r="A15" s="207">
        <v>1</v>
      </c>
      <c r="B15" s="207" t="s">
        <v>261</v>
      </c>
      <c r="C15" s="207" t="s">
        <v>262</v>
      </c>
      <c r="D15" s="207">
        <v>7</v>
      </c>
      <c r="E15" s="207" t="s">
        <v>100</v>
      </c>
      <c r="F15" s="278"/>
      <c r="G15" s="215">
        <f aca="true" t="shared" si="0" ref="G15:G21">D15*F15</f>
        <v>0</v>
      </c>
    </row>
    <row r="16" spans="1:7" ht="12.75">
      <c r="A16" s="207">
        <v>2</v>
      </c>
      <c r="B16" s="207" t="s">
        <v>263</v>
      </c>
      <c r="C16" s="207" t="s">
        <v>264</v>
      </c>
      <c r="D16" s="207">
        <v>3</v>
      </c>
      <c r="E16" s="207" t="s">
        <v>100</v>
      </c>
      <c r="F16" s="278"/>
      <c r="G16" s="215">
        <f t="shared" si="0"/>
        <v>0</v>
      </c>
    </row>
    <row r="17" spans="1:7" ht="12.75">
      <c r="A17" s="207">
        <v>3</v>
      </c>
      <c r="B17" s="207" t="s">
        <v>265</v>
      </c>
      <c r="C17" s="207" t="s">
        <v>266</v>
      </c>
      <c r="D17" s="207">
        <v>1</v>
      </c>
      <c r="E17" s="207" t="s">
        <v>100</v>
      </c>
      <c r="F17" s="278"/>
      <c r="G17" s="215">
        <f t="shared" si="0"/>
        <v>0</v>
      </c>
    </row>
    <row r="18" spans="1:7" ht="12.75">
      <c r="A18" s="207">
        <v>4</v>
      </c>
      <c r="B18" s="207" t="s">
        <v>267</v>
      </c>
      <c r="C18" s="207" t="s">
        <v>268</v>
      </c>
      <c r="D18" s="207">
        <v>4</v>
      </c>
      <c r="E18" s="207" t="s">
        <v>100</v>
      </c>
      <c r="F18" s="278"/>
      <c r="G18" s="215">
        <f t="shared" si="0"/>
        <v>0</v>
      </c>
    </row>
    <row r="19" spans="1:7" ht="12.75">
      <c r="A19" s="207">
        <v>5</v>
      </c>
      <c r="B19" s="207" t="s">
        <v>269</v>
      </c>
      <c r="C19" s="207" t="s">
        <v>270</v>
      </c>
      <c r="D19" s="207">
        <v>5</v>
      </c>
      <c r="E19" s="207" t="s">
        <v>100</v>
      </c>
      <c r="F19" s="278"/>
      <c r="G19" s="215">
        <f t="shared" si="0"/>
        <v>0</v>
      </c>
    </row>
    <row r="20" spans="1:7" ht="12.75">
      <c r="A20" s="207">
        <v>6</v>
      </c>
      <c r="B20" s="207" t="s">
        <v>271</v>
      </c>
      <c r="C20" s="207" t="s">
        <v>272</v>
      </c>
      <c r="D20" s="207">
        <v>8</v>
      </c>
      <c r="E20" s="207" t="s">
        <v>100</v>
      </c>
      <c r="F20" s="278"/>
      <c r="G20" s="215">
        <f t="shared" si="0"/>
        <v>0</v>
      </c>
    </row>
    <row r="21" spans="1:7" ht="12.75">
      <c r="A21" s="207">
        <v>7</v>
      </c>
      <c r="B21" s="207" t="s">
        <v>273</v>
      </c>
      <c r="C21" s="207" t="s">
        <v>274</v>
      </c>
      <c r="D21" s="207">
        <v>13</v>
      </c>
      <c r="E21" s="207" t="s">
        <v>100</v>
      </c>
      <c r="F21" s="278"/>
      <c r="G21" s="215">
        <f t="shared" si="0"/>
        <v>0</v>
      </c>
    </row>
    <row r="22" spans="1:9" ht="15">
      <c r="A22" s="21"/>
      <c r="B22" s="21"/>
      <c r="C22" s="210" t="s">
        <v>246</v>
      </c>
      <c r="D22" s="211"/>
      <c r="E22" s="211"/>
      <c r="F22" s="276"/>
      <c r="G22" s="212">
        <f>SUM(G15:G21)</f>
        <v>0</v>
      </c>
      <c r="I22" s="216"/>
    </row>
    <row r="24" ht="15.75">
      <c r="C24" s="73" t="s">
        <v>275</v>
      </c>
    </row>
    <row r="25" spans="1:7" ht="12.75">
      <c r="A25" s="205" t="s">
        <v>249</v>
      </c>
      <c r="B25" s="205" t="s">
        <v>61</v>
      </c>
      <c r="C25" s="205" t="s">
        <v>250</v>
      </c>
      <c r="D25" s="205"/>
      <c r="E25" s="206" t="s">
        <v>251</v>
      </c>
      <c r="F25" s="275" t="s">
        <v>252</v>
      </c>
      <c r="G25" s="206" t="s">
        <v>246</v>
      </c>
    </row>
    <row r="26" spans="1:11" ht="12.75" customHeight="1">
      <c r="A26" s="207">
        <v>1</v>
      </c>
      <c r="B26" s="207" t="s">
        <v>276</v>
      </c>
      <c r="C26" s="207" t="s">
        <v>277</v>
      </c>
      <c r="D26" s="207">
        <v>0.5</v>
      </c>
      <c r="E26" s="207" t="s">
        <v>77</v>
      </c>
      <c r="F26" s="278"/>
      <c r="G26" s="215">
        <f aca="true" t="shared" si="1" ref="G26:G59">D26*F26*1.15</f>
        <v>0</v>
      </c>
      <c r="H26" s="320" t="s">
        <v>259</v>
      </c>
      <c r="K26" s="196"/>
    </row>
    <row r="27" spans="1:11" ht="12.75">
      <c r="A27" s="207">
        <v>2</v>
      </c>
      <c r="B27" s="207" t="s">
        <v>278</v>
      </c>
      <c r="C27" s="207" t="s">
        <v>279</v>
      </c>
      <c r="D27" s="207">
        <v>4</v>
      </c>
      <c r="E27" s="207" t="s">
        <v>68</v>
      </c>
      <c r="F27" s="278"/>
      <c r="G27" s="215">
        <f t="shared" si="1"/>
        <v>0</v>
      </c>
      <c r="H27" s="320"/>
      <c r="K27" s="196"/>
    </row>
    <row r="28" spans="1:11" ht="12.75">
      <c r="A28" s="207">
        <v>3</v>
      </c>
      <c r="B28" s="207" t="s">
        <v>280</v>
      </c>
      <c r="C28" s="207" t="s">
        <v>281</v>
      </c>
      <c r="D28" s="207">
        <v>8</v>
      </c>
      <c r="E28" s="207" t="s">
        <v>68</v>
      </c>
      <c r="F28" s="278"/>
      <c r="G28" s="215">
        <f t="shared" si="1"/>
        <v>0</v>
      </c>
      <c r="H28" s="320"/>
      <c r="K28" s="196"/>
    </row>
    <row r="29" spans="1:11" ht="12.75">
      <c r="A29" s="207">
        <v>4</v>
      </c>
      <c r="B29" s="207" t="s">
        <v>282</v>
      </c>
      <c r="C29" s="207" t="s">
        <v>283</v>
      </c>
      <c r="D29" s="207">
        <v>4</v>
      </c>
      <c r="E29" s="207" t="s">
        <v>68</v>
      </c>
      <c r="F29" s="278"/>
      <c r="G29" s="215">
        <f t="shared" si="1"/>
        <v>0</v>
      </c>
      <c r="H29" s="320"/>
      <c r="K29" s="196"/>
    </row>
    <row r="30" spans="1:11" ht="12.75">
      <c r="A30" s="207">
        <v>5</v>
      </c>
      <c r="B30" s="207" t="s">
        <v>284</v>
      </c>
      <c r="C30" s="207" t="s">
        <v>285</v>
      </c>
      <c r="D30" s="207">
        <v>2</v>
      </c>
      <c r="E30" s="207" t="s">
        <v>68</v>
      </c>
      <c r="F30" s="278"/>
      <c r="G30" s="215">
        <f t="shared" si="1"/>
        <v>0</v>
      </c>
      <c r="H30" s="320"/>
      <c r="K30" s="196"/>
    </row>
    <row r="31" spans="1:11" ht="12.75">
      <c r="A31" s="207">
        <v>6</v>
      </c>
      <c r="B31" s="207" t="s">
        <v>286</v>
      </c>
      <c r="C31" s="207" t="s">
        <v>287</v>
      </c>
      <c r="D31" s="207">
        <v>7</v>
      </c>
      <c r="E31" s="207" t="s">
        <v>68</v>
      </c>
      <c r="F31" s="278"/>
      <c r="G31" s="215">
        <f t="shared" si="1"/>
        <v>0</v>
      </c>
      <c r="H31" s="320"/>
      <c r="K31" s="196"/>
    </row>
    <row r="32" spans="1:11" ht="12.75">
      <c r="A32" s="207">
        <v>7</v>
      </c>
      <c r="B32" s="207" t="s">
        <v>288</v>
      </c>
      <c r="C32" s="207" t="s">
        <v>289</v>
      </c>
      <c r="D32" s="207">
        <v>25</v>
      </c>
      <c r="E32" s="207" t="s">
        <v>68</v>
      </c>
      <c r="F32" s="278"/>
      <c r="G32" s="215">
        <f t="shared" si="1"/>
        <v>0</v>
      </c>
      <c r="H32" s="320"/>
      <c r="K32" s="196"/>
    </row>
    <row r="33" spans="1:21" s="207" customFormat="1" ht="12.75">
      <c r="A33" s="207">
        <v>8</v>
      </c>
      <c r="B33" s="207" t="s">
        <v>290</v>
      </c>
      <c r="C33" s="207" t="s">
        <v>291</v>
      </c>
      <c r="D33" s="207">
        <v>1</v>
      </c>
      <c r="E33" s="207" t="s">
        <v>68</v>
      </c>
      <c r="F33" s="278"/>
      <c r="G33" s="215">
        <f t="shared" si="1"/>
        <v>0</v>
      </c>
      <c r="H33" s="320"/>
      <c r="I33"/>
      <c r="J33"/>
      <c r="K33" s="196"/>
      <c r="L33"/>
      <c r="M33"/>
      <c r="N33"/>
      <c r="O33"/>
      <c r="P33"/>
      <c r="Q33"/>
      <c r="R33"/>
      <c r="S33"/>
      <c r="T33"/>
      <c r="U33"/>
    </row>
    <row r="34" spans="1:11" ht="12.75">
      <c r="A34" s="207">
        <v>9</v>
      </c>
      <c r="B34" s="207" t="s">
        <v>292</v>
      </c>
      <c r="C34" s="207" t="s">
        <v>293</v>
      </c>
      <c r="D34" s="207">
        <v>3</v>
      </c>
      <c r="E34" s="207" t="s">
        <v>68</v>
      </c>
      <c r="F34" s="278"/>
      <c r="G34" s="215">
        <f t="shared" si="1"/>
        <v>0</v>
      </c>
      <c r="H34" s="320"/>
      <c r="K34" s="196"/>
    </row>
    <row r="35" spans="1:11" ht="12.75" customHeight="1">
      <c r="A35" s="207">
        <v>10</v>
      </c>
      <c r="B35" s="207" t="s">
        <v>294</v>
      </c>
      <c r="C35" s="207" t="s">
        <v>295</v>
      </c>
      <c r="D35" s="207">
        <v>1</v>
      </c>
      <c r="E35" s="207" t="s">
        <v>68</v>
      </c>
      <c r="F35" s="278"/>
      <c r="G35" s="215">
        <f t="shared" si="1"/>
        <v>0</v>
      </c>
      <c r="H35" s="320" t="s">
        <v>259</v>
      </c>
      <c r="K35" s="196"/>
    </row>
    <row r="36" spans="1:11" ht="12.75">
      <c r="A36" s="207">
        <v>11</v>
      </c>
      <c r="B36" s="207" t="s">
        <v>296</v>
      </c>
      <c r="C36" s="207" t="s">
        <v>297</v>
      </c>
      <c r="D36" s="207">
        <v>5</v>
      </c>
      <c r="E36" s="207" t="s">
        <v>68</v>
      </c>
      <c r="F36" s="278"/>
      <c r="G36" s="215">
        <f t="shared" si="1"/>
        <v>0</v>
      </c>
      <c r="H36" s="320"/>
      <c r="K36" s="196"/>
    </row>
    <row r="37" spans="1:11" ht="12.75">
      <c r="A37" s="207">
        <v>12</v>
      </c>
      <c r="B37" s="207" t="s">
        <v>298</v>
      </c>
      <c r="C37" s="207" t="s">
        <v>299</v>
      </c>
      <c r="D37" s="207">
        <v>8</v>
      </c>
      <c r="E37" s="207" t="s">
        <v>68</v>
      </c>
      <c r="F37" s="278"/>
      <c r="G37" s="215">
        <f t="shared" si="1"/>
        <v>0</v>
      </c>
      <c r="H37" s="320"/>
      <c r="K37" s="196"/>
    </row>
    <row r="38" spans="1:11" ht="12.75">
      <c r="A38" s="207">
        <v>14</v>
      </c>
      <c r="B38" s="207" t="s">
        <v>300</v>
      </c>
      <c r="C38" s="207" t="s">
        <v>301</v>
      </c>
      <c r="D38" s="207">
        <v>5</v>
      </c>
      <c r="E38" s="207" t="s">
        <v>68</v>
      </c>
      <c r="F38" s="278"/>
      <c r="G38" s="215">
        <f t="shared" si="1"/>
        <v>0</v>
      </c>
      <c r="H38" s="320"/>
      <c r="K38" s="196"/>
    </row>
    <row r="39" spans="1:11" ht="12.75">
      <c r="A39" s="207">
        <v>15</v>
      </c>
      <c r="B39" s="207" t="s">
        <v>302</v>
      </c>
      <c r="C39" s="207" t="s">
        <v>303</v>
      </c>
      <c r="D39" s="207">
        <v>1</v>
      </c>
      <c r="E39" s="207" t="s">
        <v>68</v>
      </c>
      <c r="F39" s="278"/>
      <c r="G39" s="215">
        <f t="shared" si="1"/>
        <v>0</v>
      </c>
      <c r="H39" s="320"/>
      <c r="K39" s="196"/>
    </row>
    <row r="40" spans="1:11" ht="12.75">
      <c r="A40" s="207">
        <v>16</v>
      </c>
      <c r="B40" s="207" t="s">
        <v>304</v>
      </c>
      <c r="C40" s="207" t="s">
        <v>305</v>
      </c>
      <c r="D40" s="207">
        <v>1</v>
      </c>
      <c r="E40" s="207" t="s">
        <v>68</v>
      </c>
      <c r="F40" s="278"/>
      <c r="G40" s="215">
        <f t="shared" si="1"/>
        <v>0</v>
      </c>
      <c r="H40" s="320"/>
      <c r="K40" s="196"/>
    </row>
    <row r="41" spans="1:11" ht="12.75">
      <c r="A41" s="207">
        <v>17</v>
      </c>
      <c r="B41" s="207" t="s">
        <v>306</v>
      </c>
      <c r="C41" s="207" t="s">
        <v>307</v>
      </c>
      <c r="D41" s="207">
        <v>8</v>
      </c>
      <c r="E41" s="207" t="s">
        <v>68</v>
      </c>
      <c r="F41" s="278"/>
      <c r="G41" s="215">
        <f t="shared" si="1"/>
        <v>0</v>
      </c>
      <c r="H41" s="320"/>
      <c r="K41" s="196"/>
    </row>
    <row r="42" spans="1:11" ht="12.75">
      <c r="A42" s="207">
        <v>18</v>
      </c>
      <c r="B42" s="207" t="s">
        <v>308</v>
      </c>
      <c r="C42" s="207" t="s">
        <v>309</v>
      </c>
      <c r="D42" s="207">
        <v>1</v>
      </c>
      <c r="E42" s="207" t="s">
        <v>68</v>
      </c>
      <c r="F42" s="278"/>
      <c r="G42" s="215">
        <f t="shared" si="1"/>
        <v>0</v>
      </c>
      <c r="H42" s="320"/>
      <c r="K42" s="196"/>
    </row>
    <row r="43" spans="1:11" ht="12.75">
      <c r="A43" s="207">
        <v>19</v>
      </c>
      <c r="B43" s="207" t="s">
        <v>310</v>
      </c>
      <c r="C43" s="207" t="s">
        <v>311</v>
      </c>
      <c r="D43" s="207">
        <v>19</v>
      </c>
      <c r="E43" s="207" t="s">
        <v>68</v>
      </c>
      <c r="F43" s="278"/>
      <c r="G43" s="215">
        <f t="shared" si="1"/>
        <v>0</v>
      </c>
      <c r="H43" s="321"/>
      <c r="K43" s="196"/>
    </row>
    <row r="44" spans="1:11" ht="12.75">
      <c r="A44" s="207">
        <v>20</v>
      </c>
      <c r="B44" s="207" t="s">
        <v>312</v>
      </c>
      <c r="C44" s="207" t="s">
        <v>313</v>
      </c>
      <c r="D44" s="207">
        <v>42</v>
      </c>
      <c r="E44" s="207" t="s">
        <v>80</v>
      </c>
      <c r="F44" s="278"/>
      <c r="G44" s="215">
        <f t="shared" si="1"/>
        <v>0</v>
      </c>
      <c r="H44" s="321"/>
      <c r="K44" s="196"/>
    </row>
    <row r="45" spans="1:11" ht="12.75">
      <c r="A45" s="207">
        <v>21</v>
      </c>
      <c r="B45" s="207" t="s">
        <v>314</v>
      </c>
      <c r="C45" s="207" t="s">
        <v>315</v>
      </c>
      <c r="D45" s="207">
        <v>15</v>
      </c>
      <c r="E45" s="207" t="s">
        <v>80</v>
      </c>
      <c r="F45" s="278"/>
      <c r="G45" s="215">
        <f t="shared" si="1"/>
        <v>0</v>
      </c>
      <c r="H45" s="321"/>
      <c r="K45" s="196"/>
    </row>
    <row r="46" spans="1:11" ht="12.75">
      <c r="A46" s="207">
        <v>22</v>
      </c>
      <c r="B46" s="207" t="s">
        <v>316</v>
      </c>
      <c r="C46" s="207" t="s">
        <v>317</v>
      </c>
      <c r="D46" s="207">
        <v>1</v>
      </c>
      <c r="E46" s="207" t="s">
        <v>68</v>
      </c>
      <c r="F46" s="278"/>
      <c r="G46" s="215">
        <f t="shared" si="1"/>
        <v>0</v>
      </c>
      <c r="H46" s="321"/>
      <c r="K46" s="196"/>
    </row>
    <row r="47" spans="1:11" ht="12.75">
      <c r="A47" s="207">
        <v>23</v>
      </c>
      <c r="B47" s="207" t="s">
        <v>318</v>
      </c>
      <c r="C47" s="207" t="s">
        <v>612</v>
      </c>
      <c r="D47" s="207">
        <v>21</v>
      </c>
      <c r="E47" s="207" t="s">
        <v>68</v>
      </c>
      <c r="F47" s="278"/>
      <c r="G47" s="215">
        <f t="shared" si="1"/>
        <v>0</v>
      </c>
      <c r="H47" s="321"/>
      <c r="K47" s="196"/>
    </row>
    <row r="48" spans="1:11" ht="12.75">
      <c r="A48" s="207">
        <v>24</v>
      </c>
      <c r="B48" s="207" t="s">
        <v>319</v>
      </c>
      <c r="C48" s="207" t="s">
        <v>320</v>
      </c>
      <c r="D48" s="207">
        <v>1</v>
      </c>
      <c r="E48" s="207" t="s">
        <v>68</v>
      </c>
      <c r="F48" s="278"/>
      <c r="G48" s="215">
        <f t="shared" si="1"/>
        <v>0</v>
      </c>
      <c r="H48" s="321"/>
      <c r="K48" s="196"/>
    </row>
    <row r="49" spans="1:11" ht="12.75">
      <c r="A49" s="207">
        <v>26</v>
      </c>
      <c r="B49" s="207" t="s">
        <v>321</v>
      </c>
      <c r="C49" s="207" t="s">
        <v>322</v>
      </c>
      <c r="D49" s="207">
        <v>18</v>
      </c>
      <c r="E49" s="207" t="s">
        <v>68</v>
      </c>
      <c r="F49" s="278"/>
      <c r="G49" s="215">
        <f t="shared" si="1"/>
        <v>0</v>
      </c>
      <c r="H49" s="321"/>
      <c r="K49" s="196"/>
    </row>
    <row r="50" spans="1:11" ht="12.75">
      <c r="A50" s="207">
        <v>27</v>
      </c>
      <c r="B50" s="207" t="s">
        <v>323</v>
      </c>
      <c r="C50" s="207" t="s">
        <v>324</v>
      </c>
      <c r="D50" s="207">
        <v>2</v>
      </c>
      <c r="E50" s="207" t="s">
        <v>68</v>
      </c>
      <c r="F50" s="278"/>
      <c r="G50" s="215">
        <f t="shared" si="1"/>
        <v>0</v>
      </c>
      <c r="H50" s="321"/>
      <c r="K50" s="196"/>
    </row>
    <row r="51" spans="1:11" ht="12.75">
      <c r="A51" s="207">
        <v>28</v>
      </c>
      <c r="B51" s="207" t="s">
        <v>325</v>
      </c>
      <c r="C51" s="207" t="s">
        <v>326</v>
      </c>
      <c r="D51" s="207">
        <v>29</v>
      </c>
      <c r="E51" s="207" t="s">
        <v>68</v>
      </c>
      <c r="F51" s="278"/>
      <c r="G51" s="215">
        <f t="shared" si="1"/>
        <v>0</v>
      </c>
      <c r="H51" s="321"/>
      <c r="K51" s="196"/>
    </row>
    <row r="52" spans="1:11" ht="12.75">
      <c r="A52" s="207">
        <v>29</v>
      </c>
      <c r="B52" s="207" t="s">
        <v>327</v>
      </c>
      <c r="C52" s="207" t="s">
        <v>328</v>
      </c>
      <c r="D52" s="207">
        <v>1</v>
      </c>
      <c r="E52" s="207" t="s">
        <v>68</v>
      </c>
      <c r="F52" s="278"/>
      <c r="G52" s="215">
        <f t="shared" si="1"/>
        <v>0</v>
      </c>
      <c r="H52" s="321"/>
      <c r="K52" s="196"/>
    </row>
    <row r="53" spans="1:11" ht="12.75">
      <c r="A53" s="207">
        <v>30</v>
      </c>
      <c r="B53" s="207" t="s">
        <v>329</v>
      </c>
      <c r="C53" s="207" t="s">
        <v>330</v>
      </c>
      <c r="D53" s="207">
        <v>2</v>
      </c>
      <c r="E53" s="207" t="s">
        <v>68</v>
      </c>
      <c r="F53" s="278"/>
      <c r="G53" s="215">
        <f t="shared" si="1"/>
        <v>0</v>
      </c>
      <c r="H53" s="321"/>
      <c r="K53" s="196"/>
    </row>
    <row r="54" spans="1:11" ht="12.75">
      <c r="A54" s="207">
        <v>31</v>
      </c>
      <c r="B54" s="207" t="s">
        <v>331</v>
      </c>
      <c r="C54" s="207" t="s">
        <v>332</v>
      </c>
      <c r="D54" s="207">
        <v>67</v>
      </c>
      <c r="E54" s="207" t="s">
        <v>80</v>
      </c>
      <c r="F54" s="278"/>
      <c r="G54" s="215">
        <f t="shared" si="1"/>
        <v>0</v>
      </c>
      <c r="H54" s="321"/>
      <c r="K54" s="196"/>
    </row>
    <row r="55" spans="1:11" ht="12.75">
      <c r="A55" s="207">
        <v>32</v>
      </c>
      <c r="B55" s="207" t="s">
        <v>333</v>
      </c>
      <c r="C55" s="207" t="s">
        <v>334</v>
      </c>
      <c r="D55" s="207">
        <v>128</v>
      </c>
      <c r="E55" s="207" t="s">
        <v>80</v>
      </c>
      <c r="F55" s="278"/>
      <c r="G55" s="215">
        <f t="shared" si="1"/>
        <v>0</v>
      </c>
      <c r="H55" s="321"/>
      <c r="K55" s="196"/>
    </row>
    <row r="56" spans="1:11" ht="12.75">
      <c r="A56" s="207">
        <v>33</v>
      </c>
      <c r="B56" s="207" t="s">
        <v>335</v>
      </c>
      <c r="C56" s="207" t="s">
        <v>336</v>
      </c>
      <c r="D56" s="207">
        <v>254</v>
      </c>
      <c r="E56" s="207" t="s">
        <v>80</v>
      </c>
      <c r="F56" s="278"/>
      <c r="G56" s="215">
        <f t="shared" si="1"/>
        <v>0</v>
      </c>
      <c r="H56" s="321"/>
      <c r="K56" s="196"/>
    </row>
    <row r="57" spans="1:11" ht="12.75">
      <c r="A57" s="207">
        <v>34</v>
      </c>
      <c r="B57" s="207" t="s">
        <v>337</v>
      </c>
      <c r="C57" s="207" t="s">
        <v>338</v>
      </c>
      <c r="D57" s="207">
        <v>32</v>
      </c>
      <c r="E57" s="207" t="s">
        <v>80</v>
      </c>
      <c r="F57" s="278"/>
      <c r="G57" s="215">
        <f t="shared" si="1"/>
        <v>0</v>
      </c>
      <c r="H57" s="321"/>
      <c r="K57" s="196"/>
    </row>
    <row r="58" spans="1:11" ht="12.75">
      <c r="A58" s="207">
        <v>35</v>
      </c>
      <c r="B58" s="207" t="s">
        <v>339</v>
      </c>
      <c r="C58" s="207" t="s">
        <v>340</v>
      </c>
      <c r="D58" s="207">
        <v>31</v>
      </c>
      <c r="E58" s="207" t="s">
        <v>80</v>
      </c>
      <c r="F58" s="278"/>
      <c r="G58" s="215">
        <f t="shared" si="1"/>
        <v>0</v>
      </c>
      <c r="H58" s="321"/>
      <c r="K58" s="196"/>
    </row>
    <row r="59" spans="1:11" ht="12.75">
      <c r="A59" s="207">
        <v>36</v>
      </c>
      <c r="B59" s="207" t="s">
        <v>341</v>
      </c>
      <c r="C59" s="207" t="s">
        <v>342</v>
      </c>
      <c r="D59" s="207">
        <v>19</v>
      </c>
      <c r="E59" s="207" t="s">
        <v>80</v>
      </c>
      <c r="F59" s="278"/>
      <c r="G59" s="215">
        <f t="shared" si="1"/>
        <v>0</v>
      </c>
      <c r="H59" s="321"/>
      <c r="K59" s="196"/>
    </row>
    <row r="60" spans="1:11" ht="15">
      <c r="A60" s="21"/>
      <c r="B60" s="21"/>
      <c r="C60" s="210" t="s">
        <v>246</v>
      </c>
      <c r="D60" s="211"/>
      <c r="E60" s="211"/>
      <c r="F60" s="276"/>
      <c r="G60" s="217">
        <f>SUM(G26:G59)</f>
        <v>0</v>
      </c>
      <c r="K60" s="196"/>
    </row>
    <row r="61" spans="2:11" ht="15">
      <c r="B61" s="213"/>
      <c r="C61" s="100"/>
      <c r="D61" s="203"/>
      <c r="E61" s="203"/>
      <c r="F61" s="277"/>
      <c r="G61" s="214"/>
      <c r="I61" s="216"/>
      <c r="K61" s="217"/>
    </row>
    <row r="63" ht="15.75">
      <c r="C63" s="73" t="s">
        <v>343</v>
      </c>
    </row>
    <row r="64" spans="1:7" ht="12.75">
      <c r="A64" s="205" t="s">
        <v>249</v>
      </c>
      <c r="B64" s="205" t="s">
        <v>61</v>
      </c>
      <c r="C64" s="205" t="s">
        <v>250</v>
      </c>
      <c r="D64" s="205"/>
      <c r="E64" s="206" t="s">
        <v>251</v>
      </c>
      <c r="F64" s="275" t="s">
        <v>252</v>
      </c>
      <c r="G64" s="206" t="s">
        <v>246</v>
      </c>
    </row>
    <row r="65" spans="1:8" ht="12.75" customHeight="1">
      <c r="A65" s="207">
        <v>1</v>
      </c>
      <c r="B65" s="207" t="s">
        <v>344</v>
      </c>
      <c r="C65" s="207" t="s">
        <v>345</v>
      </c>
      <c r="D65" s="207">
        <v>0.5</v>
      </c>
      <c r="E65" s="207" t="s">
        <v>77</v>
      </c>
      <c r="F65" s="279"/>
      <c r="G65" s="208">
        <f aca="true" t="shared" si="2" ref="G65:G70">D65*F65</f>
        <v>0</v>
      </c>
      <c r="H65" s="320" t="s">
        <v>259</v>
      </c>
    </row>
    <row r="66" spans="1:8" ht="12.75">
      <c r="A66" s="207">
        <v>2</v>
      </c>
      <c r="B66" s="207" t="s">
        <v>346</v>
      </c>
      <c r="C66" s="207" t="s">
        <v>347</v>
      </c>
      <c r="D66" s="207">
        <v>5</v>
      </c>
      <c r="E66" s="207" t="s">
        <v>68</v>
      </c>
      <c r="F66" s="279"/>
      <c r="G66" s="208">
        <f t="shared" si="2"/>
        <v>0</v>
      </c>
      <c r="H66" s="320"/>
    </row>
    <row r="67" spans="1:8" ht="12.75">
      <c r="A67" s="207">
        <v>3</v>
      </c>
      <c r="B67" s="207" t="s">
        <v>348</v>
      </c>
      <c r="C67" s="207" t="s">
        <v>349</v>
      </c>
      <c r="D67" s="207">
        <v>1</v>
      </c>
      <c r="E67" s="207" t="s">
        <v>68</v>
      </c>
      <c r="F67" s="279"/>
      <c r="G67" s="208">
        <f t="shared" si="2"/>
        <v>0</v>
      </c>
      <c r="H67" s="320"/>
    </row>
    <row r="68" spans="1:8" ht="12.75">
      <c r="A68" s="207">
        <v>4</v>
      </c>
      <c r="B68" s="207" t="s">
        <v>350</v>
      </c>
      <c r="C68" s="207" t="s">
        <v>351</v>
      </c>
      <c r="D68" s="207">
        <v>1</v>
      </c>
      <c r="E68" s="207" t="s">
        <v>68</v>
      </c>
      <c r="F68" s="279"/>
      <c r="G68" s="208">
        <f t="shared" si="2"/>
        <v>0</v>
      </c>
      <c r="H68" s="320"/>
    </row>
    <row r="69" spans="1:8" ht="12.75" customHeight="1">
      <c r="A69" s="207">
        <v>5</v>
      </c>
      <c r="B69" s="207" t="s">
        <v>352</v>
      </c>
      <c r="C69" s="207" t="s">
        <v>353</v>
      </c>
      <c r="D69" s="207">
        <v>1</v>
      </c>
      <c r="E69" s="207" t="s">
        <v>68</v>
      </c>
      <c r="F69" s="279"/>
      <c r="G69" s="208">
        <f t="shared" si="2"/>
        <v>0</v>
      </c>
      <c r="H69" s="320" t="s">
        <v>259</v>
      </c>
    </row>
    <row r="70" spans="1:8" ht="12.75">
      <c r="A70" s="207">
        <v>6</v>
      </c>
      <c r="B70" s="207" t="s">
        <v>354</v>
      </c>
      <c r="C70" s="207" t="s">
        <v>613</v>
      </c>
      <c r="D70" s="207">
        <v>21</v>
      </c>
      <c r="E70" s="207" t="s">
        <v>68</v>
      </c>
      <c r="F70" s="279"/>
      <c r="G70" s="208">
        <f t="shared" si="2"/>
        <v>0</v>
      </c>
      <c r="H70" s="320"/>
    </row>
    <row r="71" spans="1:7" ht="15">
      <c r="A71" s="21"/>
      <c r="B71" s="21"/>
      <c r="C71" s="210" t="s">
        <v>246</v>
      </c>
      <c r="D71" s="211"/>
      <c r="E71" s="211"/>
      <c r="F71" s="276"/>
      <c r="G71" s="212">
        <f>SUM(G65:G70)</f>
        <v>0</v>
      </c>
    </row>
    <row r="72" spans="2:9" ht="15">
      <c r="B72" s="213"/>
      <c r="C72" s="100"/>
      <c r="D72" s="203"/>
      <c r="E72" s="203"/>
      <c r="F72" s="277"/>
      <c r="G72" s="214"/>
      <c r="I72" s="216"/>
    </row>
    <row r="74" ht="15.75">
      <c r="C74" s="73" t="s">
        <v>355</v>
      </c>
    </row>
    <row r="75" spans="1:7" ht="12.75">
      <c r="A75" s="205" t="s">
        <v>249</v>
      </c>
      <c r="B75" s="205" t="s">
        <v>61</v>
      </c>
      <c r="C75" s="205" t="s">
        <v>250</v>
      </c>
      <c r="D75" s="205"/>
      <c r="E75" s="206" t="s">
        <v>251</v>
      </c>
      <c r="F75" s="275" t="s">
        <v>252</v>
      </c>
      <c r="G75" s="206" t="s">
        <v>246</v>
      </c>
    </row>
    <row r="76" spans="1:8" ht="12.75" customHeight="1">
      <c r="A76" s="207">
        <v>1</v>
      </c>
      <c r="B76" s="207" t="s">
        <v>356</v>
      </c>
      <c r="C76" s="207" t="s">
        <v>357</v>
      </c>
      <c r="D76" s="207">
        <v>4</v>
      </c>
      <c r="E76" s="207" t="s">
        <v>68</v>
      </c>
      <c r="F76" s="279"/>
      <c r="G76" s="208">
        <f>D76*F76</f>
        <v>0</v>
      </c>
      <c r="H76" s="320" t="s">
        <v>259</v>
      </c>
    </row>
    <row r="77" spans="1:8" ht="12.75">
      <c r="A77" s="207">
        <v>2</v>
      </c>
      <c r="B77" s="207" t="s">
        <v>358</v>
      </c>
      <c r="C77" s="207" t="s">
        <v>359</v>
      </c>
      <c r="D77" s="207">
        <v>8</v>
      </c>
      <c r="E77" s="207" t="s">
        <v>68</v>
      </c>
      <c r="F77" s="279"/>
      <c r="G77" s="208">
        <f aca="true" t="shared" si="3" ref="G77:G89">D77*F77</f>
        <v>0</v>
      </c>
      <c r="H77" s="320"/>
    </row>
    <row r="78" spans="1:8" ht="12.75">
      <c r="A78" s="207">
        <v>3</v>
      </c>
      <c r="B78" s="207" t="s">
        <v>360</v>
      </c>
      <c r="C78" s="207" t="s">
        <v>361</v>
      </c>
      <c r="D78" s="207">
        <v>4</v>
      </c>
      <c r="E78" s="207" t="s">
        <v>68</v>
      </c>
      <c r="F78" s="279"/>
      <c r="G78" s="208">
        <f t="shared" si="3"/>
        <v>0</v>
      </c>
      <c r="H78" s="321"/>
    </row>
    <row r="79" spans="1:8" ht="12.75">
      <c r="A79" s="207">
        <v>4</v>
      </c>
      <c r="B79" s="207" t="s">
        <v>362</v>
      </c>
      <c r="C79" s="207" t="s">
        <v>363</v>
      </c>
      <c r="D79" s="207">
        <v>2</v>
      </c>
      <c r="E79" s="207" t="s">
        <v>68</v>
      </c>
      <c r="F79" s="279"/>
      <c r="G79" s="208">
        <f t="shared" si="3"/>
        <v>0</v>
      </c>
      <c r="H79" s="321"/>
    </row>
    <row r="80" spans="1:8" ht="12.75">
      <c r="A80" s="207">
        <v>5</v>
      </c>
      <c r="B80" s="207" t="s">
        <v>364</v>
      </c>
      <c r="C80" s="207" t="s">
        <v>365</v>
      </c>
      <c r="D80" s="207">
        <v>7</v>
      </c>
      <c r="E80" s="207" t="s">
        <v>68</v>
      </c>
      <c r="F80" s="279"/>
      <c r="G80" s="208">
        <f t="shared" si="3"/>
        <v>0</v>
      </c>
      <c r="H80" s="321"/>
    </row>
    <row r="81" spans="1:8" ht="12.75">
      <c r="A81" s="207">
        <v>6</v>
      </c>
      <c r="B81" s="207" t="s">
        <v>366</v>
      </c>
      <c r="C81" s="207" t="s">
        <v>367</v>
      </c>
      <c r="D81" s="207">
        <v>25</v>
      </c>
      <c r="E81" s="207" t="s">
        <v>68</v>
      </c>
      <c r="F81" s="279"/>
      <c r="G81" s="208">
        <f t="shared" si="3"/>
        <v>0</v>
      </c>
      <c r="H81" s="321"/>
    </row>
    <row r="82" spans="1:8" ht="12.75">
      <c r="A82" s="207">
        <v>7</v>
      </c>
      <c r="B82" s="207" t="s">
        <v>368</v>
      </c>
      <c r="C82" s="207" t="s">
        <v>369</v>
      </c>
      <c r="D82" s="207">
        <v>42</v>
      </c>
      <c r="E82" s="207" t="s">
        <v>80</v>
      </c>
      <c r="F82" s="279"/>
      <c r="G82" s="208">
        <f t="shared" si="3"/>
        <v>0</v>
      </c>
      <c r="H82" s="321"/>
    </row>
    <row r="83" spans="1:8" ht="12.75">
      <c r="A83" s="207">
        <v>8</v>
      </c>
      <c r="B83" s="207" t="s">
        <v>370</v>
      </c>
      <c r="C83" s="207" t="s">
        <v>371</v>
      </c>
      <c r="D83" s="207">
        <v>1.5</v>
      </c>
      <c r="E83" s="207" t="s">
        <v>68</v>
      </c>
      <c r="F83" s="279"/>
      <c r="G83" s="208">
        <f t="shared" si="3"/>
        <v>0</v>
      </c>
      <c r="H83" s="321"/>
    </row>
    <row r="84" spans="1:8" ht="12.75">
      <c r="A84" s="207">
        <v>9</v>
      </c>
      <c r="B84" s="207" t="s">
        <v>372</v>
      </c>
      <c r="C84" s="207" t="s">
        <v>373</v>
      </c>
      <c r="D84" s="207">
        <v>4.95</v>
      </c>
      <c r="E84" s="207" t="s">
        <v>68</v>
      </c>
      <c r="F84" s="279"/>
      <c r="G84" s="208">
        <f t="shared" si="3"/>
        <v>0</v>
      </c>
      <c r="H84" s="321"/>
    </row>
    <row r="85" spans="1:8" ht="12.75">
      <c r="A85" s="207">
        <v>10</v>
      </c>
      <c r="B85" s="207" t="s">
        <v>374</v>
      </c>
      <c r="C85" s="207" t="s">
        <v>375</v>
      </c>
      <c r="D85" s="207">
        <v>4.95</v>
      </c>
      <c r="E85" s="207" t="s">
        <v>68</v>
      </c>
      <c r="F85" s="279"/>
      <c r="G85" s="208">
        <f t="shared" si="3"/>
        <v>0</v>
      </c>
      <c r="H85" s="321"/>
    </row>
    <row r="86" spans="1:8" ht="12.75">
      <c r="A86" s="207">
        <v>11</v>
      </c>
      <c r="B86" s="207" t="s">
        <v>376</v>
      </c>
      <c r="C86" s="207" t="s">
        <v>377</v>
      </c>
      <c r="D86" s="207">
        <v>4.95</v>
      </c>
      <c r="E86" s="207" t="s">
        <v>68</v>
      </c>
      <c r="F86" s="279"/>
      <c r="G86" s="208">
        <f t="shared" si="3"/>
        <v>0</v>
      </c>
      <c r="H86" s="321"/>
    </row>
    <row r="87" spans="1:8" ht="12.75">
      <c r="A87" s="207">
        <v>12</v>
      </c>
      <c r="B87" s="207" t="s">
        <v>378</v>
      </c>
      <c r="C87" s="207" t="s">
        <v>379</v>
      </c>
      <c r="D87" s="207">
        <v>4.95</v>
      </c>
      <c r="E87" s="207" t="s">
        <v>68</v>
      </c>
      <c r="F87" s="279"/>
      <c r="G87" s="208">
        <f t="shared" si="3"/>
        <v>0</v>
      </c>
      <c r="H87" s="321"/>
    </row>
    <row r="88" spans="1:8" ht="12.75">
      <c r="A88" s="207">
        <v>13</v>
      </c>
      <c r="B88" s="207" t="s">
        <v>380</v>
      </c>
      <c r="C88" s="207" t="s">
        <v>381</v>
      </c>
      <c r="D88" s="207">
        <v>4.95</v>
      </c>
      <c r="E88" s="207" t="s">
        <v>68</v>
      </c>
      <c r="F88" s="279"/>
      <c r="G88" s="208">
        <f t="shared" si="3"/>
        <v>0</v>
      </c>
      <c r="H88" s="321"/>
    </row>
    <row r="89" spans="1:8" ht="12.75">
      <c r="A89" s="207">
        <v>14</v>
      </c>
      <c r="B89" s="207" t="s">
        <v>382</v>
      </c>
      <c r="C89" s="207" t="s">
        <v>383</v>
      </c>
      <c r="D89" s="207">
        <v>5.25</v>
      </c>
      <c r="E89" s="207" t="s">
        <v>68</v>
      </c>
      <c r="F89" s="279"/>
      <c r="G89" s="208">
        <f t="shared" si="3"/>
        <v>0</v>
      </c>
      <c r="H89" s="321"/>
    </row>
    <row r="90" spans="1:7" ht="15">
      <c r="A90" s="21"/>
      <c r="B90" s="21"/>
      <c r="C90" s="210" t="s">
        <v>246</v>
      </c>
      <c r="D90" s="211"/>
      <c r="E90" s="211"/>
      <c r="F90" s="276"/>
      <c r="G90" s="212">
        <f>SUM(G76:G89)</f>
        <v>0</v>
      </c>
    </row>
    <row r="91" spans="2:9" ht="15">
      <c r="B91" s="213"/>
      <c r="C91" s="100"/>
      <c r="D91" s="203"/>
      <c r="E91" s="203"/>
      <c r="F91" s="277"/>
      <c r="G91" s="214"/>
      <c r="I91" s="216"/>
    </row>
    <row r="93" ht="15.75">
      <c r="C93" s="73" t="s">
        <v>355</v>
      </c>
    </row>
    <row r="94" spans="1:7" ht="12.75">
      <c r="A94" s="205" t="s">
        <v>249</v>
      </c>
      <c r="B94" s="205" t="s">
        <v>61</v>
      </c>
      <c r="C94" s="205" t="s">
        <v>250</v>
      </c>
      <c r="D94" s="205"/>
      <c r="E94" s="206" t="s">
        <v>251</v>
      </c>
      <c r="F94" s="275" t="s">
        <v>252</v>
      </c>
      <c r="G94" s="206" t="s">
        <v>246</v>
      </c>
    </row>
    <row r="95" spans="1:8" ht="12.75" customHeight="1">
      <c r="A95" s="207">
        <v>1</v>
      </c>
      <c r="B95" s="207" t="s">
        <v>384</v>
      </c>
      <c r="C95" s="207" t="s">
        <v>385</v>
      </c>
      <c r="D95" s="207">
        <v>1</v>
      </c>
      <c r="E95" s="207" t="s">
        <v>68</v>
      </c>
      <c r="F95" s="279"/>
      <c r="G95" s="208">
        <f aca="true" t="shared" si="4" ref="G95:G101">D95*F95</f>
        <v>0</v>
      </c>
      <c r="H95" s="320" t="s">
        <v>259</v>
      </c>
    </row>
    <row r="96" spans="1:8" ht="12.75">
      <c r="A96" s="207">
        <v>2</v>
      </c>
      <c r="B96" s="207" t="s">
        <v>386</v>
      </c>
      <c r="C96" s="207" t="s">
        <v>387</v>
      </c>
      <c r="D96" s="207">
        <v>1</v>
      </c>
      <c r="E96" s="207" t="s">
        <v>68</v>
      </c>
      <c r="F96" s="279"/>
      <c r="G96" s="208">
        <f t="shared" si="4"/>
        <v>0</v>
      </c>
      <c r="H96" s="320"/>
    </row>
    <row r="97" spans="1:8" ht="12.75">
      <c r="A97" s="207">
        <v>3</v>
      </c>
      <c r="B97" s="207" t="s">
        <v>388</v>
      </c>
      <c r="C97" s="207" t="s">
        <v>389</v>
      </c>
      <c r="D97" s="207">
        <v>5</v>
      </c>
      <c r="E97" s="207" t="s">
        <v>68</v>
      </c>
      <c r="F97" s="279"/>
      <c r="G97" s="208">
        <f t="shared" si="4"/>
        <v>0</v>
      </c>
      <c r="H97" s="321"/>
    </row>
    <row r="98" spans="1:8" ht="12.75">
      <c r="A98" s="207">
        <v>4</v>
      </c>
      <c r="B98" s="207" t="s">
        <v>390</v>
      </c>
      <c r="C98" s="207" t="s">
        <v>391</v>
      </c>
      <c r="D98" s="207">
        <v>3</v>
      </c>
      <c r="E98" s="207" t="s">
        <v>68</v>
      </c>
      <c r="F98" s="279"/>
      <c r="G98" s="208">
        <f t="shared" si="4"/>
        <v>0</v>
      </c>
      <c r="H98" s="321"/>
    </row>
    <row r="99" spans="1:8" ht="12.75">
      <c r="A99" s="207">
        <v>5</v>
      </c>
      <c r="B99" s="207" t="s">
        <v>392</v>
      </c>
      <c r="C99" s="207" t="s">
        <v>393</v>
      </c>
      <c r="D99" s="207">
        <v>3</v>
      </c>
      <c r="E99" s="207" t="s">
        <v>68</v>
      </c>
      <c r="F99" s="279"/>
      <c r="G99" s="208">
        <f t="shared" si="4"/>
        <v>0</v>
      </c>
      <c r="H99" s="321"/>
    </row>
    <row r="100" spans="1:8" ht="12.75">
      <c r="A100" s="207">
        <v>6</v>
      </c>
      <c r="B100" s="207" t="s">
        <v>394</v>
      </c>
      <c r="C100" s="207" t="s">
        <v>395</v>
      </c>
      <c r="D100" s="207">
        <v>1</v>
      </c>
      <c r="E100" s="207" t="s">
        <v>68</v>
      </c>
      <c r="F100" s="279"/>
      <c r="G100" s="208">
        <f t="shared" si="4"/>
        <v>0</v>
      </c>
      <c r="H100" s="321"/>
    </row>
    <row r="101" spans="1:8" ht="12.75">
      <c r="A101" s="207">
        <v>7</v>
      </c>
      <c r="B101" s="207" t="s">
        <v>396</v>
      </c>
      <c r="C101" s="207" t="s">
        <v>397</v>
      </c>
      <c r="D101" s="207">
        <v>13</v>
      </c>
      <c r="E101" s="207" t="s">
        <v>68</v>
      </c>
      <c r="F101" s="279"/>
      <c r="G101" s="208">
        <f t="shared" si="4"/>
        <v>0</v>
      </c>
      <c r="H101" s="321"/>
    </row>
    <row r="102" spans="1:7" ht="15">
      <c r="A102" s="21"/>
      <c r="B102" s="21"/>
      <c r="C102" s="210" t="s">
        <v>246</v>
      </c>
      <c r="D102" s="211"/>
      <c r="E102" s="211"/>
      <c r="F102" s="276"/>
      <c r="G102" s="212">
        <f>SUM(G95:G101)</f>
        <v>0</v>
      </c>
    </row>
    <row r="103" spans="2:9" ht="15">
      <c r="B103" s="213"/>
      <c r="C103" s="100"/>
      <c r="D103" s="203"/>
      <c r="E103" s="203"/>
      <c r="F103" s="277"/>
      <c r="G103" s="214"/>
      <c r="I103" s="216"/>
    </row>
    <row r="105" spans="3:9" ht="15.75">
      <c r="C105" s="73" t="s">
        <v>398</v>
      </c>
      <c r="I105" s="207" t="s">
        <v>625</v>
      </c>
    </row>
    <row r="106" spans="1:10" ht="24">
      <c r="A106" s="261" t="s">
        <v>249</v>
      </c>
      <c r="B106" s="261" t="s">
        <v>61</v>
      </c>
      <c r="C106" s="261" t="s">
        <v>250</v>
      </c>
      <c r="D106" s="261"/>
      <c r="E106" s="261" t="s">
        <v>251</v>
      </c>
      <c r="F106" s="280" t="s">
        <v>252</v>
      </c>
      <c r="G106" s="261" t="s">
        <v>246</v>
      </c>
      <c r="H106" s="253"/>
      <c r="I106" s="291" t="s">
        <v>626</v>
      </c>
      <c r="J106" s="291" t="s">
        <v>627</v>
      </c>
    </row>
    <row r="107" spans="1:10" ht="12.75" customHeight="1">
      <c r="A107" s="207">
        <v>1</v>
      </c>
      <c r="B107" s="207" t="s">
        <v>399</v>
      </c>
      <c r="C107" s="207" t="s">
        <v>400</v>
      </c>
      <c r="D107" s="207">
        <v>0.07035</v>
      </c>
      <c r="E107" s="207" t="s">
        <v>401</v>
      </c>
      <c r="F107" s="279"/>
      <c r="G107" s="208">
        <f aca="true" t="shared" si="5" ref="G107:G112">D107*F107</f>
        <v>0</v>
      </c>
      <c r="H107" s="320" t="s">
        <v>614</v>
      </c>
      <c r="I107" s="292">
        <v>15</v>
      </c>
      <c r="J107" s="292">
        <v>60</v>
      </c>
    </row>
    <row r="108" spans="1:10" ht="12.75" customHeight="1">
      <c r="A108" s="207">
        <v>2</v>
      </c>
      <c r="B108" s="207" t="s">
        <v>402</v>
      </c>
      <c r="C108" s="207" t="s">
        <v>403</v>
      </c>
      <c r="D108" s="207">
        <v>0.1344</v>
      </c>
      <c r="E108" s="207" t="s">
        <v>401</v>
      </c>
      <c r="F108" s="279"/>
      <c r="G108" s="208">
        <f t="shared" si="5"/>
        <v>0</v>
      </c>
      <c r="H108" s="320"/>
      <c r="I108" s="292">
        <v>22</v>
      </c>
      <c r="J108" s="292">
        <v>112</v>
      </c>
    </row>
    <row r="109" spans="1:10" ht="12.75">
      <c r="A109" s="207">
        <v>3</v>
      </c>
      <c r="B109" s="207" t="s">
        <v>404</v>
      </c>
      <c r="C109" s="207" t="s">
        <v>405</v>
      </c>
      <c r="D109" s="207">
        <v>0.2667</v>
      </c>
      <c r="E109" s="207" t="s">
        <v>401</v>
      </c>
      <c r="F109" s="279"/>
      <c r="G109" s="208">
        <f t="shared" si="5"/>
        <v>0</v>
      </c>
      <c r="H109" s="321"/>
      <c r="I109" s="292">
        <v>44</v>
      </c>
      <c r="J109" s="292">
        <v>223</v>
      </c>
    </row>
    <row r="110" spans="1:10" ht="12.75">
      <c r="A110" s="207">
        <v>4</v>
      </c>
      <c r="B110" s="207" t="s">
        <v>406</v>
      </c>
      <c r="C110" s="207" t="s">
        <v>407</v>
      </c>
      <c r="D110" s="207">
        <v>0.0336</v>
      </c>
      <c r="E110" s="207" t="s">
        <v>401</v>
      </c>
      <c r="F110" s="279"/>
      <c r="G110" s="208">
        <f t="shared" si="5"/>
        <v>0</v>
      </c>
      <c r="H110" s="321"/>
      <c r="I110" s="292">
        <v>14</v>
      </c>
      <c r="J110" s="292">
        <v>19</v>
      </c>
    </row>
    <row r="111" spans="1:10" ht="12.75">
      <c r="A111" s="207">
        <v>5</v>
      </c>
      <c r="B111" s="207" t="s">
        <v>408</v>
      </c>
      <c r="C111" s="207" t="s">
        <v>409</v>
      </c>
      <c r="D111" s="207">
        <v>0.03385</v>
      </c>
      <c r="E111" s="207" t="s">
        <v>401</v>
      </c>
      <c r="F111" s="279"/>
      <c r="G111" s="208">
        <f t="shared" si="5"/>
        <v>0</v>
      </c>
      <c r="H111" s="321"/>
      <c r="I111" s="292">
        <v>14</v>
      </c>
      <c r="J111" s="292">
        <v>20</v>
      </c>
    </row>
    <row r="112" spans="1:10" ht="12.75">
      <c r="A112" s="207">
        <v>6</v>
      </c>
      <c r="B112" s="207" t="s">
        <v>410</v>
      </c>
      <c r="C112" s="207" t="s">
        <v>411</v>
      </c>
      <c r="D112" s="207">
        <v>0.01995</v>
      </c>
      <c r="E112" s="207" t="s">
        <v>401</v>
      </c>
      <c r="F112" s="279"/>
      <c r="G112" s="208">
        <f t="shared" si="5"/>
        <v>0</v>
      </c>
      <c r="H112" s="321"/>
      <c r="I112" s="292">
        <v>8</v>
      </c>
      <c r="J112" s="292">
        <v>11</v>
      </c>
    </row>
    <row r="113" spans="1:7" ht="15">
      <c r="A113" s="21"/>
      <c r="B113" s="21"/>
      <c r="C113" s="210" t="s">
        <v>246</v>
      </c>
      <c r="D113" s="211"/>
      <c r="E113" s="211"/>
      <c r="F113" s="276"/>
      <c r="G113" s="212">
        <f>SUM(G107:G112)</f>
        <v>0</v>
      </c>
    </row>
    <row r="114" spans="2:9" ht="15">
      <c r="B114" s="213"/>
      <c r="C114" s="100"/>
      <c r="D114" s="203"/>
      <c r="E114" s="203"/>
      <c r="F114" s="277"/>
      <c r="G114" s="214"/>
      <c r="I114" s="216"/>
    </row>
    <row r="115" spans="1:7" ht="12.75">
      <c r="A115" s="218" t="s">
        <v>412</v>
      </c>
      <c r="B115" s="219"/>
      <c r="C115" s="219"/>
      <c r="D115" s="219"/>
      <c r="E115" s="219"/>
      <c r="F115" s="281"/>
      <c r="G115" s="219"/>
    </row>
    <row r="116" spans="1:7" ht="15">
      <c r="A116" s="220" t="s">
        <v>254</v>
      </c>
      <c r="B116" s="219"/>
      <c r="C116" s="219"/>
      <c r="D116" s="219"/>
      <c r="E116" s="219"/>
      <c r="F116" s="281"/>
      <c r="G116" s="219"/>
    </row>
    <row r="117" spans="1:7" ht="12.75">
      <c r="A117" s="221" t="s">
        <v>413</v>
      </c>
      <c r="B117" s="219"/>
      <c r="C117" s="219"/>
      <c r="D117" s="219"/>
      <c r="E117" s="219"/>
      <c r="F117" s="282"/>
      <c r="G117" s="222"/>
    </row>
    <row r="118" spans="1:7" ht="12.75">
      <c r="A118" s="223" t="s">
        <v>414</v>
      </c>
      <c r="B118" s="218" t="s">
        <v>415</v>
      </c>
      <c r="C118" s="218" t="s">
        <v>416</v>
      </c>
      <c r="D118" s="223" t="s">
        <v>417</v>
      </c>
      <c r="E118" s="223" t="s">
        <v>418</v>
      </c>
      <c r="F118" s="283" t="s">
        <v>419</v>
      </c>
      <c r="G118" s="224" t="s">
        <v>420</v>
      </c>
    </row>
    <row r="119" spans="1:7" ht="12.75">
      <c r="A119" s="225">
        <v>1</v>
      </c>
      <c r="B119" s="226" t="s">
        <v>421</v>
      </c>
      <c r="C119" s="227" t="s">
        <v>422</v>
      </c>
      <c r="D119" s="228">
        <v>1</v>
      </c>
      <c r="E119" s="225" t="s">
        <v>68</v>
      </c>
      <c r="F119" s="284"/>
      <c r="G119" s="229">
        <f>D119*F119</f>
        <v>0</v>
      </c>
    </row>
    <row r="120" spans="1:7" ht="12.75">
      <c r="A120" s="225">
        <v>2</v>
      </c>
      <c r="B120" s="226"/>
      <c r="C120" s="227" t="s">
        <v>423</v>
      </c>
      <c r="D120" s="228">
        <v>1</v>
      </c>
      <c r="E120" s="225" t="s">
        <v>68</v>
      </c>
      <c r="F120" s="284"/>
      <c r="G120" s="229">
        <f aca="true" t="shared" si="6" ref="G120:G127">D120*F120</f>
        <v>0</v>
      </c>
    </row>
    <row r="121" spans="1:7" ht="12.75">
      <c r="A121" s="225">
        <v>3</v>
      </c>
      <c r="B121" s="226"/>
      <c r="C121" s="226" t="s">
        <v>424</v>
      </c>
      <c r="D121" s="228">
        <v>1</v>
      </c>
      <c r="E121" s="225" t="s">
        <v>68</v>
      </c>
      <c r="F121" s="284"/>
      <c r="G121" s="229">
        <f t="shared" si="6"/>
        <v>0</v>
      </c>
    </row>
    <row r="122" spans="1:7" ht="12.75">
      <c r="A122" s="225">
        <v>4</v>
      </c>
      <c r="B122" s="226"/>
      <c r="C122" s="227" t="s">
        <v>425</v>
      </c>
      <c r="D122" s="228">
        <v>25</v>
      </c>
      <c r="E122" s="225" t="s">
        <v>68</v>
      </c>
      <c r="F122" s="284"/>
      <c r="G122" s="229">
        <f t="shared" si="6"/>
        <v>0</v>
      </c>
    </row>
    <row r="123" spans="1:7" ht="12.75">
      <c r="A123" s="225">
        <v>5</v>
      </c>
      <c r="B123" s="226"/>
      <c r="C123" s="227" t="s">
        <v>426</v>
      </c>
      <c r="D123" s="228">
        <v>1</v>
      </c>
      <c r="E123" s="225" t="s">
        <v>68</v>
      </c>
      <c r="F123" s="284"/>
      <c r="G123" s="229">
        <f t="shared" si="6"/>
        <v>0</v>
      </c>
    </row>
    <row r="124" spans="1:7" ht="12.75">
      <c r="A124" s="225">
        <v>6</v>
      </c>
      <c r="B124" s="226"/>
      <c r="C124" s="227" t="s">
        <v>427</v>
      </c>
      <c r="D124" s="228">
        <v>1</v>
      </c>
      <c r="E124" s="225" t="s">
        <v>68</v>
      </c>
      <c r="F124" s="284"/>
      <c r="G124" s="229">
        <f t="shared" si="6"/>
        <v>0</v>
      </c>
    </row>
    <row r="125" spans="1:7" ht="12.75">
      <c r="A125" s="225">
        <v>7</v>
      </c>
      <c r="B125" s="226" t="s">
        <v>428</v>
      </c>
      <c r="C125" s="227" t="s">
        <v>429</v>
      </c>
      <c r="D125" s="228">
        <v>1</v>
      </c>
      <c r="E125" s="225" t="s">
        <v>68</v>
      </c>
      <c r="F125" s="284"/>
      <c r="G125" s="229">
        <f t="shared" si="6"/>
        <v>0</v>
      </c>
    </row>
    <row r="126" spans="1:7" ht="12.75">
      <c r="A126" s="225">
        <v>8</v>
      </c>
      <c r="B126" s="226" t="s">
        <v>430</v>
      </c>
      <c r="C126" s="227" t="s">
        <v>429</v>
      </c>
      <c r="D126" s="228">
        <v>2</v>
      </c>
      <c r="E126" s="225" t="s">
        <v>68</v>
      </c>
      <c r="F126" s="284"/>
      <c r="G126" s="229">
        <f t="shared" si="6"/>
        <v>0</v>
      </c>
    </row>
    <row r="127" spans="1:7" ht="12.75">
      <c r="A127" s="225">
        <v>9</v>
      </c>
      <c r="B127" s="226"/>
      <c r="C127" s="226" t="s">
        <v>431</v>
      </c>
      <c r="D127" s="228">
        <v>40</v>
      </c>
      <c r="E127" s="225" t="s">
        <v>68</v>
      </c>
      <c r="F127" s="284"/>
      <c r="G127" s="229">
        <f t="shared" si="6"/>
        <v>0</v>
      </c>
    </row>
    <row r="128" spans="1:7" ht="15">
      <c r="A128" s="225"/>
      <c r="B128" s="219"/>
      <c r="C128" s="227"/>
      <c r="D128" s="219"/>
      <c r="E128" s="219"/>
      <c r="F128" s="285" t="s">
        <v>432</v>
      </c>
      <c r="G128" s="216">
        <f>SUM(G119:G127)</f>
        <v>0</v>
      </c>
    </row>
    <row r="129" spans="1:7" ht="12.75">
      <c r="A129" s="225"/>
      <c r="B129" s="219"/>
      <c r="C129" s="227"/>
      <c r="D129" s="219"/>
      <c r="E129" s="219"/>
      <c r="F129" s="285" t="s">
        <v>433</v>
      </c>
      <c r="G129" s="230">
        <v>0.036</v>
      </c>
    </row>
    <row r="130" spans="1:9" ht="15">
      <c r="A130" s="225"/>
      <c r="B130" s="219"/>
      <c r="C130" s="227"/>
      <c r="D130" s="219"/>
      <c r="E130" s="219"/>
      <c r="F130" s="286" t="s">
        <v>432</v>
      </c>
      <c r="G130" s="231">
        <f>G128*1.036</f>
        <v>0</v>
      </c>
      <c r="I130" s="216"/>
    </row>
    <row r="131" spans="1:7" ht="15">
      <c r="A131" s="220" t="s">
        <v>258</v>
      </c>
      <c r="B131" s="219"/>
      <c r="C131" s="232"/>
      <c r="D131" s="232"/>
      <c r="E131" s="232"/>
      <c r="F131" s="287"/>
      <c r="G131" s="233"/>
    </row>
    <row r="132" spans="1:7" ht="12.75">
      <c r="A132" s="227"/>
      <c r="B132" s="234" t="s">
        <v>415</v>
      </c>
      <c r="C132" s="234" t="s">
        <v>416</v>
      </c>
      <c r="D132" s="218"/>
      <c r="E132" s="223" t="s">
        <v>64</v>
      </c>
      <c r="F132" s="283" t="s">
        <v>419</v>
      </c>
      <c r="G132" s="235" t="s">
        <v>420</v>
      </c>
    </row>
    <row r="133" spans="1:7" ht="12.75">
      <c r="A133" s="236" t="s">
        <v>434</v>
      </c>
      <c r="B133" s="237"/>
      <c r="C133" s="238" t="s">
        <v>435</v>
      </c>
      <c r="D133" s="238"/>
      <c r="E133" s="228">
        <v>16</v>
      </c>
      <c r="F133" s="284"/>
      <c r="G133" s="229">
        <f>D133*F133</f>
        <v>0</v>
      </c>
    </row>
    <row r="134" spans="1:7" ht="12.75">
      <c r="A134" s="236" t="s">
        <v>436</v>
      </c>
      <c r="B134" s="237"/>
      <c r="C134" s="238" t="s">
        <v>437</v>
      </c>
      <c r="D134" s="238"/>
      <c r="E134" s="228">
        <v>0</v>
      </c>
      <c r="F134" s="284"/>
      <c r="G134" s="229">
        <f>D134*F134</f>
        <v>0</v>
      </c>
    </row>
    <row r="135" spans="1:7" ht="12.75">
      <c r="A135" s="236" t="s">
        <v>25</v>
      </c>
      <c r="B135" s="239"/>
      <c r="C135" s="238" t="s">
        <v>438</v>
      </c>
      <c r="D135" s="238"/>
      <c r="E135" s="225">
        <v>3</v>
      </c>
      <c r="F135" s="284"/>
      <c r="G135" s="229">
        <f>D135*F135</f>
        <v>0</v>
      </c>
    </row>
    <row r="136" spans="1:7" ht="15">
      <c r="A136" s="219"/>
      <c r="B136" s="239"/>
      <c r="C136" s="238"/>
      <c r="D136" s="238"/>
      <c r="E136" s="228"/>
      <c r="F136" s="285" t="s">
        <v>432</v>
      </c>
      <c r="G136" s="216">
        <f>SUM(G133:G135)</f>
        <v>0</v>
      </c>
    </row>
    <row r="137" spans="1:7" ht="12.75">
      <c r="A137" s="219"/>
      <c r="B137" s="239"/>
      <c r="C137" s="238"/>
      <c r="D137" s="238"/>
      <c r="E137" s="228"/>
      <c r="F137" s="285" t="s">
        <v>433</v>
      </c>
      <c r="G137" s="230">
        <v>0.036</v>
      </c>
    </row>
    <row r="138" spans="1:7" ht="12.75">
      <c r="A138" s="219"/>
      <c r="B138" s="239"/>
      <c r="C138" s="238"/>
      <c r="D138" s="238"/>
      <c r="E138" s="228"/>
      <c r="F138" s="286" t="s">
        <v>439</v>
      </c>
      <c r="G138" s="231">
        <f>G136*1.036</f>
        <v>0</v>
      </c>
    </row>
    <row r="139" ht="15">
      <c r="I139" s="216"/>
    </row>
  </sheetData>
  <sheetProtection password="DE49" sheet="1"/>
  <protectedRanges>
    <protectedRange password="E712" sqref="F8:F9 F15:F21 F26:F59 F65:F70 F76:F89 F95:F101 F107:F112 F119:F127 F133:F135" name="Elektro"/>
  </protectedRanges>
  <mergeCells count="7">
    <mergeCell ref="H76:H89"/>
    <mergeCell ref="H95:H101"/>
    <mergeCell ref="H107:H112"/>
    <mergeCell ref="H26:H34"/>
    <mergeCell ref="H35:H59"/>
    <mergeCell ref="H65:H68"/>
    <mergeCell ref="H69:H70"/>
  </mergeCells>
  <printOptions/>
  <pageMargins left="0.38" right="0.4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2.25390625" style="0" customWidth="1"/>
    <col min="2" max="2" width="31.25390625" style="0" customWidth="1"/>
    <col min="3" max="3" width="8.00390625" style="0" customWidth="1"/>
    <col min="4" max="4" width="16.00390625" style="0" customWidth="1"/>
    <col min="5" max="5" width="19.625" style="0" customWidth="1"/>
  </cols>
  <sheetData>
    <row r="1" spans="1:5" ht="12.75">
      <c r="A1" s="178"/>
      <c r="B1" s="179"/>
      <c r="C1" s="8"/>
      <c r="D1" s="8"/>
      <c r="E1" s="8"/>
    </row>
    <row r="2" spans="1:5" ht="12.75" customHeight="1">
      <c r="A2" s="322" t="s">
        <v>458</v>
      </c>
      <c r="B2" s="322"/>
      <c r="C2" s="322"/>
      <c r="D2" s="322"/>
      <c r="E2" s="322"/>
    </row>
    <row r="3" spans="1:5" ht="12.75" customHeight="1">
      <c r="A3" s="323"/>
      <c r="B3" s="323"/>
      <c r="C3" s="323"/>
      <c r="D3" s="323"/>
      <c r="E3" s="323"/>
    </row>
    <row r="4" spans="1:5" ht="15.75">
      <c r="A4" s="187"/>
      <c r="B4" s="2"/>
      <c r="C4" s="2"/>
      <c r="D4" s="2"/>
      <c r="E4" s="2"/>
    </row>
    <row r="5" spans="1:5" ht="12.75">
      <c r="A5" s="188"/>
      <c r="B5" s="2"/>
      <c r="C5" s="2"/>
      <c r="D5" s="2"/>
      <c r="E5" s="2"/>
    </row>
    <row r="6" spans="1:5" ht="12.75">
      <c r="A6" s="189"/>
      <c r="B6" s="2"/>
      <c r="C6" s="2"/>
      <c r="D6" s="2"/>
      <c r="E6" s="2"/>
    </row>
    <row r="7" spans="1:5" ht="15">
      <c r="A7" s="8"/>
      <c r="B7" s="190" t="s">
        <v>241</v>
      </c>
      <c r="C7" s="8"/>
      <c r="D7" s="8"/>
      <c r="E7" s="8"/>
    </row>
    <row r="8" spans="1:2" ht="15">
      <c r="A8" s="191" t="s">
        <v>242</v>
      </c>
      <c r="B8" s="191" t="s">
        <v>243</v>
      </c>
    </row>
    <row r="9" spans="2:5" ht="12.75">
      <c r="B9" t="s">
        <v>244</v>
      </c>
      <c r="E9" s="196">
        <f>'04 SLP položky'!G60+'04 SLP položky'!G116</f>
        <v>0</v>
      </c>
    </row>
    <row r="10" spans="2:5" ht="12.75">
      <c r="B10" t="s">
        <v>245</v>
      </c>
      <c r="E10" s="196">
        <f>'04 SLP položky'!G26+'04 SLP položky'!G47+'04 SLP položky'!G76</f>
        <v>0</v>
      </c>
    </row>
    <row r="11" spans="1:5" ht="15.75" thickBot="1">
      <c r="A11" s="194" t="s">
        <v>242</v>
      </c>
      <c r="B11" s="194" t="s">
        <v>246</v>
      </c>
      <c r="C11" s="194"/>
      <c r="D11" s="194"/>
      <c r="E11" s="195">
        <f>E9+E10</f>
        <v>0</v>
      </c>
    </row>
    <row r="12" spans="1:5" ht="15.75" thickBot="1">
      <c r="A12" s="197"/>
      <c r="B12" s="194" t="s">
        <v>247</v>
      </c>
      <c r="C12" s="194"/>
      <c r="D12" s="194"/>
      <c r="E12" s="195">
        <f>E11</f>
        <v>0</v>
      </c>
    </row>
    <row r="13" spans="2:5" ht="15.75">
      <c r="B13" s="73"/>
      <c r="C13" s="73"/>
      <c r="D13" s="73"/>
      <c r="E13" s="198"/>
    </row>
    <row r="14" spans="1:5" ht="15">
      <c r="A14" s="8"/>
      <c r="B14" s="190" t="s">
        <v>459</v>
      </c>
      <c r="C14" s="8"/>
      <c r="D14" s="8"/>
      <c r="E14" s="246"/>
    </row>
    <row r="15" spans="2:5" ht="12.75">
      <c r="B15" s="13" t="s">
        <v>460</v>
      </c>
      <c r="C15" s="63" t="s">
        <v>461</v>
      </c>
      <c r="D15" s="262">
        <f>E12</f>
        <v>0</v>
      </c>
      <c r="E15" s="263">
        <f>0.21*E12</f>
        <v>0</v>
      </c>
    </row>
    <row r="16" spans="1:5" ht="15">
      <c r="A16" s="8"/>
      <c r="B16" s="247" t="s">
        <v>462</v>
      </c>
      <c r="C16" s="248"/>
      <c r="D16" s="248"/>
      <c r="E16" s="249">
        <f>'04 SLP položky'!G27+'04 SLP položky'!G48+'04 SLP položky'!G61+'04 SLP položky'!G77+'04 SLP položky'!G117</f>
        <v>0</v>
      </c>
    </row>
    <row r="17" spans="1:5" ht="15.75" thickBot="1">
      <c r="A17" s="197"/>
      <c r="B17" s="194" t="s">
        <v>463</v>
      </c>
      <c r="C17" s="250"/>
      <c r="D17" s="250"/>
      <c r="E17" s="195">
        <f>E12+E16</f>
        <v>0</v>
      </c>
    </row>
  </sheetData>
  <sheetProtection password="DE49" sheet="1"/>
  <mergeCells count="1">
    <mergeCell ref="A2:E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43.875" style="0" customWidth="1"/>
    <col min="4" max="4" width="7.875" style="0" customWidth="1"/>
    <col min="5" max="5" width="4.25390625" style="0" customWidth="1"/>
    <col min="6" max="6" width="9.875" style="0" customWidth="1"/>
    <col min="7" max="7" width="16.25390625" style="0" customWidth="1"/>
  </cols>
  <sheetData>
    <row r="1" spans="1:7" ht="12.75">
      <c r="A1" s="201"/>
      <c r="B1" s="201"/>
      <c r="C1" s="201"/>
      <c r="D1" s="8"/>
      <c r="E1" s="8"/>
      <c r="F1" s="8"/>
      <c r="G1" s="8"/>
    </row>
    <row r="2" spans="1:7" ht="12.75" customHeight="1">
      <c r="A2" s="322" t="s">
        <v>458</v>
      </c>
      <c r="B2" s="324"/>
      <c r="C2" s="324"/>
      <c r="D2" s="324"/>
      <c r="E2" s="324"/>
      <c r="F2" s="324"/>
      <c r="G2" s="324"/>
    </row>
    <row r="3" spans="1:7" ht="12.75">
      <c r="A3" s="325"/>
      <c r="B3" s="325"/>
      <c r="C3" s="325"/>
      <c r="D3" s="325"/>
      <c r="E3" s="325"/>
      <c r="F3" s="325"/>
      <c r="G3" s="325"/>
    </row>
    <row r="4" spans="1:7" ht="15.75">
      <c r="A4" s="187"/>
      <c r="B4" s="2"/>
      <c r="C4" s="2"/>
      <c r="D4" s="2"/>
      <c r="E4" s="2"/>
      <c r="F4" s="2"/>
      <c r="G4" s="2"/>
    </row>
    <row r="5" spans="1:7" ht="15.75">
      <c r="A5" s="187"/>
      <c r="B5" s="2"/>
      <c r="C5" s="2"/>
      <c r="D5" s="2"/>
      <c r="E5" s="2"/>
      <c r="F5" s="2"/>
      <c r="G5" s="2"/>
    </row>
    <row r="6" ht="15.75">
      <c r="C6" s="73" t="s">
        <v>464</v>
      </c>
    </row>
    <row r="7" spans="1:7" ht="12.75">
      <c r="A7" s="205" t="s">
        <v>249</v>
      </c>
      <c r="B7" s="205" t="s">
        <v>61</v>
      </c>
      <c r="C7" s="205" t="s">
        <v>250</v>
      </c>
      <c r="D7" s="205"/>
      <c r="E7" s="206" t="s">
        <v>251</v>
      </c>
      <c r="F7" s="206" t="s">
        <v>252</v>
      </c>
      <c r="G7" s="206" t="s">
        <v>246</v>
      </c>
    </row>
    <row r="8" spans="1:7" ht="12.75">
      <c r="A8" s="207">
        <v>1</v>
      </c>
      <c r="B8" s="207" t="s">
        <v>465</v>
      </c>
      <c r="C8" s="251" t="s">
        <v>466</v>
      </c>
      <c r="D8" s="207">
        <v>2</v>
      </c>
      <c r="E8" s="207" t="s">
        <v>68</v>
      </c>
      <c r="F8" s="279"/>
      <c r="G8" s="208">
        <f aca="true" t="shared" si="0" ref="G8:G25">D8*F8</f>
        <v>0</v>
      </c>
    </row>
    <row r="9" spans="1:7" ht="12.75">
      <c r="A9" s="207">
        <v>17</v>
      </c>
      <c r="B9" s="207" t="s">
        <v>467</v>
      </c>
      <c r="C9" s="207" t="s">
        <v>468</v>
      </c>
      <c r="D9" s="207">
        <v>1</v>
      </c>
      <c r="E9" s="207" t="s">
        <v>68</v>
      </c>
      <c r="F9" s="279"/>
      <c r="G9" s="208">
        <f t="shared" si="0"/>
        <v>0</v>
      </c>
    </row>
    <row r="10" spans="1:7" ht="12.75">
      <c r="A10" s="207">
        <v>2</v>
      </c>
      <c r="B10" s="207" t="s">
        <v>469</v>
      </c>
      <c r="C10" s="251" t="s">
        <v>470</v>
      </c>
      <c r="D10" s="207">
        <v>2</v>
      </c>
      <c r="E10" s="207" t="s">
        <v>68</v>
      </c>
      <c r="F10" s="279"/>
      <c r="G10" s="208">
        <f t="shared" si="0"/>
        <v>0</v>
      </c>
    </row>
    <row r="11" spans="1:7" ht="12.75">
      <c r="A11" s="207">
        <v>25</v>
      </c>
      <c r="B11" s="207" t="s">
        <v>471</v>
      </c>
      <c r="C11" s="207" t="s">
        <v>472</v>
      </c>
      <c r="D11" s="207">
        <v>22</v>
      </c>
      <c r="E11" s="207" t="s">
        <v>80</v>
      </c>
      <c r="F11" s="279"/>
      <c r="G11" s="208">
        <f t="shared" si="0"/>
        <v>0</v>
      </c>
    </row>
    <row r="12" spans="1:7" ht="12.75">
      <c r="A12" s="207">
        <v>28</v>
      </c>
      <c r="B12" s="207" t="s">
        <v>471</v>
      </c>
      <c r="C12" s="207" t="s">
        <v>473</v>
      </c>
      <c r="D12" s="207">
        <v>22</v>
      </c>
      <c r="E12" s="207" t="s">
        <v>80</v>
      </c>
      <c r="F12" s="279"/>
      <c r="G12" s="208">
        <f t="shared" si="0"/>
        <v>0</v>
      </c>
    </row>
    <row r="13" spans="1:7" ht="12.75">
      <c r="A13" s="207">
        <v>5</v>
      </c>
      <c r="B13" s="207"/>
      <c r="C13" s="207" t="s">
        <v>474</v>
      </c>
      <c r="D13" s="207">
        <v>8</v>
      </c>
      <c r="E13" s="207" t="s">
        <v>100</v>
      </c>
      <c r="F13" s="279"/>
      <c r="G13" s="208">
        <f t="shared" si="0"/>
        <v>0</v>
      </c>
    </row>
    <row r="14" spans="1:7" ht="12.75">
      <c r="A14" s="207">
        <v>6</v>
      </c>
      <c r="B14" s="207"/>
      <c r="C14" s="207" t="s">
        <v>475</v>
      </c>
      <c r="D14" s="207">
        <v>10</v>
      </c>
      <c r="E14" s="207" t="s">
        <v>100</v>
      </c>
      <c r="F14" s="279"/>
      <c r="G14" s="208">
        <f t="shared" si="0"/>
        <v>0</v>
      </c>
    </row>
    <row r="15" spans="1:7" ht="24">
      <c r="A15" s="207">
        <v>7</v>
      </c>
      <c r="B15" s="207"/>
      <c r="C15" s="251" t="s">
        <v>476</v>
      </c>
      <c r="D15" s="207">
        <v>60</v>
      </c>
      <c r="E15" s="207" t="s">
        <v>77</v>
      </c>
      <c r="F15" s="279"/>
      <c r="G15" s="208">
        <f t="shared" si="0"/>
        <v>0</v>
      </c>
    </row>
    <row r="16" spans="1:7" ht="12.75">
      <c r="A16" s="207">
        <v>8</v>
      </c>
      <c r="B16" s="207" t="s">
        <v>477</v>
      </c>
      <c r="C16" s="207" t="s">
        <v>478</v>
      </c>
      <c r="D16" s="207">
        <v>4</v>
      </c>
      <c r="E16" s="207" t="s">
        <v>68</v>
      </c>
      <c r="F16" s="279"/>
      <c r="G16" s="208">
        <f t="shared" si="0"/>
        <v>0</v>
      </c>
    </row>
    <row r="17" spans="1:7" ht="12.75">
      <c r="A17" s="207">
        <v>9</v>
      </c>
      <c r="B17" s="207" t="s">
        <v>479</v>
      </c>
      <c r="C17" s="207" t="s">
        <v>480</v>
      </c>
      <c r="D17" s="207">
        <v>4</v>
      </c>
      <c r="E17" s="207" t="s">
        <v>68</v>
      </c>
      <c r="F17" s="279"/>
      <c r="G17" s="208">
        <f t="shared" si="0"/>
        <v>0</v>
      </c>
    </row>
    <row r="18" spans="1:7" ht="12.75">
      <c r="A18" s="207">
        <v>12</v>
      </c>
      <c r="B18" s="207" t="s">
        <v>481</v>
      </c>
      <c r="C18" s="207" t="s">
        <v>482</v>
      </c>
      <c r="D18" s="207">
        <v>8</v>
      </c>
      <c r="E18" s="207" t="s">
        <v>68</v>
      </c>
      <c r="F18" s="279"/>
      <c r="G18" s="208">
        <f t="shared" si="0"/>
        <v>0</v>
      </c>
    </row>
    <row r="19" spans="1:7" ht="12.75">
      <c r="A19" s="207">
        <v>14</v>
      </c>
      <c r="B19" s="207" t="s">
        <v>483</v>
      </c>
      <c r="C19" s="207" t="s">
        <v>484</v>
      </c>
      <c r="D19" s="207">
        <v>44</v>
      </c>
      <c r="E19" s="207" t="s">
        <v>80</v>
      </c>
      <c r="F19" s="279"/>
      <c r="G19" s="208">
        <f t="shared" si="0"/>
        <v>0</v>
      </c>
    </row>
    <row r="20" spans="1:7" ht="12.75">
      <c r="A20" s="207">
        <v>15</v>
      </c>
      <c r="B20" s="207" t="s">
        <v>485</v>
      </c>
      <c r="C20" s="207" t="s">
        <v>486</v>
      </c>
      <c r="D20" s="207">
        <v>44</v>
      </c>
      <c r="E20" s="207" t="s">
        <v>80</v>
      </c>
      <c r="F20" s="279"/>
      <c r="G20" s="208">
        <f t="shared" si="0"/>
        <v>0</v>
      </c>
    </row>
    <row r="21" spans="1:7" ht="12.75">
      <c r="A21" s="207">
        <v>16</v>
      </c>
      <c r="B21" s="207" t="s">
        <v>487</v>
      </c>
      <c r="C21" s="207" t="s">
        <v>488</v>
      </c>
      <c r="D21" s="207">
        <v>44</v>
      </c>
      <c r="E21" s="207" t="s">
        <v>80</v>
      </c>
      <c r="F21" s="279"/>
      <c r="G21" s="208">
        <f t="shared" si="0"/>
        <v>0</v>
      </c>
    </row>
    <row r="22" spans="1:7" ht="12.75">
      <c r="A22" s="207">
        <v>17</v>
      </c>
      <c r="B22" s="207" t="s">
        <v>489</v>
      </c>
      <c r="C22" s="207" t="s">
        <v>490</v>
      </c>
      <c r="D22" s="207">
        <v>66</v>
      </c>
      <c r="E22" s="207" t="s">
        <v>80</v>
      </c>
      <c r="F22" s="279"/>
      <c r="G22" s="208">
        <f t="shared" si="0"/>
        <v>0</v>
      </c>
    </row>
    <row r="23" spans="1:7" ht="24">
      <c r="A23" s="207">
        <v>18</v>
      </c>
      <c r="B23" s="207" t="s">
        <v>491</v>
      </c>
      <c r="C23" s="251" t="s">
        <v>492</v>
      </c>
      <c r="D23" s="207">
        <v>65</v>
      </c>
      <c r="E23" s="207" t="s">
        <v>80</v>
      </c>
      <c r="F23" s="279"/>
      <c r="G23" s="208">
        <f t="shared" si="0"/>
        <v>0</v>
      </c>
    </row>
    <row r="24" spans="1:7" ht="12.75">
      <c r="A24" s="207">
        <v>19</v>
      </c>
      <c r="B24" s="207" t="s">
        <v>493</v>
      </c>
      <c r="C24" s="207" t="s">
        <v>494</v>
      </c>
      <c r="D24" s="207">
        <v>12</v>
      </c>
      <c r="E24" s="207" t="s">
        <v>68</v>
      </c>
      <c r="F24" s="279"/>
      <c r="G24" s="208">
        <f t="shared" si="0"/>
        <v>0</v>
      </c>
    </row>
    <row r="25" spans="1:7" ht="24">
      <c r="A25" s="207">
        <v>20</v>
      </c>
      <c r="B25" s="207" t="s">
        <v>495</v>
      </c>
      <c r="C25" s="251" t="s">
        <v>496</v>
      </c>
      <c r="D25" s="207">
        <v>130</v>
      </c>
      <c r="E25" s="207" t="s">
        <v>68</v>
      </c>
      <c r="F25" s="279"/>
      <c r="G25" s="208">
        <f t="shared" si="0"/>
        <v>0</v>
      </c>
    </row>
    <row r="26" spans="1:7" ht="15">
      <c r="A26" s="26"/>
      <c r="B26" s="26"/>
      <c r="C26" s="210" t="s">
        <v>246</v>
      </c>
      <c r="D26" s="254"/>
      <c r="E26" s="254"/>
      <c r="F26" s="290"/>
      <c r="G26" s="216">
        <f>SUM(G8:G25)</f>
        <v>0</v>
      </c>
    </row>
    <row r="27" spans="2:7" ht="12.75">
      <c r="B27" s="213"/>
      <c r="C27" s="100" t="s">
        <v>460</v>
      </c>
      <c r="D27" s="203"/>
      <c r="E27" s="203"/>
      <c r="F27" s="277"/>
      <c r="G27" s="214">
        <f>0.21*G26</f>
        <v>0</v>
      </c>
    </row>
    <row r="28" ht="12.75">
      <c r="F28" s="274"/>
    </row>
    <row r="29" spans="3:6" ht="15.75">
      <c r="C29" s="73" t="s">
        <v>497</v>
      </c>
      <c r="F29" s="274"/>
    </row>
    <row r="30" spans="1:7" ht="12.75">
      <c r="A30" s="205" t="s">
        <v>249</v>
      </c>
      <c r="B30" s="205" t="s">
        <v>61</v>
      </c>
      <c r="C30" s="205" t="s">
        <v>250</v>
      </c>
      <c r="D30" s="205"/>
      <c r="E30" s="206" t="s">
        <v>251</v>
      </c>
      <c r="F30" s="275" t="s">
        <v>252</v>
      </c>
      <c r="G30" s="206" t="s">
        <v>246</v>
      </c>
    </row>
    <row r="31" spans="1:7" ht="12.75">
      <c r="A31" s="207">
        <v>1</v>
      </c>
      <c r="B31" s="207"/>
      <c r="C31" s="251" t="s">
        <v>550</v>
      </c>
      <c r="D31" s="207">
        <v>1</v>
      </c>
      <c r="E31" s="207" t="s">
        <v>68</v>
      </c>
      <c r="F31" s="279"/>
      <c r="G31" s="208">
        <f aca="true" t="shared" si="1" ref="G31:G46">D31*F31</f>
        <v>0</v>
      </c>
    </row>
    <row r="32" spans="1:7" ht="12.75">
      <c r="A32" s="207">
        <v>2</v>
      </c>
      <c r="B32" s="207"/>
      <c r="C32" s="251" t="s">
        <v>551</v>
      </c>
      <c r="D32" s="207">
        <v>1</v>
      </c>
      <c r="E32" s="207" t="s">
        <v>68</v>
      </c>
      <c r="F32" s="279"/>
      <c r="G32" s="208">
        <f t="shared" si="1"/>
        <v>0</v>
      </c>
    </row>
    <row r="33" spans="1:7" ht="12.75">
      <c r="A33" s="207">
        <v>3</v>
      </c>
      <c r="B33" s="207"/>
      <c r="C33" s="207" t="s">
        <v>498</v>
      </c>
      <c r="D33" s="207">
        <v>260</v>
      </c>
      <c r="E33" s="207" t="s">
        <v>80</v>
      </c>
      <c r="F33" s="279"/>
      <c r="G33" s="208">
        <f t="shared" si="1"/>
        <v>0</v>
      </c>
    </row>
    <row r="34" spans="1:7" ht="12.75">
      <c r="A34" s="207"/>
      <c r="B34" s="207"/>
      <c r="C34" s="207" t="s">
        <v>552</v>
      </c>
      <c r="D34" s="207"/>
      <c r="E34" s="207"/>
      <c r="F34" s="279"/>
      <c r="G34" s="208"/>
    </row>
    <row r="35" spans="1:7" ht="12.75">
      <c r="A35" s="207">
        <v>4</v>
      </c>
      <c r="B35" s="207"/>
      <c r="C35" s="207" t="s">
        <v>499</v>
      </c>
      <c r="D35" s="207">
        <v>8</v>
      </c>
      <c r="E35" s="207" t="s">
        <v>68</v>
      </c>
      <c r="F35" s="279"/>
      <c r="G35" s="208">
        <f t="shared" si="1"/>
        <v>0</v>
      </c>
    </row>
    <row r="36" spans="1:7" ht="12.75">
      <c r="A36" s="207">
        <v>5</v>
      </c>
      <c r="B36" s="207"/>
      <c r="C36" s="207" t="s">
        <v>500</v>
      </c>
      <c r="D36" s="207">
        <v>4</v>
      </c>
      <c r="E36" s="207" t="s">
        <v>68</v>
      </c>
      <c r="F36" s="279"/>
      <c r="G36" s="208">
        <f t="shared" si="1"/>
        <v>0</v>
      </c>
    </row>
    <row r="37" spans="1:7" ht="12.75">
      <c r="A37" s="207">
        <v>6</v>
      </c>
      <c r="B37" s="207"/>
      <c r="C37" s="207" t="s">
        <v>501</v>
      </c>
      <c r="D37" s="207">
        <v>2</v>
      </c>
      <c r="E37" s="207" t="s">
        <v>68</v>
      </c>
      <c r="F37" s="279"/>
      <c r="G37" s="208">
        <f t="shared" si="1"/>
        <v>0</v>
      </c>
    </row>
    <row r="38" spans="1:7" ht="12.75">
      <c r="A38" s="207">
        <v>7</v>
      </c>
      <c r="B38" s="207"/>
      <c r="C38" s="207" t="s">
        <v>502</v>
      </c>
      <c r="D38" s="207">
        <v>4</v>
      </c>
      <c r="E38" s="207" t="s">
        <v>68</v>
      </c>
      <c r="F38" s="279"/>
      <c r="G38" s="208">
        <f t="shared" si="1"/>
        <v>0</v>
      </c>
    </row>
    <row r="39" spans="1:7" ht="12.75">
      <c r="A39" s="207">
        <v>8</v>
      </c>
      <c r="B39" s="207"/>
      <c r="C39" s="207" t="s">
        <v>503</v>
      </c>
      <c r="D39" s="207">
        <v>4</v>
      </c>
      <c r="E39" s="207" t="s">
        <v>68</v>
      </c>
      <c r="F39" s="279"/>
      <c r="G39" s="208">
        <f t="shared" si="1"/>
        <v>0</v>
      </c>
    </row>
    <row r="40" spans="1:7" ht="12.75">
      <c r="A40" s="207">
        <v>9</v>
      </c>
      <c r="B40" s="207"/>
      <c r="C40" s="207" t="s">
        <v>504</v>
      </c>
      <c r="D40" s="207">
        <v>1</v>
      </c>
      <c r="E40" s="207" t="s">
        <v>100</v>
      </c>
      <c r="F40" s="279"/>
      <c r="G40" s="208">
        <f t="shared" si="1"/>
        <v>0</v>
      </c>
    </row>
    <row r="41" spans="1:7" ht="12.75">
      <c r="A41" s="207">
        <v>10</v>
      </c>
      <c r="B41" s="207" t="s">
        <v>505</v>
      </c>
      <c r="C41" s="251" t="s">
        <v>553</v>
      </c>
      <c r="D41" s="207">
        <v>1</v>
      </c>
      <c r="E41" s="207" t="s">
        <v>68</v>
      </c>
      <c r="F41" s="279"/>
      <c r="G41" s="208">
        <f t="shared" si="1"/>
        <v>0</v>
      </c>
    </row>
    <row r="42" spans="1:7" ht="12.75">
      <c r="A42" s="207">
        <v>11</v>
      </c>
      <c r="B42" s="207"/>
      <c r="C42" s="251" t="s">
        <v>554</v>
      </c>
      <c r="D42" s="207">
        <v>4</v>
      </c>
      <c r="E42" s="207" t="s">
        <v>100</v>
      </c>
      <c r="F42" s="279"/>
      <c r="G42" s="208">
        <f t="shared" si="1"/>
        <v>0</v>
      </c>
    </row>
    <row r="43" spans="1:7" ht="12.75">
      <c r="A43" s="207">
        <v>12</v>
      </c>
      <c r="B43" s="207"/>
      <c r="C43" s="251" t="s">
        <v>555</v>
      </c>
      <c r="D43" s="207">
        <v>2</v>
      </c>
      <c r="E43" s="207" t="s">
        <v>100</v>
      </c>
      <c r="F43" s="279"/>
      <c r="G43" s="208">
        <f t="shared" si="1"/>
        <v>0</v>
      </c>
    </row>
    <row r="44" spans="1:7" ht="12.75">
      <c r="A44" s="207">
        <v>13</v>
      </c>
      <c r="B44" s="207"/>
      <c r="C44" s="251" t="s">
        <v>556</v>
      </c>
      <c r="D44" s="207">
        <v>2</v>
      </c>
      <c r="E44" s="207" t="s">
        <v>100</v>
      </c>
      <c r="F44" s="279"/>
      <c r="G44" s="208">
        <f t="shared" si="1"/>
        <v>0</v>
      </c>
    </row>
    <row r="45" spans="1:7" ht="12.75">
      <c r="A45" s="207">
        <v>14</v>
      </c>
      <c r="B45" s="207"/>
      <c r="C45" s="251" t="s">
        <v>557</v>
      </c>
      <c r="D45" s="207">
        <v>2</v>
      </c>
      <c r="E45" s="207" t="s">
        <v>100</v>
      </c>
      <c r="F45" s="279"/>
      <c r="G45" s="208">
        <f t="shared" si="1"/>
        <v>0</v>
      </c>
    </row>
    <row r="46" spans="1:7" ht="24">
      <c r="A46" s="207">
        <v>15</v>
      </c>
      <c r="B46" s="207"/>
      <c r="C46" s="251" t="s">
        <v>558</v>
      </c>
      <c r="D46" s="207">
        <v>2</v>
      </c>
      <c r="E46" s="207" t="s">
        <v>100</v>
      </c>
      <c r="F46" s="279"/>
      <c r="G46" s="208">
        <f t="shared" si="1"/>
        <v>0</v>
      </c>
    </row>
    <row r="47" spans="1:7" ht="15">
      <c r="A47" s="26"/>
      <c r="B47" s="26"/>
      <c r="C47" s="210" t="s">
        <v>246</v>
      </c>
      <c r="D47" s="254"/>
      <c r="E47" s="254"/>
      <c r="F47" s="290"/>
      <c r="G47" s="216">
        <f>SUM(G31:G46)</f>
        <v>0</v>
      </c>
    </row>
    <row r="48" spans="2:7" ht="12.75">
      <c r="B48" s="213"/>
      <c r="C48" s="100" t="s">
        <v>460</v>
      </c>
      <c r="D48" s="203"/>
      <c r="E48" s="203"/>
      <c r="F48" s="277"/>
      <c r="G48" s="214">
        <f>0.21*G47</f>
        <v>0</v>
      </c>
    </row>
    <row r="49" ht="12.75">
      <c r="F49" s="274"/>
    </row>
    <row r="50" spans="3:6" ht="15.75">
      <c r="C50" s="73" t="s">
        <v>506</v>
      </c>
      <c r="F50" s="274"/>
    </row>
    <row r="51" spans="1:7" ht="12.75">
      <c r="A51" s="205" t="s">
        <v>249</v>
      </c>
      <c r="B51" s="205" t="s">
        <v>61</v>
      </c>
      <c r="C51" s="205" t="s">
        <v>250</v>
      </c>
      <c r="D51" s="205"/>
      <c r="E51" s="206" t="s">
        <v>251</v>
      </c>
      <c r="F51" s="275" t="s">
        <v>252</v>
      </c>
      <c r="G51" s="206" t="s">
        <v>246</v>
      </c>
    </row>
    <row r="52" spans="1:7" ht="36">
      <c r="A52" s="207">
        <v>1</v>
      </c>
      <c r="B52" s="207"/>
      <c r="C52" s="251" t="s">
        <v>559</v>
      </c>
      <c r="D52" s="207">
        <v>1</v>
      </c>
      <c r="E52" s="207" t="s">
        <v>68</v>
      </c>
      <c r="F52" s="279"/>
      <c r="G52" s="208">
        <f aca="true" t="shared" si="2" ref="G52:G59">D52*F52</f>
        <v>0</v>
      </c>
    </row>
    <row r="53" spans="1:7" ht="24">
      <c r="A53" s="207">
        <v>2</v>
      </c>
      <c r="B53" s="207"/>
      <c r="C53" s="251" t="s">
        <v>560</v>
      </c>
      <c r="D53" s="207">
        <v>1</v>
      </c>
      <c r="E53" s="207" t="s">
        <v>68</v>
      </c>
      <c r="F53" s="279"/>
      <c r="G53" s="208">
        <f t="shared" si="2"/>
        <v>0</v>
      </c>
    </row>
    <row r="54" spans="1:7" ht="12.75">
      <c r="A54" s="207">
        <v>3</v>
      </c>
      <c r="B54" s="207"/>
      <c r="C54" s="207" t="s">
        <v>507</v>
      </c>
      <c r="D54" s="207">
        <v>2</v>
      </c>
      <c r="E54" s="207" t="s">
        <v>68</v>
      </c>
      <c r="F54" s="279"/>
      <c r="G54" s="208">
        <f t="shared" si="2"/>
        <v>0</v>
      </c>
    </row>
    <row r="55" spans="1:7" ht="12.75">
      <c r="A55" s="207">
        <v>4</v>
      </c>
      <c r="B55" s="207"/>
      <c r="C55" s="207" t="s">
        <v>508</v>
      </c>
      <c r="D55" s="207">
        <v>2</v>
      </c>
      <c r="E55" s="207" t="s">
        <v>68</v>
      </c>
      <c r="F55" s="279"/>
      <c r="G55" s="208">
        <f t="shared" si="2"/>
        <v>0</v>
      </c>
    </row>
    <row r="56" spans="1:7" ht="12.75">
      <c r="A56" s="207">
        <v>5</v>
      </c>
      <c r="B56" s="207"/>
      <c r="C56" s="207" t="s">
        <v>509</v>
      </c>
      <c r="D56" s="207">
        <v>2</v>
      </c>
      <c r="E56" s="207" t="s">
        <v>68</v>
      </c>
      <c r="F56" s="279"/>
      <c r="G56" s="208">
        <f t="shared" si="2"/>
        <v>0</v>
      </c>
    </row>
    <row r="57" spans="1:7" ht="12.75">
      <c r="A57" s="207">
        <v>6</v>
      </c>
      <c r="B57" s="207"/>
      <c r="C57" s="207" t="s">
        <v>510</v>
      </c>
      <c r="D57" s="207">
        <v>260</v>
      </c>
      <c r="E57" s="207" t="s">
        <v>80</v>
      </c>
      <c r="F57" s="279"/>
      <c r="G57" s="208">
        <f t="shared" si="2"/>
        <v>0</v>
      </c>
    </row>
    <row r="58" spans="1:7" ht="12.75">
      <c r="A58" s="207"/>
      <c r="B58" s="207"/>
      <c r="C58" s="207" t="s">
        <v>552</v>
      </c>
      <c r="D58" s="207"/>
      <c r="E58" s="207"/>
      <c r="F58" s="279"/>
      <c r="G58" s="208"/>
    </row>
    <row r="59" spans="1:7" ht="12.75">
      <c r="A59" s="207">
        <v>7</v>
      </c>
      <c r="B59" s="207"/>
      <c r="C59" s="207" t="s">
        <v>511</v>
      </c>
      <c r="D59" s="207">
        <v>4</v>
      </c>
      <c r="E59" s="207" t="s">
        <v>68</v>
      </c>
      <c r="F59" s="279"/>
      <c r="G59" s="208">
        <f t="shared" si="2"/>
        <v>0</v>
      </c>
    </row>
    <row r="60" spans="1:7" ht="15">
      <c r="A60" s="26"/>
      <c r="B60" s="26"/>
      <c r="C60" s="210" t="s">
        <v>246</v>
      </c>
      <c r="D60" s="254"/>
      <c r="E60" s="254"/>
      <c r="F60" s="290"/>
      <c r="G60" s="216">
        <f>SUM(G52:G59)</f>
        <v>0</v>
      </c>
    </row>
    <row r="61" spans="2:7" ht="12.75">
      <c r="B61" s="213"/>
      <c r="C61" s="100" t="s">
        <v>460</v>
      </c>
      <c r="D61" s="203"/>
      <c r="E61" s="203"/>
      <c r="F61" s="277"/>
      <c r="G61" s="214">
        <f>0.21*G60</f>
        <v>0</v>
      </c>
    </row>
    <row r="62" ht="12.75">
      <c r="F62" s="274"/>
    </row>
    <row r="63" spans="3:6" ht="15.75">
      <c r="C63" s="73" t="s">
        <v>512</v>
      </c>
      <c r="F63" s="274"/>
    </row>
    <row r="64" spans="1:7" ht="12.75">
      <c r="A64" s="205" t="s">
        <v>249</v>
      </c>
      <c r="B64" s="205" t="s">
        <v>61</v>
      </c>
      <c r="C64" s="205" t="s">
        <v>250</v>
      </c>
      <c r="D64" s="205"/>
      <c r="E64" s="206" t="s">
        <v>251</v>
      </c>
      <c r="F64" s="275" t="s">
        <v>252</v>
      </c>
      <c r="G64" s="206" t="s">
        <v>246</v>
      </c>
    </row>
    <row r="65" spans="1:7" ht="12.75">
      <c r="A65" s="207">
        <v>1</v>
      </c>
      <c r="B65" s="207"/>
      <c r="C65" s="207" t="s">
        <v>513</v>
      </c>
      <c r="D65" s="207">
        <v>15</v>
      </c>
      <c r="E65" s="207" t="s">
        <v>80</v>
      </c>
      <c r="F65" s="279"/>
      <c r="G65" s="208">
        <f aca="true" t="shared" si="3" ref="G65:G75">D65*F65</f>
        <v>0</v>
      </c>
    </row>
    <row r="66" spans="1:7" ht="12.75">
      <c r="A66" s="207"/>
      <c r="B66" s="207"/>
      <c r="C66" s="207" t="s">
        <v>561</v>
      </c>
      <c r="D66" s="207"/>
      <c r="E66" s="207"/>
      <c r="F66" s="279"/>
      <c r="G66" s="208"/>
    </row>
    <row r="67" spans="1:7" ht="12.75">
      <c r="A67" s="207">
        <v>2</v>
      </c>
      <c r="B67" s="207"/>
      <c r="C67" s="207" t="s">
        <v>514</v>
      </c>
      <c r="D67" s="207">
        <v>2</v>
      </c>
      <c r="E67" s="207" t="s">
        <v>68</v>
      </c>
      <c r="F67" s="279"/>
      <c r="G67" s="208">
        <f t="shared" si="3"/>
        <v>0</v>
      </c>
    </row>
    <row r="68" spans="1:7" ht="12.75">
      <c r="A68" s="207">
        <v>3</v>
      </c>
      <c r="B68" s="207"/>
      <c r="C68" s="207" t="s">
        <v>515</v>
      </c>
      <c r="D68" s="207">
        <v>2</v>
      </c>
      <c r="E68" s="207" t="s">
        <v>68</v>
      </c>
      <c r="F68" s="279"/>
      <c r="G68" s="208">
        <f t="shared" si="3"/>
        <v>0</v>
      </c>
    </row>
    <row r="69" spans="1:7" ht="12.75">
      <c r="A69" s="207">
        <v>4</v>
      </c>
      <c r="B69" s="207"/>
      <c r="C69" s="207" t="s">
        <v>516</v>
      </c>
      <c r="D69" s="207">
        <v>1</v>
      </c>
      <c r="E69" s="207" t="s">
        <v>68</v>
      </c>
      <c r="F69" s="279"/>
      <c r="G69" s="208">
        <f t="shared" si="3"/>
        <v>0</v>
      </c>
    </row>
    <row r="70" spans="1:7" ht="12.75">
      <c r="A70" s="207">
        <v>5</v>
      </c>
      <c r="B70" s="207"/>
      <c r="C70" s="207" t="s">
        <v>517</v>
      </c>
      <c r="D70" s="207">
        <v>15</v>
      </c>
      <c r="E70" s="207" t="s">
        <v>80</v>
      </c>
      <c r="F70" s="279"/>
      <c r="G70" s="208">
        <f t="shared" si="3"/>
        <v>0</v>
      </c>
    </row>
    <row r="71" spans="1:7" ht="12.75">
      <c r="A71" s="207"/>
      <c r="B71" s="207"/>
      <c r="C71" s="207" t="s">
        <v>561</v>
      </c>
      <c r="D71" s="207"/>
      <c r="E71" s="207"/>
      <c r="F71" s="279"/>
      <c r="G71" s="208"/>
    </row>
    <row r="72" spans="1:7" ht="12.75">
      <c r="A72" s="207">
        <v>6</v>
      </c>
      <c r="B72" s="207"/>
      <c r="C72" s="207" t="s">
        <v>518</v>
      </c>
      <c r="D72" s="207">
        <v>2</v>
      </c>
      <c r="E72" s="207" t="s">
        <v>68</v>
      </c>
      <c r="F72" s="279"/>
      <c r="G72" s="208">
        <f t="shared" si="3"/>
        <v>0</v>
      </c>
    </row>
    <row r="73" spans="1:7" ht="12.75">
      <c r="A73" s="207">
        <v>7</v>
      </c>
      <c r="B73" s="207"/>
      <c r="C73" s="207" t="s">
        <v>519</v>
      </c>
      <c r="D73" s="207">
        <v>2</v>
      </c>
      <c r="E73" s="207" t="s">
        <v>68</v>
      </c>
      <c r="F73" s="279"/>
      <c r="G73" s="208">
        <f t="shared" si="3"/>
        <v>0</v>
      </c>
    </row>
    <row r="74" spans="1:7" ht="12.75">
      <c r="A74" s="207">
        <v>8</v>
      </c>
      <c r="B74" s="207"/>
      <c r="C74" s="207" t="s">
        <v>520</v>
      </c>
      <c r="D74" s="207">
        <v>1</v>
      </c>
      <c r="E74" s="207" t="s">
        <v>68</v>
      </c>
      <c r="F74" s="279"/>
      <c r="G74" s="208">
        <f t="shared" si="3"/>
        <v>0</v>
      </c>
    </row>
    <row r="75" spans="1:7" ht="12.75">
      <c r="A75" s="207">
        <v>9</v>
      </c>
      <c r="B75" s="207"/>
      <c r="C75" s="207" t="s">
        <v>562</v>
      </c>
      <c r="D75" s="207">
        <v>8</v>
      </c>
      <c r="E75" s="207" t="s">
        <v>100</v>
      </c>
      <c r="F75" s="279"/>
      <c r="G75" s="255">
        <f t="shared" si="3"/>
        <v>0</v>
      </c>
    </row>
    <row r="76" spans="1:7" ht="15">
      <c r="A76" s="26"/>
      <c r="B76" s="26"/>
      <c r="C76" s="210" t="s">
        <v>246</v>
      </c>
      <c r="D76" s="254"/>
      <c r="E76" s="254"/>
      <c r="F76" s="290"/>
      <c r="G76" s="214">
        <f>SUM(G65:G75)</f>
        <v>0</v>
      </c>
    </row>
    <row r="77" spans="2:7" ht="12.75">
      <c r="B77" s="213"/>
      <c r="C77" s="100" t="s">
        <v>460</v>
      </c>
      <c r="D77" s="203"/>
      <c r="E77" s="203"/>
      <c r="F77" s="277"/>
      <c r="G77" s="214">
        <f>0.21*G76</f>
        <v>0</v>
      </c>
    </row>
    <row r="78" ht="12.75">
      <c r="F78" s="274"/>
    </row>
    <row r="79" spans="3:6" ht="15.75">
      <c r="C79" s="73" t="s">
        <v>521</v>
      </c>
      <c r="F79" s="274"/>
    </row>
    <row r="80" spans="1:7" ht="12.75">
      <c r="A80" s="205" t="s">
        <v>249</v>
      </c>
      <c r="B80" s="205" t="s">
        <v>61</v>
      </c>
      <c r="C80" s="205" t="s">
        <v>250</v>
      </c>
      <c r="D80" s="205"/>
      <c r="E80" s="206" t="s">
        <v>251</v>
      </c>
      <c r="F80" s="275" t="s">
        <v>252</v>
      </c>
      <c r="G80" s="206" t="s">
        <v>246</v>
      </c>
    </row>
    <row r="81" spans="1:7" ht="12.75">
      <c r="A81" s="207">
        <v>1</v>
      </c>
      <c r="B81" s="207"/>
      <c r="C81" s="207" t="s">
        <v>522</v>
      </c>
      <c r="D81" s="207">
        <v>15</v>
      </c>
      <c r="E81" s="207" t="s">
        <v>80</v>
      </c>
      <c r="F81" s="279"/>
      <c r="G81" s="208">
        <f aca="true" t="shared" si="4" ref="G81:G87">D81*F81</f>
        <v>0</v>
      </c>
    </row>
    <row r="82" spans="1:7" ht="12.75">
      <c r="A82" s="207"/>
      <c r="B82" s="207"/>
      <c r="C82" s="207" t="s">
        <v>561</v>
      </c>
      <c r="D82" s="207"/>
      <c r="E82" s="207"/>
      <c r="F82" s="279"/>
      <c r="G82" s="208"/>
    </row>
    <row r="83" spans="1:7" ht="12.75">
      <c r="A83" s="207">
        <v>2</v>
      </c>
      <c r="B83" s="207"/>
      <c r="C83" s="207" t="s">
        <v>523</v>
      </c>
      <c r="D83" s="207">
        <v>2</v>
      </c>
      <c r="E83" s="207" t="s">
        <v>68</v>
      </c>
      <c r="F83" s="279"/>
      <c r="G83" s="208">
        <f t="shared" si="4"/>
        <v>0</v>
      </c>
    </row>
    <row r="84" spans="1:7" ht="12.75">
      <c r="A84" s="207">
        <v>3</v>
      </c>
      <c r="B84" s="207"/>
      <c r="C84" s="207" t="s">
        <v>524</v>
      </c>
      <c r="D84" s="207">
        <v>2</v>
      </c>
      <c r="E84" s="207" t="s">
        <v>68</v>
      </c>
      <c r="F84" s="279"/>
      <c r="G84" s="208">
        <f t="shared" si="4"/>
        <v>0</v>
      </c>
    </row>
    <row r="85" spans="1:7" ht="12.75">
      <c r="A85" s="207">
        <v>4</v>
      </c>
      <c r="B85" s="207"/>
      <c r="C85" s="207" t="s">
        <v>525</v>
      </c>
      <c r="D85" s="207">
        <v>15</v>
      </c>
      <c r="E85" s="207" t="s">
        <v>80</v>
      </c>
      <c r="F85" s="279"/>
      <c r="G85" s="208">
        <f t="shared" si="4"/>
        <v>0</v>
      </c>
    </row>
    <row r="86" spans="1:7" ht="12.75">
      <c r="A86" s="207"/>
      <c r="B86" s="207"/>
      <c r="C86" s="207" t="s">
        <v>561</v>
      </c>
      <c r="D86" s="207"/>
      <c r="E86" s="207"/>
      <c r="F86" s="279"/>
      <c r="G86" s="208"/>
    </row>
    <row r="87" spans="1:7" ht="12.75">
      <c r="A87" s="207">
        <v>5</v>
      </c>
      <c r="B87" s="207"/>
      <c r="C87" s="256" t="s">
        <v>563</v>
      </c>
      <c r="D87" s="207">
        <v>1</v>
      </c>
      <c r="E87" s="207" t="s">
        <v>255</v>
      </c>
      <c r="F87" s="279"/>
      <c r="G87" s="208">
        <f t="shared" si="4"/>
        <v>0</v>
      </c>
    </row>
    <row r="88" spans="1:7" ht="12.75">
      <c r="A88" s="207"/>
      <c r="B88" s="257" t="s">
        <v>564</v>
      </c>
      <c r="C88" s="258" t="s">
        <v>565</v>
      </c>
      <c r="D88" s="207"/>
      <c r="E88" s="207"/>
      <c r="F88" s="279"/>
      <c r="G88" s="208"/>
    </row>
    <row r="89" spans="1:7" ht="12.75">
      <c r="A89" s="207"/>
      <c r="B89" s="257" t="s">
        <v>566</v>
      </c>
      <c r="C89" s="258" t="s">
        <v>567</v>
      </c>
      <c r="D89" s="207"/>
      <c r="E89" s="207"/>
      <c r="F89" s="279"/>
      <c r="G89" s="208"/>
    </row>
    <row r="90" spans="1:7" ht="12.75">
      <c r="A90" s="207"/>
      <c r="B90" s="257" t="s">
        <v>568</v>
      </c>
      <c r="C90" s="258" t="s">
        <v>569</v>
      </c>
      <c r="D90" s="207"/>
      <c r="E90" s="207"/>
      <c r="F90" s="279"/>
      <c r="G90" s="208"/>
    </row>
    <row r="91" spans="1:7" ht="36">
      <c r="A91" s="207"/>
      <c r="B91" s="257" t="s">
        <v>570</v>
      </c>
      <c r="C91" s="258" t="s">
        <v>571</v>
      </c>
      <c r="D91" s="207"/>
      <c r="E91" s="207"/>
      <c r="F91" s="279"/>
      <c r="G91" s="208"/>
    </row>
    <row r="92" spans="1:7" ht="12.75">
      <c r="A92" s="207"/>
      <c r="B92" s="257" t="s">
        <v>572</v>
      </c>
      <c r="C92" s="258" t="s">
        <v>573</v>
      </c>
      <c r="D92" s="207"/>
      <c r="E92" s="207"/>
      <c r="F92" s="279"/>
      <c r="G92" s="208"/>
    </row>
    <row r="93" spans="1:7" ht="12.75">
      <c r="A93" s="207"/>
      <c r="B93" s="257" t="s">
        <v>574</v>
      </c>
      <c r="C93" s="259" t="s">
        <v>575</v>
      </c>
      <c r="D93" s="207"/>
      <c r="E93" s="207"/>
      <c r="F93" s="279"/>
      <c r="G93" s="208"/>
    </row>
    <row r="94" spans="1:7" ht="12.75">
      <c r="A94" s="207"/>
      <c r="B94" s="257" t="s">
        <v>576</v>
      </c>
      <c r="C94" s="259" t="s">
        <v>577</v>
      </c>
      <c r="D94" s="207"/>
      <c r="E94" s="207"/>
      <c r="F94" s="279"/>
      <c r="G94" s="208"/>
    </row>
    <row r="95" spans="1:7" ht="12.75">
      <c r="A95" s="207"/>
      <c r="B95" s="257" t="s">
        <v>578</v>
      </c>
      <c r="C95" s="259" t="s">
        <v>579</v>
      </c>
      <c r="D95" s="207"/>
      <c r="E95" s="207"/>
      <c r="F95" s="279"/>
      <c r="G95" s="208"/>
    </row>
    <row r="96" spans="1:7" ht="12.75">
      <c r="A96" s="207"/>
      <c r="B96" s="257" t="s">
        <v>580</v>
      </c>
      <c r="C96" s="259" t="s">
        <v>581</v>
      </c>
      <c r="D96" s="207"/>
      <c r="E96" s="207"/>
      <c r="F96" s="279"/>
      <c r="G96" s="208"/>
    </row>
    <row r="97" spans="1:7" ht="60">
      <c r="A97" s="207"/>
      <c r="B97" s="257" t="s">
        <v>582</v>
      </c>
      <c r="C97" s="258" t="s">
        <v>583</v>
      </c>
      <c r="D97" s="207"/>
      <c r="E97" s="207"/>
      <c r="F97" s="279"/>
      <c r="G97" s="208"/>
    </row>
    <row r="98" spans="1:7" ht="36">
      <c r="A98" s="207"/>
      <c r="B98" s="257" t="s">
        <v>584</v>
      </c>
      <c r="C98" s="258" t="s">
        <v>585</v>
      </c>
      <c r="D98" s="207"/>
      <c r="E98" s="207"/>
      <c r="F98" s="279"/>
      <c r="G98" s="208"/>
    </row>
    <row r="99" spans="1:7" ht="12.75">
      <c r="A99" s="207"/>
      <c r="B99" s="257" t="s">
        <v>586</v>
      </c>
      <c r="C99" s="258" t="s">
        <v>587</v>
      </c>
      <c r="D99" s="207"/>
      <c r="E99" s="207"/>
      <c r="F99" s="279"/>
      <c r="G99" s="208"/>
    </row>
    <row r="100" spans="1:7" ht="12.75">
      <c r="A100" s="207">
        <v>6</v>
      </c>
      <c r="B100" s="207"/>
      <c r="C100" s="256" t="s">
        <v>588</v>
      </c>
      <c r="D100" s="207">
        <v>1</v>
      </c>
      <c r="E100" s="207" t="s">
        <v>255</v>
      </c>
      <c r="F100" s="279"/>
      <c r="G100" s="208">
        <f>D100*F100</f>
        <v>0</v>
      </c>
    </row>
    <row r="101" spans="1:7" ht="12.75">
      <c r="A101" s="207"/>
      <c r="B101" s="257" t="s">
        <v>589</v>
      </c>
      <c r="C101" s="258" t="s">
        <v>590</v>
      </c>
      <c r="D101" s="207"/>
      <c r="E101" s="207"/>
      <c r="F101" s="279"/>
      <c r="G101" s="208"/>
    </row>
    <row r="102" spans="1:7" ht="12.75">
      <c r="A102" s="207"/>
      <c r="B102" s="257" t="s">
        <v>580</v>
      </c>
      <c r="C102" s="259" t="s">
        <v>591</v>
      </c>
      <c r="D102" s="207"/>
      <c r="E102" s="207"/>
      <c r="F102" s="279"/>
      <c r="G102" s="208"/>
    </row>
    <row r="103" spans="1:7" ht="12.75">
      <c r="A103" s="207"/>
      <c r="B103" s="257" t="s">
        <v>592</v>
      </c>
      <c r="C103" s="259" t="s">
        <v>593</v>
      </c>
      <c r="D103" s="207"/>
      <c r="E103" s="207"/>
      <c r="F103" s="279"/>
      <c r="G103" s="208"/>
    </row>
    <row r="104" spans="1:7" ht="12.75">
      <c r="A104" s="207"/>
      <c r="B104" s="257" t="s">
        <v>594</v>
      </c>
      <c r="C104" s="258" t="s">
        <v>595</v>
      </c>
      <c r="D104" s="207"/>
      <c r="E104" s="207"/>
      <c r="F104" s="279"/>
      <c r="G104" s="208"/>
    </row>
    <row r="105" spans="1:7" ht="12.75">
      <c r="A105" s="207"/>
      <c r="B105" s="257" t="s">
        <v>570</v>
      </c>
      <c r="C105" s="258" t="s">
        <v>596</v>
      </c>
      <c r="D105" s="207"/>
      <c r="E105" s="207"/>
      <c r="F105" s="279"/>
      <c r="G105" s="208"/>
    </row>
    <row r="106" spans="1:7" ht="12.75">
      <c r="A106" s="207"/>
      <c r="B106" s="257" t="s">
        <v>597</v>
      </c>
      <c r="C106" s="258" t="s">
        <v>598</v>
      </c>
      <c r="D106" s="207"/>
      <c r="E106" s="207"/>
      <c r="F106" s="279"/>
      <c r="G106" s="208"/>
    </row>
    <row r="107" spans="1:7" ht="24">
      <c r="A107" s="207"/>
      <c r="B107" s="257" t="s">
        <v>599</v>
      </c>
      <c r="C107" s="258" t="s">
        <v>600</v>
      </c>
      <c r="D107" s="207"/>
      <c r="E107" s="207"/>
      <c r="F107" s="279"/>
      <c r="G107" s="208"/>
    </row>
    <row r="108" spans="1:7" ht="12.75">
      <c r="A108" s="207"/>
      <c r="B108" s="257" t="s">
        <v>601</v>
      </c>
      <c r="C108" s="258" t="s">
        <v>602</v>
      </c>
      <c r="D108" s="207"/>
      <c r="E108" s="207"/>
      <c r="F108" s="279"/>
      <c r="G108" s="208"/>
    </row>
    <row r="109" spans="1:7" ht="12.75">
      <c r="A109" s="207"/>
      <c r="B109" s="257" t="s">
        <v>586</v>
      </c>
      <c r="C109" s="258" t="s">
        <v>603</v>
      </c>
      <c r="D109" s="207"/>
      <c r="E109" s="207"/>
      <c r="F109" s="279"/>
      <c r="G109" s="208"/>
    </row>
    <row r="110" spans="1:7" ht="12.75">
      <c r="A110" s="207">
        <v>7</v>
      </c>
      <c r="B110" s="257"/>
      <c r="C110" s="256" t="s">
        <v>604</v>
      </c>
      <c r="D110" s="207">
        <v>1</v>
      </c>
      <c r="E110" s="207" t="s">
        <v>255</v>
      </c>
      <c r="F110" s="279"/>
      <c r="G110" s="208">
        <f>D110*F110</f>
        <v>0</v>
      </c>
    </row>
    <row r="111" spans="1:7" ht="12.75">
      <c r="A111" s="207"/>
      <c r="B111" s="257" t="s">
        <v>605</v>
      </c>
      <c r="C111" s="258" t="s">
        <v>606</v>
      </c>
      <c r="D111" s="259"/>
      <c r="E111" s="207"/>
      <c r="F111" s="279"/>
      <c r="G111" s="208"/>
    </row>
    <row r="112" spans="1:7" ht="12.75">
      <c r="A112" s="207"/>
      <c r="B112" s="257" t="s">
        <v>607</v>
      </c>
      <c r="C112" s="259" t="s">
        <v>608</v>
      </c>
      <c r="D112" s="259"/>
      <c r="E112" s="207"/>
      <c r="F112" s="279"/>
      <c r="G112" s="208"/>
    </row>
    <row r="113" spans="1:7" ht="12.75">
      <c r="A113" s="207"/>
      <c r="B113" s="257" t="s">
        <v>609</v>
      </c>
      <c r="C113" s="259" t="s">
        <v>610</v>
      </c>
      <c r="D113" s="259"/>
      <c r="E113" s="207"/>
      <c r="F113" s="279"/>
      <c r="G113" s="208"/>
    </row>
    <row r="114" spans="1:7" ht="12.75">
      <c r="A114" s="207"/>
      <c r="B114" s="257" t="s">
        <v>599</v>
      </c>
      <c r="C114" s="258" t="s">
        <v>611</v>
      </c>
      <c r="D114" s="259"/>
      <c r="E114" s="207"/>
      <c r="F114" s="279"/>
      <c r="G114" s="208"/>
    </row>
    <row r="115" spans="1:7" ht="12.75">
      <c r="A115" s="207"/>
      <c r="B115" s="257" t="s">
        <v>586</v>
      </c>
      <c r="C115" s="258" t="s">
        <v>603</v>
      </c>
      <c r="D115" s="259"/>
      <c r="E115" s="207"/>
      <c r="F115" s="279"/>
      <c r="G115" s="208"/>
    </row>
    <row r="116" spans="1:7" ht="15">
      <c r="A116" s="26"/>
      <c r="B116" s="26"/>
      <c r="C116" s="210" t="s">
        <v>246</v>
      </c>
      <c r="D116" s="254"/>
      <c r="E116" s="254"/>
      <c r="F116" s="290"/>
      <c r="G116" s="216">
        <f>SUM(G81:G115)</f>
        <v>0</v>
      </c>
    </row>
    <row r="117" spans="2:7" ht="12.75">
      <c r="B117" s="213"/>
      <c r="C117" s="100" t="s">
        <v>460</v>
      </c>
      <c r="D117" s="203"/>
      <c r="E117" s="203"/>
      <c r="F117" s="277"/>
      <c r="G117" s="214">
        <f>0.21*G116</f>
        <v>0</v>
      </c>
    </row>
  </sheetData>
  <sheetProtection password="DE49" sheet="1"/>
  <mergeCells count="1">
    <mergeCell ref="A2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Petr Mikita</cp:lastModifiedBy>
  <dcterms:created xsi:type="dcterms:W3CDTF">2019-01-30T07:55:44Z</dcterms:created>
  <dcterms:modified xsi:type="dcterms:W3CDTF">2019-06-06T18:14:16Z</dcterms:modified>
  <cp:category/>
  <cp:version/>
  <cp:contentType/>
  <cp:contentStatus/>
</cp:coreProperties>
</file>