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  <sheet name="1 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_xlnm.Print_Titles" localSheetId="5">'1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Pol'!$A$1:$W$267</definedName>
    <definedName name="_xlnm.Print_Area" localSheetId="4">'1 2 Pol'!$A$1:$W$72</definedName>
    <definedName name="_xlnm.Print_Area" localSheetId="5">'1 3 Pol'!$A$1:$W$13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/>
  <c r="I66"/>
  <c r="I65"/>
  <c r="I64"/>
  <c r="I63"/>
  <c r="I62"/>
  <c r="I61"/>
  <c r="I60"/>
  <c r="I59"/>
  <c r="I58"/>
  <c r="I57"/>
  <c r="I56"/>
  <c r="I55"/>
  <c r="I54"/>
  <c r="I53"/>
  <c r="I52"/>
  <c r="I51"/>
  <c r="G43"/>
  <c r="F43"/>
  <c r="G42"/>
  <c r="F42"/>
  <c r="G41"/>
  <c r="F41"/>
  <c r="G40"/>
  <c r="F40"/>
  <c r="G39"/>
  <c r="F39"/>
  <c r="G12" i="14"/>
  <c r="G8"/>
  <c r="O8"/>
  <c r="G9"/>
  <c r="M9" s="1"/>
  <c r="M8" s="1"/>
  <c r="I9"/>
  <c r="I8" s="1"/>
  <c r="K9"/>
  <c r="K8" s="1"/>
  <c r="O9"/>
  <c r="Q9"/>
  <c r="Q8" s="1"/>
  <c r="V9"/>
  <c r="V8" s="1"/>
  <c r="G10"/>
  <c r="I10"/>
  <c r="K10"/>
  <c r="M10"/>
  <c r="O10"/>
  <c r="Q10"/>
  <c r="V10"/>
  <c r="AE12"/>
  <c r="AF12"/>
  <c r="G71" i="13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G8" s="1"/>
  <c r="I12"/>
  <c r="K12"/>
  <c r="O12"/>
  <c r="O8" s="1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M38" s="1"/>
  <c r="I38"/>
  <c r="K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M68" s="1"/>
  <c r="I68"/>
  <c r="K68"/>
  <c r="O68"/>
  <c r="Q68"/>
  <c r="V68"/>
  <c r="G69"/>
  <c r="I69"/>
  <c r="K69"/>
  <c r="M69"/>
  <c r="O69"/>
  <c r="Q69"/>
  <c r="V69"/>
  <c r="AE71"/>
  <c r="G266" i="12"/>
  <c r="BA65"/>
  <c r="BA60"/>
  <c r="BA54"/>
  <c r="BA16"/>
  <c r="G8"/>
  <c r="O8"/>
  <c r="G9"/>
  <c r="I9"/>
  <c r="I8" s="1"/>
  <c r="K9"/>
  <c r="M9"/>
  <c r="O9"/>
  <c r="Q9"/>
  <c r="Q8" s="1"/>
  <c r="V9"/>
  <c r="G12"/>
  <c r="M12" s="1"/>
  <c r="I12"/>
  <c r="K12"/>
  <c r="K8" s="1"/>
  <c r="O12"/>
  <c r="Q12"/>
  <c r="V12"/>
  <c r="V8" s="1"/>
  <c r="G15"/>
  <c r="I15"/>
  <c r="K15"/>
  <c r="M15"/>
  <c r="O15"/>
  <c r="Q15"/>
  <c r="V15"/>
  <c r="G20"/>
  <c r="O20"/>
  <c r="G21"/>
  <c r="I21"/>
  <c r="I20" s="1"/>
  <c r="K21"/>
  <c r="M21"/>
  <c r="O21"/>
  <c r="Q21"/>
  <c r="Q20" s="1"/>
  <c r="V21"/>
  <c r="G27"/>
  <c r="M27" s="1"/>
  <c r="I27"/>
  <c r="K27"/>
  <c r="K20" s="1"/>
  <c r="O27"/>
  <c r="Q27"/>
  <c r="V27"/>
  <c r="V20" s="1"/>
  <c r="G32"/>
  <c r="G31" s="1"/>
  <c r="I32"/>
  <c r="I31" s="1"/>
  <c r="K32"/>
  <c r="K31" s="1"/>
  <c r="O32"/>
  <c r="O31" s="1"/>
  <c r="Q32"/>
  <c r="Q31" s="1"/>
  <c r="V32"/>
  <c r="V31" s="1"/>
  <c r="G49"/>
  <c r="I49"/>
  <c r="K49"/>
  <c r="M49"/>
  <c r="O49"/>
  <c r="Q49"/>
  <c r="V49"/>
  <c r="G53"/>
  <c r="I53"/>
  <c r="K53"/>
  <c r="M53"/>
  <c r="O53"/>
  <c r="Q53"/>
  <c r="V53"/>
  <c r="G56"/>
  <c r="I56"/>
  <c r="K56"/>
  <c r="M56"/>
  <c r="O56"/>
  <c r="Q56"/>
  <c r="V56"/>
  <c r="G59"/>
  <c r="M59" s="1"/>
  <c r="I59"/>
  <c r="K59"/>
  <c r="O59"/>
  <c r="Q59"/>
  <c r="V59"/>
  <c r="G64"/>
  <c r="I64"/>
  <c r="K64"/>
  <c r="M64"/>
  <c r="O64"/>
  <c r="Q64"/>
  <c r="V64"/>
  <c r="K69"/>
  <c r="V69"/>
  <c r="G70"/>
  <c r="G69" s="1"/>
  <c r="I70"/>
  <c r="I69" s="1"/>
  <c r="K70"/>
  <c r="M70"/>
  <c r="M69" s="1"/>
  <c r="O70"/>
  <c r="O69" s="1"/>
  <c r="Q70"/>
  <c r="Q69" s="1"/>
  <c r="V70"/>
  <c r="G73"/>
  <c r="O73"/>
  <c r="G74"/>
  <c r="I74"/>
  <c r="I73" s="1"/>
  <c r="K74"/>
  <c r="K73" s="1"/>
  <c r="M74"/>
  <c r="M73" s="1"/>
  <c r="O74"/>
  <c r="Q74"/>
  <c r="Q73" s="1"/>
  <c r="V74"/>
  <c r="V73" s="1"/>
  <c r="K77"/>
  <c r="V77"/>
  <c r="G78"/>
  <c r="G77" s="1"/>
  <c r="I78"/>
  <c r="I77" s="1"/>
  <c r="K78"/>
  <c r="M78"/>
  <c r="M77" s="1"/>
  <c r="O78"/>
  <c r="O77" s="1"/>
  <c r="Q78"/>
  <c r="Q77" s="1"/>
  <c r="V78"/>
  <c r="G83"/>
  <c r="O83"/>
  <c r="G84"/>
  <c r="I84"/>
  <c r="I83" s="1"/>
  <c r="K84"/>
  <c r="K83" s="1"/>
  <c r="M84"/>
  <c r="M83" s="1"/>
  <c r="O84"/>
  <c r="Q84"/>
  <c r="Q83" s="1"/>
  <c r="V84"/>
  <c r="V83" s="1"/>
  <c r="G90"/>
  <c r="I90"/>
  <c r="I89" s="1"/>
  <c r="K90"/>
  <c r="M90"/>
  <c r="O90"/>
  <c r="Q90"/>
  <c r="Q89" s="1"/>
  <c r="V90"/>
  <c r="G94"/>
  <c r="G89" s="1"/>
  <c r="I94"/>
  <c r="K94"/>
  <c r="O94"/>
  <c r="O89" s="1"/>
  <c r="Q94"/>
  <c r="V94"/>
  <c r="G97"/>
  <c r="I97"/>
  <c r="K97"/>
  <c r="M97"/>
  <c r="O97"/>
  <c r="Q97"/>
  <c r="V97"/>
  <c r="G104"/>
  <c r="M104" s="1"/>
  <c r="I104"/>
  <c r="K104"/>
  <c r="K89" s="1"/>
  <c r="O104"/>
  <c r="Q104"/>
  <c r="V104"/>
  <c r="V89" s="1"/>
  <c r="G108"/>
  <c r="I108"/>
  <c r="K108"/>
  <c r="M108"/>
  <c r="O108"/>
  <c r="Q108"/>
  <c r="V108"/>
  <c r="G111"/>
  <c r="M111" s="1"/>
  <c r="I111"/>
  <c r="K111"/>
  <c r="O111"/>
  <c r="Q111"/>
  <c r="V111"/>
  <c r="G115"/>
  <c r="I115"/>
  <c r="K115"/>
  <c r="M115"/>
  <c r="O115"/>
  <c r="Q115"/>
  <c r="V115"/>
  <c r="G117"/>
  <c r="M117" s="1"/>
  <c r="I117"/>
  <c r="K117"/>
  <c r="O117"/>
  <c r="Q117"/>
  <c r="V117"/>
  <c r="G119"/>
  <c r="I119"/>
  <c r="K119"/>
  <c r="M119"/>
  <c r="O119"/>
  <c r="Q119"/>
  <c r="V119"/>
  <c r="G122"/>
  <c r="M122" s="1"/>
  <c r="I122"/>
  <c r="K122"/>
  <c r="O122"/>
  <c r="Q122"/>
  <c r="V122"/>
  <c r="G127"/>
  <c r="I127"/>
  <c r="K127"/>
  <c r="M127"/>
  <c r="O127"/>
  <c r="Q127"/>
  <c r="V127"/>
  <c r="G130"/>
  <c r="K130"/>
  <c r="O130"/>
  <c r="V130"/>
  <c r="G131"/>
  <c r="I131"/>
  <c r="I130" s="1"/>
  <c r="K131"/>
  <c r="M131"/>
  <c r="M130" s="1"/>
  <c r="O131"/>
  <c r="Q131"/>
  <c r="Q130" s="1"/>
  <c r="V131"/>
  <c r="G137"/>
  <c r="I137"/>
  <c r="I136" s="1"/>
  <c r="K137"/>
  <c r="M137"/>
  <c r="O137"/>
  <c r="Q137"/>
  <c r="Q136" s="1"/>
  <c r="V137"/>
  <c r="G139"/>
  <c r="M139" s="1"/>
  <c r="I139"/>
  <c r="K139"/>
  <c r="K136" s="1"/>
  <c r="O139"/>
  <c r="Q139"/>
  <c r="V139"/>
  <c r="V136" s="1"/>
  <c r="G141"/>
  <c r="I141"/>
  <c r="K141"/>
  <c r="M141"/>
  <c r="O141"/>
  <c r="Q141"/>
  <c r="V141"/>
  <c r="G147"/>
  <c r="G136" s="1"/>
  <c r="I147"/>
  <c r="K147"/>
  <c r="O147"/>
  <c r="O136" s="1"/>
  <c r="Q147"/>
  <c r="V147"/>
  <c r="G151"/>
  <c r="I151"/>
  <c r="K151"/>
  <c r="M151"/>
  <c r="O151"/>
  <c r="Q151"/>
  <c r="V151"/>
  <c r="G153"/>
  <c r="M153" s="1"/>
  <c r="I153"/>
  <c r="K153"/>
  <c r="O153"/>
  <c r="Q153"/>
  <c r="V153"/>
  <c r="G155"/>
  <c r="I155"/>
  <c r="K155"/>
  <c r="M155"/>
  <c r="O155"/>
  <c r="Q155"/>
  <c r="V155"/>
  <c r="G157"/>
  <c r="M157" s="1"/>
  <c r="I157"/>
  <c r="K157"/>
  <c r="O157"/>
  <c r="Q157"/>
  <c r="V157"/>
  <c r="G160"/>
  <c r="I160"/>
  <c r="K160"/>
  <c r="M160"/>
  <c r="O160"/>
  <c r="Q160"/>
  <c r="V160"/>
  <c r="K165"/>
  <c r="V165"/>
  <c r="G166"/>
  <c r="I166"/>
  <c r="I165" s="1"/>
  <c r="K166"/>
  <c r="M166"/>
  <c r="O166"/>
  <c r="Q166"/>
  <c r="Q165" s="1"/>
  <c r="V166"/>
  <c r="G171"/>
  <c r="G165" s="1"/>
  <c r="I171"/>
  <c r="K171"/>
  <c r="O171"/>
  <c r="O165" s="1"/>
  <c r="Q171"/>
  <c r="V171"/>
  <c r="G177"/>
  <c r="M177" s="1"/>
  <c r="I177"/>
  <c r="K177"/>
  <c r="K176" s="1"/>
  <c r="O177"/>
  <c r="O176" s="1"/>
  <c r="Q177"/>
  <c r="V177"/>
  <c r="V176" s="1"/>
  <c r="G182"/>
  <c r="I182"/>
  <c r="K182"/>
  <c r="M182"/>
  <c r="O182"/>
  <c r="Q182"/>
  <c r="V182"/>
  <c r="G186"/>
  <c r="M186" s="1"/>
  <c r="I186"/>
  <c r="K186"/>
  <c r="O186"/>
  <c r="Q186"/>
  <c r="V186"/>
  <c r="G195"/>
  <c r="I195"/>
  <c r="I176" s="1"/>
  <c r="K195"/>
  <c r="M195"/>
  <c r="O195"/>
  <c r="Q195"/>
  <c r="Q176" s="1"/>
  <c r="V195"/>
  <c r="G201"/>
  <c r="I201"/>
  <c r="I200" s="1"/>
  <c r="K201"/>
  <c r="M201"/>
  <c r="O201"/>
  <c r="Q201"/>
  <c r="Q200" s="1"/>
  <c r="V201"/>
  <c r="G203"/>
  <c r="AF266" s="1"/>
  <c r="I203"/>
  <c r="K203"/>
  <c r="O203"/>
  <c r="O200" s="1"/>
  <c r="Q203"/>
  <c r="V203"/>
  <c r="G205"/>
  <c r="I205"/>
  <c r="K205"/>
  <c r="M205"/>
  <c r="O205"/>
  <c r="Q205"/>
  <c r="V205"/>
  <c r="G207"/>
  <c r="M207" s="1"/>
  <c r="I207"/>
  <c r="K207"/>
  <c r="K200" s="1"/>
  <c r="O207"/>
  <c r="Q207"/>
  <c r="V207"/>
  <c r="V200" s="1"/>
  <c r="G210"/>
  <c r="I210"/>
  <c r="K210"/>
  <c r="M210"/>
  <c r="O210"/>
  <c r="Q210"/>
  <c r="V210"/>
  <c r="G214"/>
  <c r="O214"/>
  <c r="G215"/>
  <c r="I215"/>
  <c r="I214" s="1"/>
  <c r="K215"/>
  <c r="M215"/>
  <c r="O215"/>
  <c r="Q215"/>
  <c r="Q214" s="1"/>
  <c r="V215"/>
  <c r="G221"/>
  <c r="M221" s="1"/>
  <c r="I221"/>
  <c r="K221"/>
  <c r="K214" s="1"/>
  <c r="O221"/>
  <c r="Q221"/>
  <c r="V221"/>
  <c r="V214" s="1"/>
  <c r="G232"/>
  <c r="I232"/>
  <c r="K232"/>
  <c r="M232"/>
  <c r="O232"/>
  <c r="Q232"/>
  <c r="V232"/>
  <c r="G234"/>
  <c r="G235"/>
  <c r="I235"/>
  <c r="I234" s="1"/>
  <c r="K235"/>
  <c r="M235"/>
  <c r="O235"/>
  <c r="Q235"/>
  <c r="Q234" s="1"/>
  <c r="V235"/>
  <c r="G243"/>
  <c r="M243" s="1"/>
  <c r="I243"/>
  <c r="K243"/>
  <c r="K234" s="1"/>
  <c r="O243"/>
  <c r="Q243"/>
  <c r="V243"/>
  <c r="V234" s="1"/>
  <c r="G245"/>
  <c r="I245"/>
  <c r="K245"/>
  <c r="M245"/>
  <c r="O245"/>
  <c r="Q245"/>
  <c r="V245"/>
  <c r="G250"/>
  <c r="M250" s="1"/>
  <c r="I250"/>
  <c r="K250"/>
  <c r="O250"/>
  <c r="O234" s="1"/>
  <c r="Q250"/>
  <c r="V250"/>
  <c r="G253"/>
  <c r="I253"/>
  <c r="K253"/>
  <c r="M253"/>
  <c r="O253"/>
  <c r="Q253"/>
  <c r="V253"/>
  <c r="G257"/>
  <c r="M257" s="1"/>
  <c r="I257"/>
  <c r="K257"/>
  <c r="O257"/>
  <c r="Q257"/>
  <c r="V257"/>
  <c r="G261"/>
  <c r="I261"/>
  <c r="K261"/>
  <c r="M261"/>
  <c r="O261"/>
  <c r="Q261"/>
  <c r="V261"/>
  <c r="AE266"/>
  <c r="I20" i="1"/>
  <c r="I19"/>
  <c r="I18"/>
  <c r="I17"/>
  <c r="I16"/>
  <c r="I68"/>
  <c r="J67" s="1"/>
  <c r="F44"/>
  <c r="G44"/>
  <c r="G25" s="1"/>
  <c r="A25" s="1"/>
  <c r="A26" s="1"/>
  <c r="G26" s="1"/>
  <c r="H43"/>
  <c r="I43" s="1"/>
  <c r="H42"/>
  <c r="I42" s="1"/>
  <c r="H41"/>
  <c r="I41" s="1"/>
  <c r="H40"/>
  <c r="I40" s="1"/>
  <c r="J54" l="1"/>
  <c r="J57"/>
  <c r="J59"/>
  <c r="J51"/>
  <c r="J55"/>
  <c r="J65"/>
  <c r="J52"/>
  <c r="J56"/>
  <c r="J58"/>
  <c r="J60"/>
  <c r="J63"/>
  <c r="J53"/>
  <c r="J61"/>
  <c r="J62"/>
  <c r="J64"/>
  <c r="J66"/>
  <c r="G28"/>
  <c r="H39"/>
  <c r="H44" s="1"/>
  <c r="G23"/>
  <c r="AF71" i="13"/>
  <c r="M12"/>
  <c r="M8" s="1"/>
  <c r="M234" i="12"/>
  <c r="M20"/>
  <c r="M214"/>
  <c r="M176"/>
  <c r="M8"/>
  <c r="M89"/>
  <c r="M203"/>
  <c r="M200" s="1"/>
  <c r="G176"/>
  <c r="M171"/>
  <c r="M165" s="1"/>
  <c r="M147"/>
  <c r="M136" s="1"/>
  <c r="M94"/>
  <c r="M32"/>
  <c r="M31" s="1"/>
  <c r="G200"/>
  <c r="I39" i="1"/>
  <c r="I44" s="1"/>
  <c r="I21"/>
  <c r="J28"/>
  <c r="J26"/>
  <c r="G38"/>
  <c r="F38"/>
  <c r="J23"/>
  <c r="J24"/>
  <c r="J25"/>
  <c r="J27"/>
  <c r="E24"/>
  <c r="E26"/>
  <c r="J68" l="1"/>
  <c r="A23"/>
  <c r="A24" s="1"/>
  <c r="G24" s="1"/>
  <c r="A27" s="1"/>
  <c r="A29" s="1"/>
  <c r="G29" s="1"/>
  <c r="G27" s="1"/>
  <c r="J43"/>
  <c r="J39"/>
  <c r="J44" s="1"/>
  <c r="J42"/>
  <c r="J40"/>
  <c r="J4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Svoboda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Svoboda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Svoboda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<sst xmlns="http://schemas.openxmlformats.org/spreadsheetml/2006/main" count="1469" uniqueCount="548">
  <si>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</si>
  <si>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</si>
  <si>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</si>
  <si>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</si>
  <si>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</si>
  <si>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</si>
  <si>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</si>
  <si>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</si>
  <si>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</si>
  <si>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</si>
  <si>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</si>
  <si>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</si>
  <si>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</si>
  <si>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</si>
  <si>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</si>
  <si>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</si>
  <si>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</si>
  <si>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</si>
  <si>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</si>
  <si>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</si>
  <si>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</si>
  <si>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</si>
  <si>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</si>
  <si>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</si>
  <si>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</si>
  <si>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</si>
  <si>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</si>
  <si>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</si>
  <si>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</si>
  <si>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</si>
  <si>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</si>
  <si>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</si>
  <si>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</si>
  <si>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</si>
  <si>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</si>
  <si>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</si>
  <si>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</si>
  <si>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</si>
  <si>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</si>
  <si>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</si>
  <si>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</si>
  <si>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</si>
  <si>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</si>
  <si>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Pavel Svoboda</t>
  </si>
  <si>
    <t>116A_2018</t>
  </si>
  <si>
    <t>Rekonstrukce učeben a laboratoří v prostorách ZF Lednice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</si>
  <si>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</si>
  <si>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</si>
  <si>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</si>
  <si>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</si>
  <si>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</si>
  <si>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</si>
  <si>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</si>
  <si>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1</t>
  </si>
  <si>
    <t>Učebny SK</t>
  </si>
  <si>
    <t>D.1.1 Architektonicko stavební řešení</t>
  </si>
  <si>
    <t>2</t>
  </si>
  <si>
    <t>D.1.4.3 - 4 - Elektroinstalace ( silnoproud a slaboproud )</t>
  </si>
  <si>
    <t>3</t>
  </si>
  <si>
    <t>Vedlejší a ostatní náklady</t>
  </si>
  <si>
    <t>Celkem za stavbu</t>
  </si>
  <si>
    <t>CZK</t>
  </si>
  <si>
    <t>Rekapitulace dílů</t>
  </si>
  <si>
    <t>Typ dílu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</si>
  <si>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</si>
  <si>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</si>
  <si>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</si>
  <si>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</si>
  <si>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</si>
  <si>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</si>
  <si>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</si>
  <si>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</si>
  <si>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</si>
  <si>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</si>
  <si>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</si>
  <si>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</si>
  <si>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</si>
  <si>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</si>
  <si>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</si>
  <si>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</si>
  <si>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</si>
  <si>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</si>
  <si>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</si>
  <si>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</si>
  <si>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</si>
  <si>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</si>
  <si>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</si>
  <si>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</si>
  <si>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</si>
  <si>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</si>
  <si>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</si>
  <si>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</si>
  <si>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</si>
  <si>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</si>
  <si>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</si>
  <si>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</si>
  <si>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</si>
  <si>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</si>
  <si>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</si>
  <si>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</si>
  <si>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</si>
  <si>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</si>
  <si>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</si>
  <si>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</si>
  <si>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</si>
  <si>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</si>
  <si>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</si>
  <si>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</si>
  <si>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</si>
  <si>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</si>
  <si>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</si>
  <si>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</si>
  <si>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</si>
  <si>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</si>
  <si>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</si>
  <si>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</si>
  <si>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</si>
  <si>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</si>
  <si>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</si>
  <si>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</si>
  <si>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</si>
  <si>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</si>
  <si>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</si>
  <si>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</si>
  <si>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</si>
  <si>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310271530R00</t>
  </si>
  <si>
    <t>Zazdívka otvorů z pórobetonových tvárnic plochy od 0,25 m2 do 1 m2 , tloušťka zdiva 300 mm</t>
  </si>
  <si>
    <t>m3</t>
  </si>
  <si>
    <t>801-4</t>
  </si>
  <si>
    <t>RTS 18/ II</t>
  </si>
  <si>
    <t>RTS 18/ I</t>
  </si>
  <si>
    <t>POL1_</t>
  </si>
  <si>
    <t>ve zdivu nadzákladovém, včetně pomocného pracovního lešení</t>
  </si>
  <si>
    <t>SPI</t>
  </si>
  <si>
    <t>N3 - 203 : 0,45*2,02*0,3</t>
  </si>
  <si>
    <t>VV</t>
  </si>
  <si>
    <t>340271515R00</t>
  </si>
  <si>
    <t>Zazdívka otvorů příček z pórobetonových tvárnic plochy od 0,25 m2 do 1 m2, tloušťka zdiva 150 mm</t>
  </si>
  <si>
    <t>včetně pomocného pracovního lešení</t>
  </si>
  <si>
    <t>N3 - 202 : 0,45*2,02*0,15</t>
  </si>
  <si>
    <t>342012321xxx</t>
  </si>
  <si>
    <t>Příčky z desek sádrokartonových jednoduché opláštění, jednoduchá konstrukce CW 100 tloušťka příčky 125 mm, desky standard, tloušťky 12,5 mm, tloušťka izolace 80 mm ve formě desek !!!</t>
  </si>
  <si>
    <t>m2</t>
  </si>
  <si>
    <t>801-1</t>
  </si>
  <si>
    <t>Vlastní</t>
  </si>
  <si>
    <t>Indiv</t>
  </si>
  <si>
    <t>zřízení nosné konstrukce příčky, vložení tepelné izolace tl. do 5 cm, montáž desek, tmelení spár Q2 a úprava rohů. Včetně dodávek materiálu.</t>
  </si>
  <si>
    <t xml:space="preserve">N5 : </t>
  </si>
  <si>
    <t>202 / 203 : 4,35*3,3</t>
  </si>
  <si>
    <t>-1*1,97</t>
  </si>
  <si>
    <t>416021121R00</t>
  </si>
  <si>
    <t>Podhledy na kovové konstrukci opláštěné deskami sádrokartonovými nosná konstrukce z profilů CD s přímým uchycením 1x deska, tloušťky 12,5 mm, standard</t>
  </si>
  <si>
    <t>s úpravou rohů, koutů a hran konstrukcí, přebroušení a tmelení spár,</t>
  </si>
  <si>
    <t>POP</t>
  </si>
  <si>
    <t xml:space="preserve">N7 : </t>
  </si>
  <si>
    <t>201 : 36</t>
  </si>
  <si>
    <t>202 : 35</t>
  </si>
  <si>
    <t>203 : 43</t>
  </si>
  <si>
    <t>416093111R00</t>
  </si>
  <si>
    <t>Doplňkové práce čelo podhledu SDK výšky do 200 mm, z desek standard, tloušťky 12,5 mm</t>
  </si>
  <si>
    <t>201 : 5,56*0,05</t>
  </si>
  <si>
    <t>202 : 5,58*0,05</t>
  </si>
  <si>
    <t>203 : 5,56*0,05</t>
  </si>
  <si>
    <t>602016141R00</t>
  </si>
  <si>
    <t xml:space="preserve">Omítka stěn z hotových směsí vrstva štuková, vápenocementová,  , tloušťka vrstvy 3 mm,  </t>
  </si>
  <si>
    <t>po jednotlivých vrstvách</t>
  </si>
  <si>
    <t xml:space="preserve">po otlučených obkladech : </t>
  </si>
  <si>
    <t>Položka pořadí 9 : 7,34288</t>
  </si>
  <si>
    <t xml:space="preserve"> - nové obklady : </t>
  </si>
  <si>
    <t>Položka pořadí 45 : 2,47500*-1</t>
  </si>
  <si>
    <t>N8 + N12 - nová štuková omítka v učebnách ( kolem dveří ) : (2+3+3)*3,3</t>
  </si>
  <si>
    <t>-0,9*1,97</t>
  </si>
  <si>
    <t>-1,1*1,97*2</t>
  </si>
  <si>
    <t>N9 - nová štuková omítka ( vně učeben ) : (2,55+0,1+0,45+0,27+5,59+0,27+0,45+0,1+2,97)*3,3</t>
  </si>
  <si>
    <t xml:space="preserve">N10 - nová štuková omítka po celé výšce stěny : </t>
  </si>
  <si>
    <t>201 : 3,12*3,3</t>
  </si>
  <si>
    <t>203 : (0,91+0,44)*3,3</t>
  </si>
  <si>
    <t xml:space="preserve">N11 - nová štuková omítka do výšky parapetu : </t>
  </si>
  <si>
    <t>201 : 5,56*0,92</t>
  </si>
  <si>
    <t>602016191R00</t>
  </si>
  <si>
    <t>Omítka stěn z hotových směsí Doplňkové práce pro omítky stěn z hotových směsí_x000D_
 penetrační nátěr stěn akrylátový</t>
  </si>
  <si>
    <t xml:space="preserve">před štukem : </t>
  </si>
  <si>
    <t>Položka pořadí 6 : 80,99508</t>
  </si>
  <si>
    <t>612401391RT2</t>
  </si>
  <si>
    <t>Omítky malých ploch vnitřních stěn přes 0,25 do 1 m2, vápennou štukovou omítkou</t>
  </si>
  <si>
    <t>kus</t>
  </si>
  <si>
    <t>jakoukoliv maltou, z pomocného pracovního lešení o výšce podlahy do 1900 mm a pro zatížení do 1,5 kPa,</t>
  </si>
  <si>
    <t>dozdívky N3 ( z každé strany stěny ) : 4</t>
  </si>
  <si>
    <t>612421626R00</t>
  </si>
  <si>
    <t>Omítky vnitřní stěn vápenné nebo vápenocementové v podlaží i ve schodišti hladké</t>
  </si>
  <si>
    <t xml:space="preserve">po vybouraných obkladech : </t>
  </si>
  <si>
    <t>B5 - 201 : (0,685+4,13)*1,525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</si>
  <si>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</si>
  <si>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</si>
  <si>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</si>
  <si>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201 - dveře : (0,9+2,1+2,1)*0,35</t>
  </si>
  <si>
    <t>202 - dveře : (1,1+2,02+2,02)*0,18</t>
  </si>
  <si>
    <t>203 - dveře : (1,1+2,02+2,02)*0,35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</si>
  <si>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</si>
  <si>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</si>
  <si>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</si>
  <si>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</si>
  <si>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201 - dveře : (0,9+2,1+2,1)*2</t>
  </si>
  <si>
    <t>202 - dveře : (1,1+2,02+2,02)*2</t>
  </si>
  <si>
    <t>203 - dveře : (1,1+2,02+2,02)*2</t>
  </si>
  <si>
    <t>631312141R00</t>
  </si>
  <si>
    <t>Doplnění mazanin betonem prostým rýh v dosavadních mazaninách</t>
  </si>
  <si>
    <t>prostým betonem (s dodáním hmot) bez potěru,</t>
  </si>
  <si>
    <t>N13 - vyplnění drážky el. v podlaze : 0,05*0,03*(4,1+4,1)</t>
  </si>
  <si>
    <t>642941211RT5</t>
  </si>
  <si>
    <t>Stavební pouzdra pro posuvné dveře osazené do sádrokartonové příčky_x000D_
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pouzdro 1000/1970 mm</t>
  </si>
  <si>
    <t>z pozinkovaného ocelového profilovaného plechu</t>
  </si>
  <si>
    <t>202 / 203 : 1</t>
  </si>
  <si>
    <t>941955002R00</t>
  </si>
  <si>
    <t>Lešení lehké pracovní pomocné pomocné, o výšce lešeňové podlahy přes 1,2 do 1,9 m</t>
  </si>
  <si>
    <t>800-3</t>
  </si>
  <si>
    <t>201 : 44,36</t>
  </si>
  <si>
    <t>202 : 39,13</t>
  </si>
  <si>
    <t>203 : 46,78</t>
  </si>
  <si>
    <t>přilehlá místnost ( část - odhad ) : 16*1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</si>
  <si>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</si>
  <si>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</si>
  <si>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přilehlá místnost ( část - odhad ) : 50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</si>
  <si>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</si>
  <si>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</si>
  <si>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801-3</t>
  </si>
  <si>
    <t xml:space="preserve">B3 : </t>
  </si>
  <si>
    <t>202 / 203 : 4,35*3,4</t>
  </si>
  <si>
    <t>965048515R00</t>
  </si>
  <si>
    <t>Broušení betonového povrchu do tloušťky 5 mm</t>
  </si>
  <si>
    <t xml:space="preserve">B4 - očištění kce podlahy po stržení PVC : </t>
  </si>
  <si>
    <t>Položka pořadí 38 : 130,11000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</si>
  <si>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</si>
  <si>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</si>
  <si>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</si>
  <si>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B1 : </t>
  </si>
  <si>
    <t>201 : 1</t>
  </si>
  <si>
    <t>202 : 2</t>
  </si>
  <si>
    <t>203 : 2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</si>
  <si>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</si>
  <si>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</si>
  <si>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</si>
  <si>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 xml:space="preserve">B2 : </t>
  </si>
  <si>
    <t>202 / 203 : 0,9*1,97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</si>
  <si>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</si>
  <si>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</si>
  <si>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201 : 0,8*1,97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</si>
  <si>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</si>
  <si>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</si>
  <si>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202 : 1,45*1,97</t>
  </si>
  <si>
    <t>203 : 1,45*1,97</t>
  </si>
  <si>
    <t>973031813R00</t>
  </si>
  <si>
    <t>Vysekání v cihelném zdivu výklenků a kapes kapes pro zavázání nových příček na jakoukoliv maltu vápennou nebo vápenocementovou, tloušťky do 150 mm</t>
  </si>
  <si>
    <t>N3 - 202 ( zazdívka ) : 0,45*2,02</t>
  </si>
  <si>
    <t>973031824R00</t>
  </si>
  <si>
    <t>Vysekání v cihelném zdivu výklenků a kapes kapes pro zavázání nových zdí_x000D_
 na jakoukoliv maltu vápennou nebo vápenocementovou, tloušťky do 300 mm</t>
  </si>
  <si>
    <t>N3 - 203 - zazdívka : 2,02</t>
  </si>
  <si>
    <t>974053515R00</t>
  </si>
  <si>
    <t>Frézování drážek pro instalace v podlahách betonových hloubky od 31 mm do 50 mm, šířky od 31 mm do 50 mm</t>
  </si>
  <si>
    <t>drážka 50x30 mm</t>
  </si>
  <si>
    <t>B6 : 4,1+4,1</t>
  </si>
  <si>
    <t>978013191R00</t>
  </si>
  <si>
    <t>Otlučení omítek vápenných nebo vápenocementových vnitřních s vyškrabáním spár, s očištěním zdiva stěn, v rozsahu do 100 %</t>
  </si>
  <si>
    <t xml:space="preserve">B1 - očištění ostění vybouraných dveří : </t>
  </si>
  <si>
    <t>201 : (0,8+1,97+1,97)*0,35</t>
  </si>
  <si>
    <t>202 : (1,45+1,97+1,97)*0,19</t>
  </si>
  <si>
    <t>203 : (1,45+1,97+1,97)*0,35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</si>
  <si>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</si>
  <si>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</si>
  <si>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</si>
  <si>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999281145R00</t>
  </si>
  <si>
    <t>Přesun hmot pro opravy a údržbu objektů pro opravy a údržbu dosavadních objektů včetně vnějších plášťů_x000D_
 výšky do 6 m, nošením</t>
  </si>
  <si>
    <t>t</t>
  </si>
  <si>
    <t>POL7_</t>
  </si>
  <si>
    <t>oborů 801, 803, 811 a 812</t>
  </si>
  <si>
    <t xml:space="preserve">Hmotnosti z položek s pořadovými čísly: : </t>
  </si>
  <si>
    <t xml:space="preserve">1,2,3,4,5,6,7,8,9,10,11,12,13,14,15,16,19,20,21, : </t>
  </si>
  <si>
    <t>Součet: : 3,29092</t>
  </si>
  <si>
    <t>766662811R00</t>
  </si>
  <si>
    <t>Demontáž dveřních křídel prahů dveří_x000D_
 jednokřídlových</t>
  </si>
  <si>
    <t>800-766</t>
  </si>
  <si>
    <t>766662812R00</t>
  </si>
  <si>
    <t>Demontáž dveřních křídel prahů dveří_x000D_
 dvoukřídlových</t>
  </si>
  <si>
    <t>766670011R00</t>
  </si>
  <si>
    <t>Montáž obložkové zárubně a dveřního křídla jednokřídlového</t>
  </si>
  <si>
    <t>dveřní křídlo posuvné do pouzdra nebo na stěnu</t>
  </si>
  <si>
    <t>D01 : 1</t>
  </si>
  <si>
    <t>D02 : 1</t>
  </si>
  <si>
    <t>D03 : 1</t>
  </si>
  <si>
    <t>D04 : 1</t>
  </si>
  <si>
    <t>766670021R00</t>
  </si>
  <si>
    <t xml:space="preserve">Montáž kliky a štítku </t>
  </si>
  <si>
    <t>Položka pořadí 33 : 1,00000</t>
  </si>
  <si>
    <t>Položka pořadí 34 : 1,00000</t>
  </si>
  <si>
    <t>Položka pořadí 35 : 2,00000</t>
  </si>
  <si>
    <t>54915300R</t>
  </si>
  <si>
    <t>miska oválná; bez otvoru, se skrytými šrouby; mosaz lesklá</t>
  </si>
  <si>
    <t>SPCM</t>
  </si>
  <si>
    <t>POL3_</t>
  </si>
  <si>
    <t>D1 - D4 : 4*2</t>
  </si>
  <si>
    <t>611xxxx</t>
  </si>
  <si>
    <t>dveře posuvné do pouzdra 1000 x 1970 mm, jednokřídlé vč. obložkové zárubně, plné; povrch. úprava lak; 30 barev RAL, technické parametry dle výpisu oke, včetně vodicí lišty</t>
  </si>
  <si>
    <t>611xxxxx</t>
  </si>
  <si>
    <t>dveře posuvné na stěnu 900 x 1970 mm, jednokřídlé, plné; povrch. úprava lak vč. obložkové zárubně, 30 barev RAL, technické parametry dle výpisu oke, včetně vodicí lišty a závěsu</t>
  </si>
  <si>
    <t>611xxxxxx</t>
  </si>
  <si>
    <t>dveře posuvné na stěnu 1100 x 1970 mm, jednokřídlé, plné; povrch. úprava lak vč. obložkové zárubně, 30 barev RAL, technické parametry dle výpisu oke, včetně vodicí lišty a závěsu</t>
  </si>
  <si>
    <t>998766101R00</t>
  </si>
  <si>
    <t>Přesun hmot pro konstrukce truhlářské v objektech výšky do 6 m</t>
  </si>
  <si>
    <t>50 m vodorovně</t>
  </si>
  <si>
    <t xml:space="preserve">30,32,33,34,35, : </t>
  </si>
  <si>
    <t>Součet: : 0,16088</t>
  </si>
  <si>
    <t>776401800R00</t>
  </si>
  <si>
    <t>Demontáž soklíků nebo lišt pryžových nebo PVC odstranění a uložení na hromady</t>
  </si>
  <si>
    <t>800-775</t>
  </si>
  <si>
    <t xml:space="preserve">B4 : </t>
  </si>
  <si>
    <t>201 : (6,17+7,48)*2-0,8</t>
  </si>
  <si>
    <t>202 : 0,87+1,14+2,21+0,32+3,13+5,58+0,72+0,26+1,11+1,72+2,46+1,11+3,19+3,1</t>
  </si>
  <si>
    <t>203 : 0,25+4,4+4,37+0,71+0,44+0,71+1,95+0,71+0,72+5,56+0,7+0,25+1,52+0,25+0,91+0,04+2,21+1,14</t>
  </si>
  <si>
    <t>776511810RT1</t>
  </si>
  <si>
    <t>Odstranění povlakových podlah z nášlapné plochy lepených, bez podložky, z ploch přes 20 m2</t>
  </si>
  <si>
    <t>201 : 44,4</t>
  </si>
  <si>
    <t>202 : 38,76</t>
  </si>
  <si>
    <t>203 : 46,95</t>
  </si>
  <si>
    <t>622300172RT2</t>
  </si>
  <si>
    <t>Těsnicí prvky exteriér, montáž včetně dodávky, pro spáru šířky 7-12 mm</t>
  </si>
  <si>
    <t xml:space="preserve">utěsnění spáry podlah u stěn : </t>
  </si>
  <si>
    <t>201 : (6,17+7,48)*2-0,9</t>
  </si>
  <si>
    <t>202 : (5,57+4,35+0,36+3,13+5,58+0,72+0,26+1,1+1,72+2,46+1,11+3,19)-1,1-1</t>
  </si>
  <si>
    <t>203 : (6,3+4,37+0,71+0,44+0,71+1,95+0,71+0,72+5,56+0,7+0,25+1,52+0,25+0,91+4,35)-1,1-1</t>
  </si>
  <si>
    <t>776981112RT1</t>
  </si>
  <si>
    <t>Přechodové, krycí a ukončující podlahové profily přechodová lišta, stejná výška podlahoviny, eloxovaný hliník, samolepicí profil,  , šířka profilu 30 mm</t>
  </si>
  <si>
    <t>mezi dveře : 1*0,9</t>
  </si>
  <si>
    <t>2*1,1</t>
  </si>
  <si>
    <t>1*1</t>
  </si>
  <si>
    <t>777115111R00</t>
  </si>
  <si>
    <t>Podlahy lité epoxidové dvousložkové tloušťky 3 mm</t>
  </si>
  <si>
    <t>800-773</t>
  </si>
  <si>
    <t>vč. penetrace</t>
  </si>
  <si>
    <t xml:space="preserve">soklíky : </t>
  </si>
  <si>
    <t>201 : ((6,17+7,48)*2-0,9)*0,1</t>
  </si>
  <si>
    <t>202 : ((5,57+4,35+0,36+3,13+5,58+0,72+0,26+1,1+1,72+2,46+1,11+3,19)-1,1-1)*0,1</t>
  </si>
  <si>
    <t>203 : ((6,3+4,37+0,71+0,44+0,71+1,95+0,71+0,72+5,56+0,7+0,25+1,52+0,25+0,91+4,35)-1,1-1)*0,1</t>
  </si>
  <si>
    <t>998777102R00</t>
  </si>
  <si>
    <t>Přesun hmot pro podlahy syntetické v objektech výšky do 12 m</t>
  </si>
  <si>
    <t xml:space="preserve">39,40,41, : </t>
  </si>
  <si>
    <t>Součet: : 0,50368</t>
  </si>
  <si>
    <t>781101210R00</t>
  </si>
  <si>
    <t>Příprava podkladu pod obklady penetrace podkladu pod obklady</t>
  </si>
  <si>
    <t>800-771</t>
  </si>
  <si>
    <t>Položka pořadí 45 : 2,47500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</si>
  <si>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</si>
  <si>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</si>
  <si>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781475112RU3</t>
  </si>
  <si>
    <t>Montáž obkladů vnitřních z dlaždic keramických 150 x 150 mm,  , kladených do flexibilního tmele</t>
  </si>
  <si>
    <t>201 : 1,65*1,5</t>
  </si>
  <si>
    <t>59781345R</t>
  </si>
  <si>
    <t>obklad keramický š = 148 mm; l = 148 mm; h = 6,0 mm; pro interiér; barva bílá; mat</t>
  </si>
  <si>
    <t>prořez : 0,1</t>
  </si>
  <si>
    <t>998781102R00</t>
  </si>
  <si>
    <t>Přesun hmot pro obklady keramické v objektech výšky do 12 m</t>
  </si>
  <si>
    <t xml:space="preserve">43,45,46, : </t>
  </si>
  <si>
    <t>Součet: : 0,03688</t>
  </si>
  <si>
    <t>784402801R00</t>
  </si>
  <si>
    <t>Odstranění maleb oškrabáním, v místnostech do 3,8 m</t>
  </si>
  <si>
    <t>800-784</t>
  </si>
  <si>
    <t>201 : (6,17+7,48)*2*3,3</t>
  </si>
  <si>
    <t>202 : (5,57+0,36+3,13+5,58+0,72+0,26+1,1+1,72+2,46+1,11+3,19)*3,3</t>
  </si>
  <si>
    <t>203 : (6,3+4,37+0,71+0,44+0,71+1,95+0,71+0,72+5,56+0,7+0,25+1,52+0,25+0,91)*3,3</t>
  </si>
  <si>
    <t>784191201R00</t>
  </si>
  <si>
    <t>Příprava povrchu Penetrace (napouštění) podkladu disperzní, jednonásobná</t>
  </si>
  <si>
    <t xml:space="preserve">stěny : </t>
  </si>
  <si>
    <t>202 : (5,57+4,35+0,36+3,13+5,58+0,72+0,26+1,1+1,72+2,46+1,11+3,19)*3,3</t>
  </si>
  <si>
    <t>203 : (6,3+4,37+0,71+0,44+0,71+1,95+0,71+0,72+5,56+0,7+0,25+1,52+0,25+0,91+4,35)*3,3</t>
  </si>
  <si>
    <t>N9 - nová štuková omítka ( vně učeben ) : (0,45+0,1+5,57+0,1+0,45+0,27+5,59+0,27+0,45+0,1+2,97)*3,3</t>
  </si>
  <si>
    <t xml:space="preserve">stropy : </t>
  </si>
  <si>
    <t>784195212R00</t>
  </si>
  <si>
    <t>Malby z malířských směsí otěruvzdorných,  , bělost 82 %, dvojnásobné</t>
  </si>
  <si>
    <t>Položka pořadí 49 : 468,91600</t>
  </si>
  <si>
    <t>979990001R00</t>
  </si>
  <si>
    <t>Poplatek za skládku stavební suti</t>
  </si>
  <si>
    <t>suť celkem : 3,61849</t>
  </si>
  <si>
    <t xml:space="preserve"> - sádrokartonové desky : </t>
  </si>
  <si>
    <t>Položka pořadí 52 : 0,28611*-1</t>
  </si>
  <si>
    <t xml:space="preserve"> - PVC podlahová krytina : </t>
  </si>
  <si>
    <t>Položka pořadí 54 : 0,13814*-1</t>
  </si>
  <si>
    <t xml:space="preserve"> - dřevo : </t>
  </si>
  <si>
    <t>Položka pořadí 53 : 0,29008*-1</t>
  </si>
  <si>
    <t>979990110R00</t>
  </si>
  <si>
    <t>Poplatek za skládku sádrokartonové desky</t>
  </si>
  <si>
    <t>Dem.hmotnost položky pořadí 16 : 0,28611</t>
  </si>
  <si>
    <t>979990161R00</t>
  </si>
  <si>
    <t>Poplatek za skládku dřevo</t>
  </si>
  <si>
    <t>Dem.hmotnost položky pořadí 18 : 0,12600</t>
  </si>
  <si>
    <t>Dem.hmotnost položky pořadí 19 : 0,15602</t>
  </si>
  <si>
    <t>Dem.hmotnost položky pořadí 28 : 0,00360</t>
  </si>
  <si>
    <t>Dem.hmotnost položky pořadí 29 : 0,00446</t>
  </si>
  <si>
    <t>979990181R00</t>
  </si>
  <si>
    <t>Poplatek za skládku PVC podlahová krytina</t>
  </si>
  <si>
    <t>Dem.hmotnost položky pořadí 38 : 0,13011</t>
  </si>
  <si>
    <t>Dem.hmotnost položky pořadí 37 : 0,00803</t>
  </si>
  <si>
    <t>979011211R00</t>
  </si>
  <si>
    <t>Svislá doprava suti a vybouraných hmot nošením za prvé podlaží nad základním podlažím</t>
  </si>
  <si>
    <t>POL8_</t>
  </si>
  <si>
    <t xml:space="preserve">Demontážní hmotnosti z položek s pořadovými čísly: : </t>
  </si>
  <si>
    <t xml:space="preserve">16,17,18,19,20,21,22,23,24,25,26,28,29,37,38, : </t>
  </si>
  <si>
    <t>Součet: : 3,61849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</si>
  <si>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</si>
  <si>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</si>
  <si>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</si>
  <si>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</si>
  <si>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10,85548</t>
  </si>
  <si>
    <t>SUM</t>
  </si>
  <si>
    <t>END</t>
  </si>
  <si>
    <t>0101163</t>
  </si>
  <si>
    <t>Trubka ohebná elektroinstalační, PE, 125N/5cm, d.14,1/20mm</t>
  </si>
  <si>
    <t>POL3_0</t>
  </si>
  <si>
    <t>0102055</t>
  </si>
  <si>
    <t>Kanál parapetní 90x55mm - pro modul 45x45mm</t>
  </si>
  <si>
    <t>POL1_1</t>
  </si>
  <si>
    <t>0102073</t>
  </si>
  <si>
    <t>Elektroinstalační lišta vkládací 40x20mm</t>
  </si>
  <si>
    <t>0104001</t>
  </si>
  <si>
    <t>Krabice instalační přístrojová, prázdná univerzální - lze spojit do řady - max.3</t>
  </si>
  <si>
    <t>ks</t>
  </si>
  <si>
    <t>0104023</t>
  </si>
  <si>
    <t>Drobný montážní materiál</t>
  </si>
  <si>
    <t>celek</t>
  </si>
  <si>
    <t>0104045</t>
  </si>
  <si>
    <t>Krabice plastová odbočovací na povrch, IP54, včetně zapojení a pružinových svorek</t>
  </si>
  <si>
    <t>0105007</t>
  </si>
  <si>
    <t>osaz.hmožd.do SDK do HM 8 vč.šroubu</t>
  </si>
  <si>
    <t>0206023</t>
  </si>
  <si>
    <t>Podlahová krabice pro 12 modulů, kryt pro podl.krytinu, barva šedá</t>
  </si>
  <si>
    <t>0206024</t>
  </si>
  <si>
    <t>Plastová instalační krabice do betonové podlahy k podl.krabici</t>
  </si>
  <si>
    <t>0801005</t>
  </si>
  <si>
    <t>KABEL ; CYKY-O 3x1,5 pod omítku</t>
  </si>
  <si>
    <t>0801006</t>
  </si>
  <si>
    <t>KABEL ; CYKY-J 3x1,5 pod omítku</t>
  </si>
  <si>
    <t>0801012</t>
  </si>
  <si>
    <t>KABEL ; CYKY-J 3x2,5 pod omítku</t>
  </si>
  <si>
    <t>1001001</t>
  </si>
  <si>
    <t>ukonč.vod.v rozv.vč.zap.a konc.do 2.5mm2</t>
  </si>
  <si>
    <t>1001002</t>
  </si>
  <si>
    <t>ukonč.vod.v rozv.vč.zap.a konc.do 6mm2</t>
  </si>
  <si>
    <t>1101025</t>
  </si>
  <si>
    <t>Strojek spínače - řazení 1, bezšroubový</t>
  </si>
  <si>
    <t>1101027</t>
  </si>
  <si>
    <t>Strojek spínače sériového - řazení 5, bezšroubový</t>
  </si>
  <si>
    <t>1101039</t>
  </si>
  <si>
    <t>Rámeček přístroje jednoduchý, bílý</t>
  </si>
  <si>
    <t>1101040</t>
  </si>
  <si>
    <t>Rámeček přístroje dvojnásobný vodorovný, bílý</t>
  </si>
  <si>
    <t>1101044</t>
  </si>
  <si>
    <t>Kryt spínače jednoduchý, bílý (pro spínače 1, 6, 7, 1/0)</t>
  </si>
  <si>
    <t>1101045</t>
  </si>
  <si>
    <t>Kryt spínače dělený, bílý (pro spínače 5, 6+6, 1/0+1/0)</t>
  </si>
  <si>
    <t>1103022</t>
  </si>
  <si>
    <t>Zásuvka 230V/16A, s ochr.clonkami, bezšroubová</t>
  </si>
  <si>
    <t>1103117</t>
  </si>
  <si>
    <t>Zásuvka  230V/16A, modul 45mm -  do parapetního kanálu</t>
  </si>
  <si>
    <t>1103118</t>
  </si>
  <si>
    <t>Zásuvka  230V/16A, svodič přepětí kat.III (tř.D), modul 45mm -  do parapetního kanálu</t>
  </si>
  <si>
    <t>1103130</t>
  </si>
  <si>
    <t>Zásuvka 230V/16A dvojnásobná, s ochr.clonkami a natoč.dutinou, kompletní, bezšroubová</t>
  </si>
  <si>
    <t>1921001</t>
  </si>
  <si>
    <t>Úpravy (přezbrojení) ve stávajícím rozváděči RMS3 (viz Specifikace č.1)</t>
  </si>
  <si>
    <t>2002001</t>
  </si>
  <si>
    <t>Svítidlo A - vestavné LED svítidlo, matná AL mřížka, 49W, 5750lm, 4000K, IP20, 1200x112x61mm</t>
  </si>
  <si>
    <t>2002003</t>
  </si>
  <si>
    <t>Svítidlo B - Napájecí lišta 3-okruhová, šedá, vestavná do SDK, délka 2m</t>
  </si>
  <si>
    <t>2002004</t>
  </si>
  <si>
    <t>Svítidlo B - Koncový napáječ lištového systému, 23V, tříokruhový, 3x16A, šedý</t>
  </si>
  <si>
    <t>2002005</t>
  </si>
  <si>
    <t>Svítidlo B - Koncová záslepka lšitového systému, plast, šedá</t>
  </si>
  <si>
    <t>2002006</t>
  </si>
  <si>
    <t>Svítidlo B - Bodové svítidlo na lištu, těleso hliník, šedostříbrná barva, 50w, GU10, 230V,, vč.adaptéru</t>
  </si>
  <si>
    <t>2002007</t>
  </si>
  <si>
    <t>Svítidlo C - přisazené zářivkové svítidlo 2x36W, Al mřížka, IP20</t>
  </si>
  <si>
    <t>2002008</t>
  </si>
  <si>
    <t>Svítidlo D - závěsné žárovkové svítidlo, 1x60W, E27, IP20, černé se stahovacím závěsem</t>
  </si>
  <si>
    <t>2011008</t>
  </si>
  <si>
    <t>Žárovka LED 12,5W, 2700K, 1050lm, Ra&gt;90</t>
  </si>
  <si>
    <t>2012012</t>
  </si>
  <si>
    <t>Zářivka lineární, T8, 36W, 3000K, Ra&gt;90</t>
  </si>
  <si>
    <t>2013004</t>
  </si>
  <si>
    <t>Žárovka halogenová, 50w, GU10, 35°, 2700K</t>
  </si>
  <si>
    <t>2901001</t>
  </si>
  <si>
    <t>Demontáž stávající elektroinstalace</t>
  </si>
  <si>
    <t>hod</t>
  </si>
  <si>
    <t>2902004</t>
  </si>
  <si>
    <t>Vyhledání stávajících rozvodů</t>
  </si>
  <si>
    <t>2903001</t>
  </si>
  <si>
    <t>Revize a vystavení výchozí revizní zprávy</t>
  </si>
  <si>
    <t>2903012</t>
  </si>
  <si>
    <t>Spolupráce s revizním technikem</t>
  </si>
  <si>
    <t>2906001</t>
  </si>
  <si>
    <t>Nespecifikované montážní práce</t>
  </si>
  <si>
    <t>POL13_0</t>
  </si>
  <si>
    <t>Přepojení stávajících rozvodů</t>
  </si>
  <si>
    <t>2906004</t>
  </si>
  <si>
    <t>Zprovoznění elektroinstalace</t>
  </si>
  <si>
    <t>2906012</t>
  </si>
  <si>
    <t>Koordinace s ostatními profesemi</t>
  </si>
  <si>
    <t>2906014</t>
  </si>
  <si>
    <t>Zabezpečení pracoviště</t>
  </si>
  <si>
    <t>4001005</t>
  </si>
  <si>
    <t>Kabel datový metalický nestíněný, UTP, 4pár, cat.6, AWG24, LSOH</t>
  </si>
  <si>
    <t>4007001</t>
  </si>
  <si>
    <t>Patch panel integrovaný, 19", cat.6, 24 port</t>
  </si>
  <si>
    <t>4010020</t>
  </si>
  <si>
    <t>Datová zásuvka RJ45 - cat.6, UTP, modul 45mm - do parapetního kanálu</t>
  </si>
  <si>
    <t>4013008</t>
  </si>
  <si>
    <t>Štítek označovací dle TIA/EIA-606 na kabel, zásuvku, panel</t>
  </si>
  <si>
    <t>4013009</t>
  </si>
  <si>
    <t>Ukončení datového kabelu UTP na patch panelu</t>
  </si>
  <si>
    <t>4014002</t>
  </si>
  <si>
    <t>Měření segmentu, jednoduché bez protokolu</t>
  </si>
  <si>
    <t>4014003</t>
  </si>
  <si>
    <t>Demontáž a přeložení stávajícícho datového rozváděče do nového místa, vč.kabelů</t>
  </si>
  <si>
    <t>4015002</t>
  </si>
  <si>
    <t>Přístupový body WiFi - 2.4GHz/5GHz, 802.11 a/b/g/n/ac, 1GBit, napájení PoE</t>
  </si>
  <si>
    <t>5103001</t>
  </si>
  <si>
    <t>Barevná FullHD IP kamera, IR přísvit 20m, 2MPx, 1920x1080, 30sn/s, PoE</t>
  </si>
  <si>
    <t>8002002</t>
  </si>
  <si>
    <t>vybour.otv.cihl.malt.váp.Ý do 60mm tl.do 300mm</t>
  </si>
  <si>
    <t>8006007</t>
  </si>
  <si>
    <t>vysek.zdi cihl.kapsy-krab.&lt;100x100x50mm</t>
  </si>
  <si>
    <t>8009001</t>
  </si>
  <si>
    <t>vysek.rýh cihla do hl.30mm š.do 30mm</t>
  </si>
  <si>
    <t>8009002</t>
  </si>
  <si>
    <t>vysek.rýh cihla do hl.30mm š.do 70mm</t>
  </si>
  <si>
    <t>8013001</t>
  </si>
  <si>
    <t>průraz stropem 0,0225/do 450mm</t>
  </si>
  <si>
    <t>8015002</t>
  </si>
  <si>
    <t>Zabetonování prostupu do 100x200mm</t>
  </si>
  <si>
    <t>8016010</t>
  </si>
  <si>
    <t>sádra stavební a 30kg</t>
  </si>
  <si>
    <t>bal</t>
  </si>
  <si>
    <t>9902002</t>
  </si>
  <si>
    <t>Zkreslení skutečného stavu na stavbě</t>
  </si>
  <si>
    <t>005121 R</t>
  </si>
  <si>
    <t>Zařízení staveniště</t>
  </si>
  <si>
    <t>Soubor</t>
  </si>
  <si>
    <t>POL99_8</t>
  </si>
  <si>
    <t>005124010R</t>
  </si>
  <si>
    <t>Koordinační činnost</t>
  </si>
  <si>
    <t>srpen 2018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</si>
</sst>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8" fillId="0" borderId="6" xfId="0" applyNumberFormat="1" applyFont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4" t="s">
        <v>38</v>
      </c>
    </row>
    <row r="2" spans="1:7" ht="57.75" customHeight="1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1F5Wjj1XbEVkOLzO8Ho++RLX1rug67c98PkRFzkf3v3B4q0QNlZwkt4xKMK72KntgI+09fXXrf3+SdtjnX3V5Q==" saltValue="P+X9m0hQuF8yOdTcf9fY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L31" sqref="L3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9" t="s">
        <v>36</v>
      </c>
      <c r="B1" s="204" t="s">
        <v>41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>
      <c r="A2" s="3"/>
      <c r="B2" s="75" t="s">
        <v>22</v>
      </c>
      <c r="C2" s="76"/>
      <c r="D2" s="77" t="s">
        <v>44</v>
      </c>
      <c r="E2" s="213" t="s">
        <v>45</v>
      </c>
      <c r="F2" s="214"/>
      <c r="G2" s="214"/>
      <c r="H2" s="214"/>
      <c r="I2" s="214"/>
      <c r="J2" s="215"/>
      <c r="O2" s="2"/>
    </row>
    <row r="3" spans="1:15" ht="27" hidden="1" customHeight="1">
      <c r="A3" s="3"/>
      <c r="B3" s="78"/>
      <c r="C3" s="76"/>
      <c r="D3" s="79"/>
      <c r="E3" s="216"/>
      <c r="F3" s="217"/>
      <c r="G3" s="217"/>
      <c r="H3" s="217"/>
      <c r="I3" s="217"/>
      <c r="J3" s="218"/>
    </row>
    <row r="4" spans="1:15" ht="23.25" customHeight="1">
      <c r="A4" s="3"/>
      <c r="B4" s="80"/>
      <c r="C4" s="81"/>
      <c r="D4" s="82"/>
      <c r="E4" s="226"/>
      <c r="F4" s="226"/>
      <c r="G4" s="226"/>
      <c r="H4" s="226"/>
      <c r="I4" s="226"/>
      <c r="J4" s="227"/>
    </row>
    <row r="5" spans="1:15" ht="24" customHeight="1">
      <c r="A5" s="3"/>
      <c r="B5" s="43" t="s">
        <v>42</v>
      </c>
      <c r="C5" s="4"/>
      <c r="D5" s="83" t="s">
        <v>46</v>
      </c>
      <c r="E5" s="24"/>
      <c r="F5" s="24"/>
      <c r="G5" s="24"/>
      <c r="H5" s="26" t="s">
        <v>40</v>
      </c>
      <c r="I5" s="83" t="s">
        <v>50</v>
      </c>
      <c r="J5" s="10"/>
    </row>
    <row r="6" spans="1:15" ht="15.75" customHeight="1">
      <c r="A6" s="3"/>
      <c r="B6" s="37"/>
      <c r="C6" s="24"/>
      <c r="D6" s="83" t="s">
        <v>47</v>
      </c>
      <c r="E6" s="24"/>
      <c r="F6" s="24"/>
      <c r="G6" s="24"/>
      <c r="H6" s="26" t="s">
        <v>34</v>
      </c>
      <c r="I6" s="83" t="s">
        <v>51</v>
      </c>
      <c r="J6" s="10"/>
    </row>
    <row r="7" spans="1:15" ht="15.75" customHeight="1">
      <c r="A7" s="3"/>
      <c r="B7" s="38"/>
      <c r="C7" s="25"/>
      <c r="D7" s="85" t="s">
        <v>49</v>
      </c>
      <c r="E7" s="84" t="s">
        <v>48</v>
      </c>
      <c r="F7" s="31"/>
      <c r="G7" s="31"/>
      <c r="H7" s="33"/>
      <c r="I7" s="31"/>
      <c r="J7" s="47"/>
    </row>
    <row r="8" spans="1:15" ht="24" hidden="1" customHeight="1">
      <c r="A8" s="3"/>
      <c r="B8" s="43" t="s">
        <v>20</v>
      </c>
      <c r="C8" s="4"/>
      <c r="D8" s="32"/>
      <c r="E8" s="4"/>
      <c r="F8" s="4"/>
      <c r="G8" s="41"/>
      <c r="H8" s="26" t="s">
        <v>40</v>
      </c>
      <c r="I8" s="30"/>
      <c r="J8" s="10"/>
    </row>
    <row r="9" spans="1:15" ht="15.75" hidden="1" customHeight="1">
      <c r="A9" s="3"/>
      <c r="B9" s="3"/>
      <c r="C9" s="4"/>
      <c r="D9" s="32"/>
      <c r="E9" s="4"/>
      <c r="F9" s="4"/>
      <c r="G9" s="41"/>
      <c r="H9" s="26" t="s">
        <v>34</v>
      </c>
      <c r="I9" s="30"/>
      <c r="J9" s="10"/>
    </row>
    <row r="10" spans="1:15" ht="15.75" hidden="1" customHeight="1">
      <c r="A10" s="3"/>
      <c r="B10" s="48"/>
      <c r="C10" s="25"/>
      <c r="D10" s="42"/>
      <c r="E10" s="51"/>
      <c r="F10" s="51"/>
      <c r="G10" s="49"/>
      <c r="H10" s="49"/>
      <c r="I10" s="50"/>
      <c r="J10" s="47"/>
    </row>
    <row r="11" spans="1:15" ht="24" customHeight="1">
      <c r="A11" s="3"/>
      <c r="B11" s="43" t="s">
        <v>19</v>
      </c>
      <c r="C11" s="4"/>
      <c r="D11" s="220"/>
      <c r="E11" s="220"/>
      <c r="F11" s="220"/>
      <c r="G11" s="220"/>
      <c r="H11" s="26" t="s">
        <v>40</v>
      </c>
      <c r="I11" s="87"/>
      <c r="J11" s="10"/>
    </row>
    <row r="12" spans="1:15" ht="15.75" customHeight="1">
      <c r="A12" s="3"/>
      <c r="B12" s="37"/>
      <c r="C12" s="24"/>
      <c r="D12" s="225"/>
      <c r="E12" s="225"/>
      <c r="F12" s="225"/>
      <c r="G12" s="225"/>
      <c r="H12" s="26" t="s">
        <v>34</v>
      </c>
      <c r="I12" s="87"/>
      <c r="J12" s="10"/>
    </row>
    <row r="13" spans="1:15" ht="15.75" customHeight="1">
      <c r="A13" s="3"/>
      <c r="B13" s="38"/>
      <c r="C13" s="25"/>
      <c r="D13" s="86"/>
      <c r="E13" s="228"/>
      <c r="F13" s="229"/>
      <c r="G13" s="229"/>
      <c r="H13" s="27"/>
      <c r="I13" s="31"/>
      <c r="J13" s="47"/>
    </row>
    <row r="14" spans="1:15" ht="24" hidden="1" customHeight="1">
      <c r="A14" s="3"/>
      <c r="B14" s="62" t="s">
        <v>21</v>
      </c>
      <c r="C14" s="63"/>
      <c r="D14" s="64" t="s">
        <v>43</v>
      </c>
      <c r="E14" s="65"/>
      <c r="F14" s="65"/>
      <c r="G14" s="65"/>
      <c r="H14" s="66"/>
      <c r="I14" s="65"/>
      <c r="J14" s="67"/>
    </row>
    <row r="15" spans="1:15" ht="32.25" customHeight="1">
      <c r="A15" s="3"/>
      <c r="B15" s="48" t="s">
        <v>32</v>
      </c>
      <c r="C15" s="68"/>
      <c r="D15" s="49"/>
      <c r="E15" s="219"/>
      <c r="F15" s="219"/>
      <c r="G15" s="221"/>
      <c r="H15" s="221"/>
      <c r="I15" s="221" t="s">
        <v>29</v>
      </c>
      <c r="J15" s="222"/>
    </row>
    <row r="16" spans="1:15" ht="23.25" customHeight="1">
      <c r="A16" s="139" t="s">
        <v>24</v>
      </c>
      <c r="B16" s="53" t="s">
        <v>24</v>
      </c>
      <c r="C16" s="54"/>
      <c r="D16" s="55"/>
      <c r="E16" s="210"/>
      <c r="F16" s="211"/>
      <c r="G16" s="210"/>
      <c r="H16" s="211"/>
      <c r="I16" s="210">
        <f>SUMIF(F51:F67,A16,I51:I67)+SUMIF(F51:F67,"PSU",I51:I67)</f>
        <v>0</v>
      </c>
      <c r="J16" s="212"/>
    </row>
    <row r="17" spans="1:10" ht="23.25" customHeight="1">
      <c r="A17" s="139" t="s">
        <v>25</v>
      </c>
      <c r="B17" s="53" t="s">
        <v>25</v>
      </c>
      <c r="C17" s="54"/>
      <c r="D17" s="55"/>
      <c r="E17" s="210"/>
      <c r="F17" s="211"/>
      <c r="G17" s="210"/>
      <c r="H17" s="211"/>
      <c r="I17" s="210">
        <f>SUMIF(F51:F67,A17,I51:I67)</f>
        <v>0</v>
      </c>
      <c r="J17" s="212"/>
    </row>
    <row r="18" spans="1:10" ht="23.25" customHeight="1">
      <c r="A18" s="139" t="s">
        <v>26</v>
      </c>
      <c r="B18" s="53" t="s">
        <v>26</v>
      </c>
      <c r="C18" s="54"/>
      <c r="D18" s="55"/>
      <c r="E18" s="210"/>
      <c r="F18" s="211"/>
      <c r="G18" s="210"/>
      <c r="H18" s="211"/>
      <c r="I18" s="210">
        <f>SUMIF(F51:F67,A18,I51:I67)</f>
        <v>0</v>
      </c>
      <c r="J18" s="212"/>
    </row>
    <row r="19" spans="1:10" ht="23.25" customHeight="1">
      <c r="A19" s="139" t="s">
        <v>96</v>
      </c>
      <c r="B19" s="53" t="s">
        <v>27</v>
      </c>
      <c r="C19" s="54"/>
      <c r="D19" s="55"/>
      <c r="E19" s="210"/>
      <c r="F19" s="211"/>
      <c r="G19" s="210"/>
      <c r="H19" s="211"/>
      <c r="I19" s="210">
        <f>SUMIF(F51:F67,A19,I51:I67)</f>
        <v>0</v>
      </c>
      <c r="J19" s="212"/>
    </row>
    <row r="20" spans="1:10" ht="23.25" customHeight="1">
      <c r="A20" s="139" t="s">
        <v>97</v>
      </c>
      <c r="B20" s="53" t="s">
        <v>28</v>
      </c>
      <c r="C20" s="54"/>
      <c r="D20" s="55"/>
      <c r="E20" s="210"/>
      <c r="F20" s="211"/>
      <c r="G20" s="210"/>
      <c r="H20" s="211"/>
      <c r="I20" s="210">
        <f>SUMIF(F51:F67,A20,I51:I67)</f>
        <v>0</v>
      </c>
      <c r="J20" s="212"/>
    </row>
    <row r="21" spans="1:10" ht="23.25" customHeight="1">
      <c r="A21" s="3"/>
      <c r="B21" s="70" t="s">
        <v>29</v>
      </c>
      <c r="C21" s="71"/>
      <c r="D21" s="72"/>
      <c r="E21" s="223"/>
      <c r="F21" s="224"/>
      <c r="G21" s="223"/>
      <c r="H21" s="224"/>
      <c r="I21" s="223">
        <f>SUM(I16:J20)</f>
        <v>0</v>
      </c>
      <c r="J21" s="235"/>
    </row>
    <row r="22" spans="1:10" ht="33" customHeight="1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33">
        <f>ZakladDPHSniVypocet</f>
        <v>0</v>
      </c>
      <c r="H23" s="234"/>
      <c r="I23" s="234"/>
      <c r="J23" s="58" t="str">
        <f t="shared" ref="J23:J28" si="0">Mena</f>
        <v>CZK</v>
      </c>
    </row>
    <row r="24" spans="1:10" ht="23.25" customHeight="1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31">
        <f>IF(A24&gt;50, ROUNDUP(A23, 0), ROUNDDOWN(A23, 0))</f>
        <v>0</v>
      </c>
      <c r="H24" s="232"/>
      <c r="I24" s="232"/>
      <c r="J24" s="58" t="str">
        <f t="shared" si="0"/>
        <v>CZK</v>
      </c>
    </row>
    <row r="25" spans="1:10" ht="23.25" customHeight="1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33">
        <f>ZakladDPHZaklVypocet</f>
        <v>0</v>
      </c>
      <c r="H25" s="234"/>
      <c r="I25" s="234"/>
      <c r="J25" s="58" t="str">
        <f t="shared" si="0"/>
        <v>CZK</v>
      </c>
    </row>
    <row r="26" spans="1:10" ht="23.25" customHeight="1">
      <c r="A26" s="3">
        <f>(A25-INT(A25))*100</f>
        <v>0</v>
      </c>
      <c r="B26" s="45" t="s">
        <v>15</v>
      </c>
      <c r="C26" s="21"/>
      <c r="D26" s="17"/>
      <c r="E26" s="39">
        <f>SazbaDPH2</f>
        <v>21</v>
      </c>
      <c r="F26" s="40" t="s">
        <v>0</v>
      </c>
      <c r="G26" s="207">
        <f>IF(A26&gt;50, ROUNDUP(A25, 0), ROUNDDOWN(A25, 0))</f>
        <v>0</v>
      </c>
      <c r="H26" s="208"/>
      <c r="I26" s="208"/>
      <c r="J26" s="52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09">
        <f>CenaCelkem-(ZakladDPHSni+DPHSni+ZakladDPHZakl+DPHZakl)</f>
        <v>0</v>
      </c>
      <c r="H27" s="209"/>
      <c r="I27" s="209"/>
      <c r="J27" s="59" t="str">
        <f t="shared" si="0"/>
        <v>CZK</v>
      </c>
    </row>
    <row r="28" spans="1:10" ht="27.75" hidden="1" customHeight="1" thickBot="1">
      <c r="A28" s="3"/>
      <c r="B28" s="116" t="s">
        <v>23</v>
      </c>
      <c r="C28" s="117"/>
      <c r="D28" s="117"/>
      <c r="E28" s="118"/>
      <c r="F28" s="119"/>
      <c r="G28" s="237">
        <f>ZakladDPHSniVypocet+ZakladDPHZaklVypocet</f>
        <v>0</v>
      </c>
      <c r="H28" s="237"/>
      <c r="I28" s="237"/>
      <c r="J28" s="120" t="str">
        <f t="shared" si="0"/>
        <v>CZK</v>
      </c>
    </row>
    <row r="29" spans="1:10" ht="27.75" customHeight="1" thickBot="1">
      <c r="A29" s="3">
        <f>(A27-INT(A27))*100</f>
        <v>0</v>
      </c>
      <c r="B29" s="116" t="s">
        <v>35</v>
      </c>
      <c r="C29" s="121"/>
      <c r="D29" s="121"/>
      <c r="E29" s="121"/>
      <c r="F29" s="121"/>
      <c r="G29" s="236">
        <f>IF(A29&gt;50, ROUNDUP(A27, 0), ROUNDDOWN(A27, 0))</f>
        <v>0</v>
      </c>
      <c r="H29" s="236"/>
      <c r="I29" s="236"/>
      <c r="J29" s="122" t="s">
        <v>61</v>
      </c>
    </row>
    <row r="30" spans="1:10" ht="12.75" customHeight="1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>
      <c r="A32" s="3"/>
      <c r="B32" s="23"/>
      <c r="C32" s="18" t="s">
        <v>11</v>
      </c>
      <c r="D32" s="36"/>
      <c r="E32" s="36"/>
      <c r="F32" s="18" t="s">
        <v>10</v>
      </c>
      <c r="G32" s="36"/>
      <c r="H32" s="255" t="s">
        <v>547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4" customFormat="1" ht="18.75" customHeight="1">
      <c r="A34" s="28"/>
      <c r="B34" s="28"/>
      <c r="C34" s="29"/>
      <c r="D34" s="238"/>
      <c r="E34" s="239"/>
      <c r="F34" s="29"/>
      <c r="G34" s="238"/>
      <c r="H34" s="239"/>
      <c r="I34" s="239"/>
      <c r="J34" s="35"/>
    </row>
    <row r="35" spans="1:10" ht="12.75" customHeight="1">
      <c r="A35" s="3"/>
      <c r="B35" s="3"/>
      <c r="C35" s="4"/>
      <c r="D35" s="230" t="s">
        <v>2</v>
      </c>
      <c r="E35" s="230"/>
      <c r="F35" s="4"/>
      <c r="G35" s="41"/>
      <c r="H35" s="12" t="s">
        <v>3</v>
      </c>
      <c r="I35" s="41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customHeight="1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>
      <c r="A39" s="92">
        <v>1</v>
      </c>
      <c r="B39" s="102" t="s">
        <v>52</v>
      </c>
      <c r="C39" s="200"/>
      <c r="D39" s="201"/>
      <c r="E39" s="201"/>
      <c r="F39" s="103">
        <f>'1 1 Pol'!AE266+'1 2 Pol'!AE71+'1 3 Pol'!AE12</f>
        <v>0</v>
      </c>
      <c r="G39" s="104">
        <f>'1 1 Pol'!AF266+'1 2 Pol'!AF71+'1 3 Pol'!AF12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customHeight="1">
      <c r="A40" s="92">
        <v>2</v>
      </c>
      <c r="B40" s="107" t="s">
        <v>53</v>
      </c>
      <c r="C40" s="202" t="s">
        <v>54</v>
      </c>
      <c r="D40" s="203"/>
      <c r="E40" s="203"/>
      <c r="F40" s="108">
        <f>'1 1 Pol'!AE266+'1 2 Pol'!AE71+'1 3 Pol'!AE12</f>
        <v>0</v>
      </c>
      <c r="G40" s="109">
        <f>'1 1 Pol'!AF266+'1 2 Pol'!AF71+'1 3 Pol'!AF12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customHeight="1">
      <c r="A41" s="92">
        <v>3</v>
      </c>
      <c r="B41" s="111" t="s">
        <v>53</v>
      </c>
      <c r="C41" s="200" t="s">
        <v>55</v>
      </c>
      <c r="D41" s="201"/>
      <c r="E41" s="201"/>
      <c r="F41" s="112">
        <f>'1 1 Pol'!AE266</f>
        <v>0</v>
      </c>
      <c r="G41" s="105">
        <f>'1 1 Pol'!AF266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>
      <c r="A42" s="92">
        <v>3</v>
      </c>
      <c r="B42" s="111" t="s">
        <v>56</v>
      </c>
      <c r="C42" s="200" t="s">
        <v>57</v>
      </c>
      <c r="D42" s="201"/>
      <c r="E42" s="201"/>
      <c r="F42" s="112">
        <f>'1 2 Pol'!AE71</f>
        <v>0</v>
      </c>
      <c r="G42" s="105">
        <f>'1 2 Pol'!AF71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customHeight="1">
      <c r="A43" s="92">
        <v>3</v>
      </c>
      <c r="B43" s="111" t="s">
        <v>58</v>
      </c>
      <c r="C43" s="200" t="s">
        <v>59</v>
      </c>
      <c r="D43" s="201"/>
      <c r="E43" s="201"/>
      <c r="F43" s="112">
        <f>'1 3 Pol'!AE12</f>
        <v>0</v>
      </c>
      <c r="G43" s="105">
        <f>'1 3 Pol'!AF12</f>
        <v>0</v>
      </c>
      <c r="H43" s="105">
        <f>(F43*SazbaDPH1/100)+(G43*SazbaDPH2/100)</f>
        <v>0</v>
      </c>
      <c r="I43" s="105">
        <f>F43+G43+H43</f>
        <v>0</v>
      </c>
      <c r="J43" s="106" t="str">
        <f>IF(CenaCelkemVypocet=0,"",I43/CenaCelkemVypocet*100)</f>
        <v/>
      </c>
    </row>
    <row r="44" spans="1:10" ht="25.5" customHeight="1">
      <c r="A44" s="92"/>
      <c r="B44" s="197" t="s">
        <v>60</v>
      </c>
      <c r="C44" s="198"/>
      <c r="D44" s="198"/>
      <c r="E44" s="199"/>
      <c r="F44" s="113">
        <f>SUMIF(A39:A43,"=1",F39:F43)</f>
        <v>0</v>
      </c>
      <c r="G44" s="114">
        <f>SUMIF(A39:A43,"=1",G39:G43)</f>
        <v>0</v>
      </c>
      <c r="H44" s="114">
        <f>SUMIF(A39:A43,"=1",H39:H43)</f>
        <v>0</v>
      </c>
      <c r="I44" s="114">
        <f>SUMIF(A39:A43,"=1",I39:I43)</f>
        <v>0</v>
      </c>
      <c r="J44" s="115">
        <f>SUMIF(A39:A43,"=1",J39:J43)</f>
        <v>0</v>
      </c>
    </row>
    <row r="48" spans="1:10" ht="15.75">
      <c r="B48" s="123" t="s">
        <v>62</v>
      </c>
    </row>
    <row r="50" spans="1:10" ht="25.5" customHeight="1">
      <c r="A50" s="124"/>
      <c r="B50" s="127" t="s">
        <v>17</v>
      </c>
      <c r="C50" s="127" t="s">
        <v>5</v>
      </c>
      <c r="D50" s="128"/>
      <c r="E50" s="128"/>
      <c r="F50" s="129" t="s">
        <v>63</v>
      </c>
      <c r="G50" s="129"/>
      <c r="H50" s="129"/>
      <c r="I50" s="129" t="s">
        <v>29</v>
      </c>
      <c r="J50" s="129" t="s">
        <v>0</v>
      </c>
    </row>
    <row r="51" spans="1:10" ht="25.5" customHeight="1">
      <c r="A51" s="125"/>
      <c r="B51" s="130" t="s">
        <v>58</v>
      </c>
      <c r="C51" s="195" t="s">
        <v>64</v>
      </c>
      <c r="D51" s="196"/>
      <c r="E51" s="196"/>
      <c r="F51" s="135" t="s">
        <v>24</v>
      </c>
      <c r="G51" s="136"/>
      <c r="H51" s="136"/>
      <c r="I51" s="136">
        <f>'1 1 Pol'!G8</f>
        <v>0</v>
      </c>
      <c r="J51" s="133" t="str">
        <f>IF(I68=0,"",I51/I68*100)</f>
        <v/>
      </c>
    </row>
    <row r="52" spans="1:10" ht="25.5" customHeight="1">
      <c r="A52" s="125"/>
      <c r="B52" s="130" t="s">
        <v>65</v>
      </c>
      <c r="C52" s="195" t="s">
        <v>66</v>
      </c>
      <c r="D52" s="196"/>
      <c r="E52" s="196"/>
      <c r="F52" s="135" t="s">
        <v>24</v>
      </c>
      <c r="G52" s="136"/>
      <c r="H52" s="136"/>
      <c r="I52" s="136">
        <f>'1 1 Pol'!G20</f>
        <v>0</v>
      </c>
      <c r="J52" s="133" t="str">
        <f>IF(I68=0,"",I52/I68*100)</f>
        <v/>
      </c>
    </row>
    <row r="53" spans="1:10" ht="25.5" customHeight="1">
      <c r="A53" s="125"/>
      <c r="B53" s="130" t="s">
        <v>67</v>
      </c>
      <c r="C53" s="195" t="s">
        <v>68</v>
      </c>
      <c r="D53" s="196"/>
      <c r="E53" s="196"/>
      <c r="F53" s="135" t="s">
        <v>24</v>
      </c>
      <c r="G53" s="136"/>
      <c r="H53" s="136"/>
      <c r="I53" s="136">
        <f>'1 1 Pol'!G31</f>
        <v>0</v>
      </c>
      <c r="J53" s="133" t="str">
        <f>IF(I68=0,"",I53/I68*100)</f>
        <v/>
      </c>
    </row>
    <row r="54" spans="1:10" ht="25.5" customHeight="1">
      <c r="A54" s="125"/>
      <c r="B54" s="130" t="s">
        <v>69</v>
      </c>
      <c r="C54" s="195" t="s">
        <v>70</v>
      </c>
      <c r="D54" s="196"/>
      <c r="E54" s="196"/>
      <c r="F54" s="135" t="s">
        <v>24</v>
      </c>
      <c r="G54" s="136"/>
      <c r="H54" s="136"/>
      <c r="I54" s="136">
        <f>'1 1 Pol'!G69</f>
        <v>0</v>
      </c>
      <c r="J54" s="133" t="str">
        <f>IF(I68=0,"",I54/I68*100)</f>
        <v/>
      </c>
    </row>
    <row r="55" spans="1:10" ht="25.5" customHeight="1">
      <c r="A55" s="125"/>
      <c r="B55" s="130" t="s">
        <v>71</v>
      </c>
      <c r="C55" s="195" t="s">
        <v>72</v>
      </c>
      <c r="D55" s="196"/>
      <c r="E55" s="196"/>
      <c r="F55" s="135" t="s">
        <v>24</v>
      </c>
      <c r="G55" s="136"/>
      <c r="H55" s="136"/>
      <c r="I55" s="136">
        <f>'1 1 Pol'!G73</f>
        <v>0</v>
      </c>
      <c r="J55" s="133" t="str">
        <f>IF(I68=0,"",I55/I68*100)</f>
        <v/>
      </c>
    </row>
    <row r="56" spans="1:10" ht="25.5" customHeight="1">
      <c r="A56" s="125"/>
      <c r="B56" s="130" t="s">
        <v>73</v>
      </c>
      <c r="C56" s="195" t="s">
        <v>74</v>
      </c>
      <c r="D56" s="196"/>
      <c r="E56" s="196"/>
      <c r="F56" s="135" t="s">
        <v>24</v>
      </c>
      <c r="G56" s="136"/>
      <c r="H56" s="136"/>
      <c r="I56" s="136">
        <f>'1 1 Pol'!G77</f>
        <v>0</v>
      </c>
      <c r="J56" s="133" t="str">
        <f>IF(I68=0,"",I56/I68*100)</f>
        <v/>
      </c>
    </row>
    <row r="57" spans="1:10" ht="25.5" customHeight="1">
      <c r="A57" s="125"/>
      <c r="B57" s="130" t="s">
        <v>75</v>
      </c>
      <c r="C57" s="195" t="s">
        <v>76</v>
      </c>
      <c r="D57" s="196"/>
      <c r="E57" s="196"/>
      <c r="F57" s="135" t="s">
        <v>24</v>
      </c>
      <c r="G57" s="136"/>
      <c r="H57" s="136"/>
      <c r="I57" s="136">
        <f>'1 1 Pol'!G83</f>
        <v>0</v>
      </c>
      <c r="J57" s="133" t="str">
        <f>IF(I68=0,"",I57/I68*100)</f>
        <v/>
      </c>
    </row>
    <row r="58" spans="1:10" ht="25.5" customHeight="1">
      <c r="A58" s="125"/>
      <c r="B58" s="130" t="s">
        <v>77</v>
      </c>
      <c r="C58" s="195" t="s">
        <v>78</v>
      </c>
      <c r="D58" s="196"/>
      <c r="E58" s="196"/>
      <c r="F58" s="135" t="s">
        <v>24</v>
      </c>
      <c r="G58" s="136"/>
      <c r="H58" s="136"/>
      <c r="I58" s="136">
        <f>'1 1 Pol'!G89</f>
        <v>0</v>
      </c>
      <c r="J58" s="133" t="str">
        <f>IF(I68=0,"",I58/I68*100)</f>
        <v/>
      </c>
    </row>
    <row r="59" spans="1:10" ht="25.5" customHeight="1">
      <c r="A59" s="125"/>
      <c r="B59" s="130" t="s">
        <v>79</v>
      </c>
      <c r="C59" s="195" t="s">
        <v>80</v>
      </c>
      <c r="D59" s="196"/>
      <c r="E59" s="196"/>
      <c r="F59" s="135" t="s">
        <v>24</v>
      </c>
      <c r="G59" s="136"/>
      <c r="H59" s="136"/>
      <c r="I59" s="136">
        <f>'1 1 Pol'!G130</f>
        <v>0</v>
      </c>
      <c r="J59" s="133" t="str">
        <f>IF(I68=0,"",I59/I68*100)</f>
        <v/>
      </c>
    </row>
    <row r="60" spans="1:10" ht="25.5" customHeight="1">
      <c r="A60" s="125"/>
      <c r="B60" s="130" t="s">
        <v>81</v>
      </c>
      <c r="C60" s="195" t="s">
        <v>82</v>
      </c>
      <c r="D60" s="196"/>
      <c r="E60" s="196"/>
      <c r="F60" s="135" t="s">
        <v>25</v>
      </c>
      <c r="G60" s="136"/>
      <c r="H60" s="136"/>
      <c r="I60" s="136">
        <f>'1 1 Pol'!G136</f>
        <v>0</v>
      </c>
      <c r="J60" s="133" t="str">
        <f>IF(I68=0,"",I60/I68*100)</f>
        <v/>
      </c>
    </row>
    <row r="61" spans="1:10" ht="25.5" customHeight="1">
      <c r="A61" s="125"/>
      <c r="B61" s="130" t="s">
        <v>83</v>
      </c>
      <c r="C61" s="195" t="s">
        <v>84</v>
      </c>
      <c r="D61" s="196"/>
      <c r="E61" s="196"/>
      <c r="F61" s="135" t="s">
        <v>25</v>
      </c>
      <c r="G61" s="136"/>
      <c r="H61" s="136"/>
      <c r="I61" s="136">
        <f>'1 1 Pol'!G165</f>
        <v>0</v>
      </c>
      <c r="J61" s="133" t="str">
        <f>IF(I68=0,"",I61/I68*100)</f>
        <v/>
      </c>
    </row>
    <row r="62" spans="1:10" ht="25.5" customHeight="1">
      <c r="A62" s="125"/>
      <c r="B62" s="130" t="s">
        <v>85</v>
      </c>
      <c r="C62" s="195" t="s">
        <v>86</v>
      </c>
      <c r="D62" s="196"/>
      <c r="E62" s="196"/>
      <c r="F62" s="135" t="s">
        <v>25</v>
      </c>
      <c r="G62" s="136"/>
      <c r="H62" s="136"/>
      <c r="I62" s="136">
        <f>'1 1 Pol'!G176</f>
        <v>0</v>
      </c>
      <c r="J62" s="133" t="str">
        <f>IF(I68=0,"",I62/I68*100)</f>
        <v/>
      </c>
    </row>
    <row r="63" spans="1:10" ht="25.5" customHeight="1">
      <c r="A63" s="125"/>
      <c r="B63" s="130" t="s">
        <v>87</v>
      </c>
      <c r="C63" s="195" t="s">
        <v>88</v>
      </c>
      <c r="D63" s="196"/>
      <c r="E63" s="196"/>
      <c r="F63" s="135" t="s">
        <v>25</v>
      </c>
      <c r="G63" s="136"/>
      <c r="H63" s="136"/>
      <c r="I63" s="136">
        <f>'1 1 Pol'!G200</f>
        <v>0</v>
      </c>
      <c r="J63" s="133" t="str">
        <f>IF(I68=0,"",I63/I68*100)</f>
        <v/>
      </c>
    </row>
    <row r="64" spans="1:10" ht="25.5" customHeight="1">
      <c r="A64" s="125"/>
      <c r="B64" s="130" t="s">
        <v>89</v>
      </c>
      <c r="C64" s="195" t="s">
        <v>90</v>
      </c>
      <c r="D64" s="196"/>
      <c r="E64" s="196"/>
      <c r="F64" s="135" t="s">
        <v>25</v>
      </c>
      <c r="G64" s="136"/>
      <c r="H64" s="136"/>
      <c r="I64" s="136">
        <f>'1 1 Pol'!G214</f>
        <v>0</v>
      </c>
      <c r="J64" s="133" t="str">
        <f>IF(I68=0,"",I64/I68*100)</f>
        <v/>
      </c>
    </row>
    <row r="65" spans="1:10" ht="25.5" customHeight="1">
      <c r="A65" s="125"/>
      <c r="B65" s="130" t="s">
        <v>91</v>
      </c>
      <c r="C65" s="195" t="s">
        <v>92</v>
      </c>
      <c r="D65" s="196"/>
      <c r="E65" s="196"/>
      <c r="F65" s="135" t="s">
        <v>26</v>
      </c>
      <c r="G65" s="136"/>
      <c r="H65" s="136"/>
      <c r="I65" s="136">
        <f>'1 2 Pol'!G8</f>
        <v>0</v>
      </c>
      <c r="J65" s="133" t="str">
        <f>IF(I68=0,"",I65/I68*100)</f>
        <v/>
      </c>
    </row>
    <row r="66" spans="1:10" ht="25.5" customHeight="1">
      <c r="A66" s="125"/>
      <c r="B66" s="130" t="s">
        <v>93</v>
      </c>
      <c r="C66" s="195" t="s">
        <v>94</v>
      </c>
      <c r="D66" s="196"/>
      <c r="E66" s="196"/>
      <c r="F66" s="135" t="s">
        <v>95</v>
      </c>
      <c r="G66" s="136"/>
      <c r="H66" s="136"/>
      <c r="I66" s="136">
        <f>'1 1 Pol'!G234</f>
        <v>0</v>
      </c>
      <c r="J66" s="133" t="str">
        <f>IF(I68=0,"",I66/I68*100)</f>
        <v/>
      </c>
    </row>
    <row r="67" spans="1:10" ht="25.5" customHeight="1">
      <c r="A67" s="125"/>
      <c r="B67" s="130" t="s">
        <v>96</v>
      </c>
      <c r="C67" s="195" t="s">
        <v>27</v>
      </c>
      <c r="D67" s="196"/>
      <c r="E67" s="196"/>
      <c r="F67" s="135" t="s">
        <v>96</v>
      </c>
      <c r="G67" s="136"/>
      <c r="H67" s="136"/>
      <c r="I67" s="136">
        <f>'1 3 Pol'!G8</f>
        <v>0</v>
      </c>
      <c r="J67" s="133" t="str">
        <f>IF(I68=0,"",I67/I68*100)</f>
        <v/>
      </c>
    </row>
    <row r="68" spans="1:10" ht="25.5" customHeight="1">
      <c r="A68" s="126"/>
      <c r="B68" s="131" t="s">
        <v>1</v>
      </c>
      <c r="C68" s="131"/>
      <c r="D68" s="132"/>
      <c r="E68" s="132"/>
      <c r="F68" s="137"/>
      <c r="G68" s="138"/>
      <c r="H68" s="138"/>
      <c r="I68" s="138">
        <f>SUM(I51:I67)</f>
        <v>0</v>
      </c>
      <c r="J68" s="134">
        <f>SUM(J51:J67)</f>
        <v>0</v>
      </c>
    </row>
    <row r="69" spans="1:10">
      <c r="F69" s="90"/>
      <c r="G69" s="89"/>
      <c r="H69" s="90"/>
      <c r="I69" s="89"/>
      <c r="J69" s="91"/>
    </row>
    <row r="70" spans="1:10">
      <c r="F70" s="90"/>
      <c r="G70" s="89"/>
      <c r="H70" s="90"/>
      <c r="I70" s="89"/>
      <c r="J70" s="91"/>
    </row>
    <row r="71" spans="1:10">
      <c r="F71" s="90"/>
      <c r="G71" s="89"/>
      <c r="H71" s="90"/>
      <c r="I71" s="89"/>
      <c r="J71" s="91"/>
    </row>
  </sheetData>
  <sheetProtection password="E2A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>
      <c r="A2" s="74" t="s">
        <v>7</v>
      </c>
      <c r="B2" s="73"/>
      <c r="C2" s="242"/>
      <c r="D2" s="242"/>
      <c r="E2" s="242"/>
      <c r="F2" s="242"/>
      <c r="G2" s="243"/>
    </row>
    <row r="3" spans="1:7" ht="24.95" customHeight="1">
      <c r="A3" s="74" t="s">
        <v>8</v>
      </c>
      <c r="B3" s="73"/>
      <c r="C3" s="242"/>
      <c r="D3" s="242"/>
      <c r="E3" s="242"/>
      <c r="F3" s="242"/>
      <c r="G3" s="243"/>
    </row>
    <row r="4" spans="1:7" ht="24.95" customHeight="1">
      <c r="A4" s="74" t="s">
        <v>9</v>
      </c>
      <c r="B4" s="73"/>
      <c r="C4" s="242"/>
      <c r="D4" s="242"/>
      <c r="E4" s="242"/>
      <c r="F4" s="242"/>
      <c r="G4" s="243"/>
    </row>
    <row r="5" spans="1:7">
      <c r="B5" s="6"/>
      <c r="C5" s="7"/>
      <c r="D5" s="8"/>
    </row>
  </sheetData>
  <sheetProtection algorithmName="SHA-512" hashValue="/3/08Be4RdIsaVEhQaE194W5fBW616BDsbyESVDZy/I9Ns8IKYDUmBR3FsXZEGIJbyVbWZUU1CtI0SZVuxYRwQ==" saltValue="g2tfbCVO6bgTNHnS/S8Rd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8" t="s">
        <v>98</v>
      </c>
      <c r="B1" s="248"/>
      <c r="C1" s="248"/>
      <c r="D1" s="248"/>
      <c r="E1" s="248"/>
      <c r="F1" s="248"/>
      <c r="G1" s="248"/>
      <c r="AG1" t="s">
        <v>99</v>
      </c>
    </row>
    <row r="2" spans="1:60" ht="24.95" customHeight="1">
      <c r="A2" s="141" t="s">
        <v>7</v>
      </c>
      <c r="B2" s="73" t="s">
        <v>44</v>
      </c>
      <c r="C2" s="249" t="s">
        <v>45</v>
      </c>
      <c r="D2" s="250"/>
      <c r="E2" s="250"/>
      <c r="F2" s="250"/>
      <c r="G2" s="251"/>
      <c r="AG2" t="s">
        <v>100</v>
      </c>
    </row>
    <row r="3" spans="1:60" ht="24.95" customHeight="1">
      <c r="A3" s="141" t="s">
        <v>8</v>
      </c>
      <c r="B3" s="73" t="s">
        <v>53</v>
      </c>
      <c r="C3" s="249" t="s">
        <v>54</v>
      </c>
      <c r="D3" s="250"/>
      <c r="E3" s="250"/>
      <c r="F3" s="250"/>
      <c r="G3" s="251"/>
      <c r="AC3" s="88" t="s">
        <v>100</v>
      </c>
      <c r="AG3" t="s">
        <v>101</v>
      </c>
    </row>
    <row r="4" spans="1:60" ht="24.95" customHeight="1">
      <c r="A4" s="142" t="s">
        <v>9</v>
      </c>
      <c r="B4" s="143" t="s">
        <v>53</v>
      </c>
      <c r="C4" s="252" t="s">
        <v>55</v>
      </c>
      <c r="D4" s="253"/>
      <c r="E4" s="253"/>
      <c r="F4" s="253"/>
      <c r="G4" s="254"/>
      <c r="AG4" t="s">
        <v>102</v>
      </c>
    </row>
    <row r="5" spans="1:60">
      <c r="D5" s="140"/>
    </row>
    <row r="6" spans="1:60" ht="38.25">
      <c r="A6" s="145" t="s">
        <v>103</v>
      </c>
      <c r="B6" s="147" t="s">
        <v>104</v>
      </c>
      <c r="C6" s="147" t="s">
        <v>105</v>
      </c>
      <c r="D6" s="146" t="s">
        <v>106</v>
      </c>
      <c r="E6" s="145" t="s">
        <v>107</v>
      </c>
      <c r="F6" s="144" t="s">
        <v>108</v>
      </c>
      <c r="G6" s="145" t="s">
        <v>29</v>
      </c>
      <c r="H6" s="148" t="s">
        <v>30</v>
      </c>
      <c r="I6" s="148" t="s">
        <v>109</v>
      </c>
      <c r="J6" s="148" t="s">
        <v>31</v>
      </c>
      <c r="K6" s="148" t="s">
        <v>110</v>
      </c>
      <c r="L6" s="148" t="s">
        <v>111</v>
      </c>
      <c r="M6" s="148" t="s">
        <v>112</v>
      </c>
      <c r="N6" s="148" t="s">
        <v>113</v>
      </c>
      <c r="O6" s="148" t="s">
        <v>114</v>
      </c>
      <c r="P6" s="148" t="s">
        <v>115</v>
      </c>
      <c r="Q6" s="148" t="s">
        <v>116</v>
      </c>
      <c r="R6" s="148" t="s">
        <v>117</v>
      </c>
      <c r="S6" s="148" t="s">
        <v>118</v>
      </c>
      <c r="T6" s="148" t="s">
        <v>119</v>
      </c>
      <c r="U6" s="148" t="s">
        <v>120</v>
      </c>
      <c r="V6" s="148" t="s">
        <v>121</v>
      </c>
      <c r="W6" s="148" t="s">
        <v>122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123</v>
      </c>
      <c r="B8" s="165" t="s">
        <v>58</v>
      </c>
      <c r="C8" s="179" t="s">
        <v>64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8"/>
      <c r="O8" s="168">
        <f>SUM(O9:O19)</f>
        <v>0.58000000000000007</v>
      </c>
      <c r="P8" s="168"/>
      <c r="Q8" s="168">
        <f>SUM(Q9:Q19)</f>
        <v>0</v>
      </c>
      <c r="R8" s="168"/>
      <c r="S8" s="168"/>
      <c r="T8" s="169"/>
      <c r="U8" s="163"/>
      <c r="V8" s="163">
        <f>SUM(V9:V19)</f>
        <v>14.86</v>
      </c>
      <c r="W8" s="163"/>
      <c r="AG8" t="s">
        <v>124</v>
      </c>
    </row>
    <row r="9" spans="1:60" ht="22.5" outlineLevel="1">
      <c r="A9" s="170">
        <v>1</v>
      </c>
      <c r="B9" s="171" t="s">
        <v>125</v>
      </c>
      <c r="C9" s="180" t="s">
        <v>126</v>
      </c>
      <c r="D9" s="172" t="s">
        <v>127</v>
      </c>
      <c r="E9" s="173">
        <v>0.27270000000000005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0.58180000000000009</v>
      </c>
      <c r="O9" s="175">
        <f>ROUND(E9*N9,2)</f>
        <v>0.16</v>
      </c>
      <c r="P9" s="175">
        <v>0</v>
      </c>
      <c r="Q9" s="175">
        <f>ROUND(E9*P9,2)</f>
        <v>0</v>
      </c>
      <c r="R9" s="175" t="s">
        <v>128</v>
      </c>
      <c r="S9" s="175" t="s">
        <v>129</v>
      </c>
      <c r="T9" s="176" t="s">
        <v>130</v>
      </c>
      <c r="U9" s="158">
        <v>7.3976800000000003</v>
      </c>
      <c r="V9" s="158">
        <f>ROUND(E9*U9,2)</f>
        <v>2.02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131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244" t="s">
        <v>132</v>
      </c>
      <c r="D10" s="245"/>
      <c r="E10" s="245"/>
      <c r="F10" s="245"/>
      <c r="G10" s="24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133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56"/>
      <c r="B11" s="157"/>
      <c r="C11" s="181" t="s">
        <v>134</v>
      </c>
      <c r="D11" s="159"/>
      <c r="E11" s="160">
        <v>0.27270000000000005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>
      <c r="A12" s="170">
        <v>2</v>
      </c>
      <c r="B12" s="171" t="s">
        <v>136</v>
      </c>
      <c r="C12" s="180" t="s">
        <v>137</v>
      </c>
      <c r="D12" s="172" t="s">
        <v>127</v>
      </c>
      <c r="E12" s="173">
        <v>0.13635000000000003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0.76605000000000001</v>
      </c>
      <c r="O12" s="175">
        <f>ROUND(E12*N12,2)</f>
        <v>0.1</v>
      </c>
      <c r="P12" s="175">
        <v>0</v>
      </c>
      <c r="Q12" s="175">
        <f>ROUND(E12*P12,2)</f>
        <v>0</v>
      </c>
      <c r="R12" s="175" t="s">
        <v>128</v>
      </c>
      <c r="S12" s="175" t="s">
        <v>129</v>
      </c>
      <c r="T12" s="176" t="s">
        <v>130</v>
      </c>
      <c r="U12" s="158">
        <v>4.2801900000000002</v>
      </c>
      <c r="V12" s="158">
        <f>ROUND(E12*U12,2)</f>
        <v>0.57999999999999996</v>
      </c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131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56"/>
      <c r="B13" s="157"/>
      <c r="C13" s="244" t="s">
        <v>138</v>
      </c>
      <c r="D13" s="245"/>
      <c r="E13" s="245"/>
      <c r="F13" s="245"/>
      <c r="G13" s="24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133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56"/>
      <c r="B14" s="157"/>
      <c r="C14" s="181" t="s">
        <v>139</v>
      </c>
      <c r="D14" s="159"/>
      <c r="E14" s="160">
        <v>0.13635000000000003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135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3.75" outlineLevel="1">
      <c r="A15" s="170">
        <v>3</v>
      </c>
      <c r="B15" s="171" t="s">
        <v>140</v>
      </c>
      <c r="C15" s="180" t="s">
        <v>141</v>
      </c>
      <c r="D15" s="172" t="s">
        <v>142</v>
      </c>
      <c r="E15" s="173">
        <v>12.385000000000002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2.5950000000000001E-2</v>
      </c>
      <c r="O15" s="175">
        <f>ROUND(E15*N15,2)</f>
        <v>0.32</v>
      </c>
      <c r="P15" s="175">
        <v>0</v>
      </c>
      <c r="Q15" s="175">
        <f>ROUND(E15*P15,2)</f>
        <v>0</v>
      </c>
      <c r="R15" s="175" t="s">
        <v>143</v>
      </c>
      <c r="S15" s="175" t="s">
        <v>144</v>
      </c>
      <c r="T15" s="176" t="s">
        <v>145</v>
      </c>
      <c r="U15" s="158">
        <v>0.9900000000000001</v>
      </c>
      <c r="V15" s="158">
        <f>ROUND(E15*U15,2)</f>
        <v>12.26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131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>
      <c r="A16" s="156"/>
      <c r="B16" s="157"/>
      <c r="C16" s="244" t="s">
        <v>146</v>
      </c>
      <c r="D16" s="245"/>
      <c r="E16" s="245"/>
      <c r="F16" s="245"/>
      <c r="G16" s="24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7" t="str">
        <f>C16</f>
        <v>zřízení nosné konstrukce příčky, vložení tepelné izolace tl. do 5 cm, montáž desek, tmelení spár Q2 a úprava rohů. Včetně dodávek materiálu.</v>
      </c>
      <c r="BB16" s="149"/>
      <c r="BC16" s="149"/>
      <c r="BD16" s="149"/>
      <c r="BE16" s="149"/>
      <c r="BF16" s="149"/>
      <c r="BG16" s="149"/>
      <c r="BH16" s="149"/>
    </row>
    <row r="17" spans="1:60" outlineLevel="1">
      <c r="A17" s="156"/>
      <c r="B17" s="157"/>
      <c r="C17" s="181" t="s">
        <v>147</v>
      </c>
      <c r="D17" s="159"/>
      <c r="E17" s="160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135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56"/>
      <c r="B18" s="157"/>
      <c r="C18" s="181" t="s">
        <v>148</v>
      </c>
      <c r="D18" s="159"/>
      <c r="E18" s="160">
        <v>14.355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135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56"/>
      <c r="B19" s="157"/>
      <c r="C19" s="181" t="s">
        <v>149</v>
      </c>
      <c r="D19" s="159"/>
      <c r="E19" s="160">
        <v>-1.97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135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>
      <c r="A20" s="164" t="s">
        <v>123</v>
      </c>
      <c r="B20" s="165" t="s">
        <v>65</v>
      </c>
      <c r="C20" s="179" t="s">
        <v>66</v>
      </c>
      <c r="D20" s="166"/>
      <c r="E20" s="167"/>
      <c r="F20" s="168"/>
      <c r="G20" s="168">
        <f>SUMIF(AG21:AG30,"&lt;&gt;NOR",G21:G30)</f>
        <v>0</v>
      </c>
      <c r="H20" s="168"/>
      <c r="I20" s="168">
        <f>SUM(I21:I30)</f>
        <v>0</v>
      </c>
      <c r="J20" s="168"/>
      <c r="K20" s="168">
        <f>SUM(K21:K30)</f>
        <v>0</v>
      </c>
      <c r="L20" s="168"/>
      <c r="M20" s="168">
        <f>SUM(M21:M30)</f>
        <v>0</v>
      </c>
      <c r="N20" s="168"/>
      <c r="O20" s="168">
        <f>SUM(O21:O30)</f>
        <v>1.3800000000000001</v>
      </c>
      <c r="P20" s="168"/>
      <c r="Q20" s="168">
        <f>SUM(Q21:Q30)</f>
        <v>0</v>
      </c>
      <c r="R20" s="168"/>
      <c r="S20" s="168"/>
      <c r="T20" s="169"/>
      <c r="U20" s="163"/>
      <c r="V20" s="163">
        <f>SUM(V21:V30)</f>
        <v>109.17999999999999</v>
      </c>
      <c r="W20" s="163"/>
      <c r="AG20" t="s">
        <v>124</v>
      </c>
    </row>
    <row r="21" spans="1:60" ht="22.5" outlineLevel="1">
      <c r="A21" s="170">
        <v>4</v>
      </c>
      <c r="B21" s="171" t="s">
        <v>150</v>
      </c>
      <c r="C21" s="180" t="s">
        <v>151</v>
      </c>
      <c r="D21" s="172" t="s">
        <v>142</v>
      </c>
      <c r="E21" s="173">
        <v>114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1.1900000000000001E-2</v>
      </c>
      <c r="O21" s="175">
        <f>ROUND(E21*N21,2)</f>
        <v>1.36</v>
      </c>
      <c r="P21" s="175">
        <v>0</v>
      </c>
      <c r="Q21" s="175">
        <f>ROUND(E21*P21,2)</f>
        <v>0</v>
      </c>
      <c r="R21" s="175" t="s">
        <v>143</v>
      </c>
      <c r="S21" s="175" t="s">
        <v>129</v>
      </c>
      <c r="T21" s="176" t="s">
        <v>129</v>
      </c>
      <c r="U21" s="158">
        <v>0.95000000000000007</v>
      </c>
      <c r="V21" s="158">
        <f>ROUND(E21*U21,2)</f>
        <v>108.3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131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56"/>
      <c r="B22" s="157"/>
      <c r="C22" s="246" t="s">
        <v>152</v>
      </c>
      <c r="D22" s="247"/>
      <c r="E22" s="247"/>
      <c r="F22" s="247"/>
      <c r="G22" s="24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153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56"/>
      <c r="B23" s="157"/>
      <c r="C23" s="181" t="s">
        <v>154</v>
      </c>
      <c r="D23" s="159"/>
      <c r="E23" s="160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135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56"/>
      <c r="B24" s="157"/>
      <c r="C24" s="181" t="s">
        <v>155</v>
      </c>
      <c r="D24" s="159"/>
      <c r="E24" s="160">
        <v>36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135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56"/>
      <c r="B25" s="157"/>
      <c r="C25" s="181" t="s">
        <v>156</v>
      </c>
      <c r="D25" s="159"/>
      <c r="E25" s="160">
        <v>35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135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56"/>
      <c r="B26" s="157"/>
      <c r="C26" s="181" t="s">
        <v>157</v>
      </c>
      <c r="D26" s="159"/>
      <c r="E26" s="160">
        <v>43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135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>
      <c r="A27" s="170">
        <v>5</v>
      </c>
      <c r="B27" s="171" t="s">
        <v>158</v>
      </c>
      <c r="C27" s="180" t="s">
        <v>159</v>
      </c>
      <c r="D27" s="172" t="s">
        <v>142</v>
      </c>
      <c r="E27" s="173">
        <v>0.83500000000000008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1.8010000000000002E-2</v>
      </c>
      <c r="O27" s="175">
        <f>ROUND(E27*N27,2)</f>
        <v>0.02</v>
      </c>
      <c r="P27" s="175">
        <v>0</v>
      </c>
      <c r="Q27" s="175">
        <f>ROUND(E27*P27,2)</f>
        <v>0</v>
      </c>
      <c r="R27" s="175" t="s">
        <v>143</v>
      </c>
      <c r="S27" s="175" t="s">
        <v>129</v>
      </c>
      <c r="T27" s="176" t="s">
        <v>129</v>
      </c>
      <c r="U27" s="158">
        <v>1.05</v>
      </c>
      <c r="V27" s="158">
        <f>ROUND(E27*U27,2)</f>
        <v>0.88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131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56"/>
      <c r="B28" s="157"/>
      <c r="C28" s="181" t="s">
        <v>160</v>
      </c>
      <c r="D28" s="159"/>
      <c r="E28" s="160">
        <v>0.27800000000000002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135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56"/>
      <c r="B29" s="157"/>
      <c r="C29" s="181" t="s">
        <v>161</v>
      </c>
      <c r="D29" s="159"/>
      <c r="E29" s="160">
        <v>0.27900000000000003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135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56"/>
      <c r="B30" s="157"/>
      <c r="C30" s="181" t="s">
        <v>162</v>
      </c>
      <c r="D30" s="159"/>
      <c r="E30" s="160">
        <v>0.27800000000000002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135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>
      <c r="A31" s="164" t="s">
        <v>123</v>
      </c>
      <c r="B31" s="165" t="s">
        <v>67</v>
      </c>
      <c r="C31" s="179" t="s">
        <v>68</v>
      </c>
      <c r="D31" s="166"/>
      <c r="E31" s="167"/>
      <c r="F31" s="168"/>
      <c r="G31" s="168">
        <f>SUMIF(AG32:AG68,"&lt;&gt;NOR",G32:G68)</f>
        <v>0</v>
      </c>
      <c r="H31" s="168"/>
      <c r="I31" s="168">
        <f>SUM(I32:I68)</f>
        <v>0</v>
      </c>
      <c r="J31" s="168"/>
      <c r="K31" s="168">
        <f>SUM(K32:K68)</f>
        <v>0</v>
      </c>
      <c r="L31" s="168"/>
      <c r="M31" s="168">
        <f>SUM(M32:M68)</f>
        <v>0</v>
      </c>
      <c r="N31" s="168"/>
      <c r="O31" s="168">
        <f>SUM(O32:O68)</f>
        <v>0.9900000000000001</v>
      </c>
      <c r="P31" s="168"/>
      <c r="Q31" s="168">
        <f>SUM(Q32:Q68)</f>
        <v>0</v>
      </c>
      <c r="R31" s="168"/>
      <c r="S31" s="168"/>
      <c r="T31" s="169"/>
      <c r="U31" s="163"/>
      <c r="V31" s="163">
        <f>SUM(V32:V68)</f>
        <v>38.790000000000006</v>
      </c>
      <c r="W31" s="163"/>
      <c r="AG31" t="s">
        <v>124</v>
      </c>
    </row>
    <row r="32" spans="1:60" ht="22.5" outlineLevel="1">
      <c r="A32" s="170">
        <v>6</v>
      </c>
      <c r="B32" s="171" t="s">
        <v>163</v>
      </c>
      <c r="C32" s="180" t="s">
        <v>164</v>
      </c>
      <c r="D32" s="172" t="s">
        <v>142</v>
      </c>
      <c r="E32" s="173">
        <v>80.995080000000002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4.2000000000000006E-3</v>
      </c>
      <c r="O32" s="175">
        <f>ROUND(E32*N32,2)</f>
        <v>0.34</v>
      </c>
      <c r="P32" s="175">
        <v>0</v>
      </c>
      <c r="Q32" s="175">
        <f>ROUND(E32*P32,2)</f>
        <v>0</v>
      </c>
      <c r="R32" s="175" t="s">
        <v>143</v>
      </c>
      <c r="S32" s="175" t="s">
        <v>129</v>
      </c>
      <c r="T32" s="176" t="s">
        <v>130</v>
      </c>
      <c r="U32" s="158">
        <v>0.24500000000000002</v>
      </c>
      <c r="V32" s="158">
        <f>ROUND(E32*U32,2)</f>
        <v>19.84</v>
      </c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131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56"/>
      <c r="B33" s="157"/>
      <c r="C33" s="244" t="s">
        <v>165</v>
      </c>
      <c r="D33" s="245"/>
      <c r="E33" s="245"/>
      <c r="F33" s="245"/>
      <c r="G33" s="245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133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56"/>
      <c r="B34" s="157"/>
      <c r="C34" s="181" t="s">
        <v>166</v>
      </c>
      <c r="D34" s="159"/>
      <c r="E34" s="160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135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56"/>
      <c r="B35" s="157"/>
      <c r="C35" s="181" t="s">
        <v>167</v>
      </c>
      <c r="D35" s="159"/>
      <c r="E35" s="160">
        <v>7.3428800000000001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135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56"/>
      <c r="B36" s="157"/>
      <c r="C36" s="181" t="s">
        <v>168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135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56"/>
      <c r="B37" s="157"/>
      <c r="C37" s="181" t="s">
        <v>169</v>
      </c>
      <c r="D37" s="159"/>
      <c r="E37" s="160">
        <v>-2.4749999999999996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135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56"/>
      <c r="B38" s="157"/>
      <c r="C38" s="181" t="s">
        <v>170</v>
      </c>
      <c r="D38" s="159"/>
      <c r="E38" s="160">
        <v>26.400000000000002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135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56"/>
      <c r="B39" s="157"/>
      <c r="C39" s="181" t="s">
        <v>171</v>
      </c>
      <c r="D39" s="159"/>
      <c r="E39" s="160">
        <v>-1.7729999999999999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135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56"/>
      <c r="B40" s="157"/>
      <c r="C40" s="181" t="s">
        <v>172</v>
      </c>
      <c r="D40" s="159"/>
      <c r="E40" s="160">
        <v>-4.3339999999999996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135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>
      <c r="A41" s="156"/>
      <c r="B41" s="157"/>
      <c r="C41" s="181" t="s">
        <v>173</v>
      </c>
      <c r="D41" s="159"/>
      <c r="E41" s="160">
        <v>42.075000000000003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135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56"/>
      <c r="B42" s="157"/>
      <c r="C42" s="181" t="s">
        <v>172</v>
      </c>
      <c r="D42" s="159"/>
      <c r="E42" s="160">
        <v>-4.3339999999999996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135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56"/>
      <c r="B43" s="157"/>
      <c r="C43" s="181" t="s">
        <v>171</v>
      </c>
      <c r="D43" s="159"/>
      <c r="E43" s="160">
        <v>-1.7729999999999999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135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56"/>
      <c r="B44" s="157"/>
      <c r="C44" s="181" t="s">
        <v>174</v>
      </c>
      <c r="D44" s="159"/>
      <c r="E44" s="160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135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56"/>
      <c r="B45" s="157"/>
      <c r="C45" s="181" t="s">
        <v>175</v>
      </c>
      <c r="D45" s="159"/>
      <c r="E45" s="160">
        <v>10.296000000000001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135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56"/>
      <c r="B46" s="157"/>
      <c r="C46" s="181" t="s">
        <v>176</v>
      </c>
      <c r="D46" s="159"/>
      <c r="E46" s="160">
        <v>4.4550000000000001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135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56"/>
      <c r="B47" s="157"/>
      <c r="C47" s="181" t="s">
        <v>177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135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56"/>
      <c r="B48" s="157"/>
      <c r="C48" s="181" t="s">
        <v>178</v>
      </c>
      <c r="D48" s="159"/>
      <c r="E48" s="160">
        <v>5.1152000000000006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135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>
      <c r="A49" s="170">
        <v>7</v>
      </c>
      <c r="B49" s="171" t="s">
        <v>179</v>
      </c>
      <c r="C49" s="180" t="s">
        <v>180</v>
      </c>
      <c r="D49" s="172" t="s">
        <v>142</v>
      </c>
      <c r="E49" s="173">
        <v>80.995080000000002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3.0000000000000003E-4</v>
      </c>
      <c r="O49" s="175">
        <f>ROUND(E49*N49,2)</f>
        <v>0.02</v>
      </c>
      <c r="P49" s="175">
        <v>0</v>
      </c>
      <c r="Q49" s="175">
        <f>ROUND(E49*P49,2)</f>
        <v>0</v>
      </c>
      <c r="R49" s="175" t="s">
        <v>143</v>
      </c>
      <c r="S49" s="175" t="s">
        <v>129</v>
      </c>
      <c r="T49" s="176" t="s">
        <v>129</v>
      </c>
      <c r="U49" s="158">
        <v>7.0000000000000007E-2</v>
      </c>
      <c r="V49" s="158">
        <f>ROUND(E49*U49,2)</f>
        <v>5.67</v>
      </c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131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56"/>
      <c r="B50" s="157"/>
      <c r="C50" s="244" t="s">
        <v>165</v>
      </c>
      <c r="D50" s="245"/>
      <c r="E50" s="245"/>
      <c r="F50" s="245"/>
      <c r="G50" s="245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133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56"/>
      <c r="B51" s="157"/>
      <c r="C51" s="181" t="s">
        <v>181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135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56"/>
      <c r="B52" s="157"/>
      <c r="C52" s="181" t="s">
        <v>182</v>
      </c>
      <c r="D52" s="159"/>
      <c r="E52" s="160">
        <v>80.995080000000002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135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70">
        <v>8</v>
      </c>
      <c r="B53" s="171" t="s">
        <v>183</v>
      </c>
      <c r="C53" s="180" t="s">
        <v>184</v>
      </c>
      <c r="D53" s="172" t="s">
        <v>185</v>
      </c>
      <c r="E53" s="173">
        <v>4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3.5620000000000006E-2</v>
      </c>
      <c r="O53" s="175">
        <f>ROUND(E53*N53,2)</f>
        <v>0.14000000000000001</v>
      </c>
      <c r="P53" s="175">
        <v>0</v>
      </c>
      <c r="Q53" s="175">
        <f>ROUND(E53*P53,2)</f>
        <v>0</v>
      </c>
      <c r="R53" s="175" t="s">
        <v>128</v>
      </c>
      <c r="S53" s="175" t="s">
        <v>129</v>
      </c>
      <c r="T53" s="176" t="s">
        <v>129</v>
      </c>
      <c r="U53" s="158">
        <v>0.8829300000000001</v>
      </c>
      <c r="V53" s="158">
        <f>ROUND(E53*U53,2)</f>
        <v>3.53</v>
      </c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131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56"/>
      <c r="B54" s="157"/>
      <c r="C54" s="244" t="s">
        <v>186</v>
      </c>
      <c r="D54" s="245"/>
      <c r="E54" s="245"/>
      <c r="F54" s="245"/>
      <c r="G54" s="245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133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77" t="str">
        <f>C54</f>
        <v>jakoukoliv maltou, z pomocného pracovního lešení o výšce podlahy do 1900 mm a pro zatížení do 1,5 kPa,</v>
      </c>
      <c r="BB54" s="149"/>
      <c r="BC54" s="149"/>
      <c r="BD54" s="149"/>
      <c r="BE54" s="149"/>
      <c r="BF54" s="149"/>
      <c r="BG54" s="149"/>
      <c r="BH54" s="149"/>
    </row>
    <row r="55" spans="1:60" outlineLevel="1">
      <c r="A55" s="156"/>
      <c r="B55" s="157"/>
      <c r="C55" s="181" t="s">
        <v>187</v>
      </c>
      <c r="D55" s="159"/>
      <c r="E55" s="160">
        <v>4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135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70">
        <v>9</v>
      </c>
      <c r="B56" s="171" t="s">
        <v>188</v>
      </c>
      <c r="C56" s="180" t="s">
        <v>189</v>
      </c>
      <c r="D56" s="172" t="s">
        <v>142</v>
      </c>
      <c r="E56" s="173">
        <v>7.3428800000000001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4.4140000000000006E-2</v>
      </c>
      <c r="O56" s="175">
        <f>ROUND(E56*N56,2)</f>
        <v>0.32</v>
      </c>
      <c r="P56" s="175">
        <v>0</v>
      </c>
      <c r="Q56" s="175">
        <f>ROUND(E56*P56,2)</f>
        <v>0</v>
      </c>
      <c r="R56" s="175" t="s">
        <v>143</v>
      </c>
      <c r="S56" s="175" t="s">
        <v>129</v>
      </c>
      <c r="T56" s="176" t="s">
        <v>130</v>
      </c>
      <c r="U56" s="158">
        <v>0.60000000000000009</v>
      </c>
      <c r="V56" s="158">
        <f>ROUND(E56*U56,2)</f>
        <v>4.41</v>
      </c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131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56"/>
      <c r="B57" s="157"/>
      <c r="C57" s="181" t="s">
        <v>190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135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56"/>
      <c r="B58" s="157"/>
      <c r="C58" s="181" t="s">
        <v>191</v>
      </c>
      <c r="D58" s="159"/>
      <c r="E58" s="160">
        <v>7.3428800000000001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135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70">
        <v>10</v>
      </c>
      <c r="B59" s="171" t="s">
        <v>192</v>
      </c>
      <c r="C59" s="180" t="s">
        <v>193</v>
      </c>
      <c r="D59" s="172" t="s">
        <v>142</v>
      </c>
      <c r="E59" s="173">
        <v>4.5092000000000008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3.4910000000000004E-2</v>
      </c>
      <c r="O59" s="175">
        <f>ROUND(E59*N59,2)</f>
        <v>0.16</v>
      </c>
      <c r="P59" s="175">
        <v>0</v>
      </c>
      <c r="Q59" s="175">
        <f>ROUND(E59*P59,2)</f>
        <v>0</v>
      </c>
      <c r="R59" s="175" t="s">
        <v>128</v>
      </c>
      <c r="S59" s="175" t="s">
        <v>129</v>
      </c>
      <c r="T59" s="176" t="s">
        <v>130</v>
      </c>
      <c r="U59" s="158">
        <v>1.1841700000000002</v>
      </c>
      <c r="V59" s="158">
        <f>ROUND(E59*U59,2)</f>
        <v>5.34</v>
      </c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131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56"/>
      <c r="B60" s="157"/>
      <c r="C60" s="244" t="s">
        <v>194</v>
      </c>
      <c r="D60" s="245"/>
      <c r="E60" s="245"/>
      <c r="F60" s="245"/>
      <c r="G60" s="245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133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77" t="str">
        <f>C60</f>
        <v>okenního nebo dveřního, z pomocného pracovního lešení o výšce podlahy do 1900 mm a pro zatížení do 1,5 kPa,</v>
      </c>
      <c r="BB60" s="149"/>
      <c r="BC60" s="149"/>
      <c r="BD60" s="149"/>
      <c r="BE60" s="149"/>
      <c r="BF60" s="149"/>
      <c r="BG60" s="149"/>
      <c r="BH60" s="149"/>
    </row>
    <row r="61" spans="1:60" outlineLevel="1">
      <c r="A61" s="156"/>
      <c r="B61" s="157"/>
      <c r="C61" s="181" t="s">
        <v>195</v>
      </c>
      <c r="D61" s="159"/>
      <c r="E61" s="160">
        <v>1.7850000000000001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135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56"/>
      <c r="B62" s="157"/>
      <c r="C62" s="181" t="s">
        <v>196</v>
      </c>
      <c r="D62" s="159"/>
      <c r="E62" s="160">
        <v>0.92520000000000002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135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56"/>
      <c r="B63" s="157"/>
      <c r="C63" s="181" t="s">
        <v>197</v>
      </c>
      <c r="D63" s="159"/>
      <c r="E63" s="160">
        <v>1.7990000000000002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135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>
      <c r="A64" s="170">
        <v>11</v>
      </c>
      <c r="B64" s="171" t="s">
        <v>198</v>
      </c>
      <c r="C64" s="180" t="s">
        <v>199</v>
      </c>
      <c r="D64" s="172" t="s">
        <v>200</v>
      </c>
      <c r="E64" s="173">
        <v>30.76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4.6000000000000001E-4</v>
      </c>
      <c r="O64" s="175">
        <f>ROUND(E64*N64,2)</f>
        <v>0.01</v>
      </c>
      <c r="P64" s="175">
        <v>0</v>
      </c>
      <c r="Q64" s="175">
        <f>ROUND(E64*P64,2)</f>
        <v>0</v>
      </c>
      <c r="R64" s="175" t="s">
        <v>143</v>
      </c>
      <c r="S64" s="175" t="s">
        <v>129</v>
      </c>
      <c r="T64" s="176" t="s">
        <v>129</v>
      </c>
      <c r="U64" s="158">
        <v>0</v>
      </c>
      <c r="V64" s="158">
        <f>ROUND(E64*U64,2)</f>
        <v>0</v>
      </c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131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56"/>
      <c r="B65" s="157"/>
      <c r="C65" s="244" t="s">
        <v>201</v>
      </c>
      <c r="D65" s="245"/>
      <c r="E65" s="245"/>
      <c r="F65" s="245"/>
      <c r="G65" s="245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133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7" t="str">
        <f>C65</f>
        <v>omítka vápenocementová, strojně nebo ručně nanášená v podlaží i ve schodišti na jakýkoliv druh podkladu, kompletní souvrství</v>
      </c>
      <c r="BB65" s="149"/>
      <c r="BC65" s="149"/>
      <c r="BD65" s="149"/>
      <c r="BE65" s="149"/>
      <c r="BF65" s="149"/>
      <c r="BG65" s="149"/>
      <c r="BH65" s="149"/>
    </row>
    <row r="66" spans="1:60" outlineLevel="1">
      <c r="A66" s="156"/>
      <c r="B66" s="157"/>
      <c r="C66" s="181" t="s">
        <v>202</v>
      </c>
      <c r="D66" s="159"/>
      <c r="E66" s="160">
        <v>10.200000000000001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135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56"/>
      <c r="B67" s="157"/>
      <c r="C67" s="181" t="s">
        <v>203</v>
      </c>
      <c r="D67" s="159"/>
      <c r="E67" s="160">
        <v>10.280000000000001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135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56"/>
      <c r="B68" s="157"/>
      <c r="C68" s="181" t="s">
        <v>204</v>
      </c>
      <c r="D68" s="159"/>
      <c r="E68" s="160">
        <v>10.280000000000001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135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>
      <c r="A69" s="164" t="s">
        <v>123</v>
      </c>
      <c r="B69" s="165" t="s">
        <v>69</v>
      </c>
      <c r="C69" s="179" t="s">
        <v>70</v>
      </c>
      <c r="D69" s="166"/>
      <c r="E69" s="167"/>
      <c r="F69" s="168"/>
      <c r="G69" s="168">
        <f>SUMIF(AG70:AG72,"&lt;&gt;NOR",G70:G72)</f>
        <v>0</v>
      </c>
      <c r="H69" s="168"/>
      <c r="I69" s="168">
        <f>SUM(I70:I72)</f>
        <v>0</v>
      </c>
      <c r="J69" s="168"/>
      <c r="K69" s="168">
        <f>SUM(K70:K72)</f>
        <v>0</v>
      </c>
      <c r="L69" s="168"/>
      <c r="M69" s="168">
        <f>SUM(M70:M72)</f>
        <v>0</v>
      </c>
      <c r="N69" s="168"/>
      <c r="O69" s="168">
        <f>SUM(O70:O72)</f>
        <v>0.03</v>
      </c>
      <c r="P69" s="168"/>
      <c r="Q69" s="168">
        <f>SUM(Q70:Q72)</f>
        <v>0</v>
      </c>
      <c r="R69" s="168"/>
      <c r="S69" s="168"/>
      <c r="T69" s="169"/>
      <c r="U69" s="163"/>
      <c r="V69" s="163">
        <f>SUM(V70:V72)</f>
        <v>7.0000000000000007E-2</v>
      </c>
      <c r="W69" s="163"/>
      <c r="AG69" t="s">
        <v>124</v>
      </c>
    </row>
    <row r="70" spans="1:60" outlineLevel="1">
      <c r="A70" s="170">
        <v>12</v>
      </c>
      <c r="B70" s="171" t="s">
        <v>205</v>
      </c>
      <c r="C70" s="180" t="s">
        <v>206</v>
      </c>
      <c r="D70" s="172" t="s">
        <v>127</v>
      </c>
      <c r="E70" s="173">
        <v>1.23E-2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2.5</v>
      </c>
      <c r="O70" s="175">
        <f>ROUND(E70*N70,2)</f>
        <v>0.03</v>
      </c>
      <c r="P70" s="175">
        <v>0</v>
      </c>
      <c r="Q70" s="175">
        <f>ROUND(E70*P70,2)</f>
        <v>0</v>
      </c>
      <c r="R70" s="175" t="s">
        <v>128</v>
      </c>
      <c r="S70" s="175" t="s">
        <v>129</v>
      </c>
      <c r="T70" s="176" t="s">
        <v>130</v>
      </c>
      <c r="U70" s="158">
        <v>5.33</v>
      </c>
      <c r="V70" s="158">
        <f>ROUND(E70*U70,2)</f>
        <v>7.0000000000000007E-2</v>
      </c>
      <c r="W70" s="158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131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>
      <c r="A71" s="156"/>
      <c r="B71" s="157"/>
      <c r="C71" s="244" t="s">
        <v>207</v>
      </c>
      <c r="D71" s="245"/>
      <c r="E71" s="245"/>
      <c r="F71" s="245"/>
      <c r="G71" s="245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133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>
      <c r="A72" s="156"/>
      <c r="B72" s="157"/>
      <c r="C72" s="181" t="s">
        <v>208</v>
      </c>
      <c r="D72" s="159"/>
      <c r="E72" s="160">
        <v>1.23E-2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135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>
      <c r="A73" s="164" t="s">
        <v>123</v>
      </c>
      <c r="B73" s="165" t="s">
        <v>71</v>
      </c>
      <c r="C73" s="179" t="s">
        <v>72</v>
      </c>
      <c r="D73" s="166"/>
      <c r="E73" s="167"/>
      <c r="F73" s="168"/>
      <c r="G73" s="168">
        <f>SUMIF(AG74:AG76,"&lt;&gt;NOR",G74:G76)</f>
        <v>0</v>
      </c>
      <c r="H73" s="168"/>
      <c r="I73" s="168">
        <f>SUM(I74:I76)</f>
        <v>0</v>
      </c>
      <c r="J73" s="168"/>
      <c r="K73" s="168">
        <f>SUM(K74:K76)</f>
        <v>0</v>
      </c>
      <c r="L73" s="168"/>
      <c r="M73" s="168">
        <f>SUM(M74:M76)</f>
        <v>0</v>
      </c>
      <c r="N73" s="168"/>
      <c r="O73" s="168">
        <f>SUM(O74:O76)</f>
        <v>0.05</v>
      </c>
      <c r="P73" s="168"/>
      <c r="Q73" s="168">
        <f>SUM(Q74:Q76)</f>
        <v>0</v>
      </c>
      <c r="R73" s="168"/>
      <c r="S73" s="168"/>
      <c r="T73" s="169"/>
      <c r="U73" s="163"/>
      <c r="V73" s="163">
        <f>SUM(V74:V76)</f>
        <v>2</v>
      </c>
      <c r="W73" s="163"/>
      <c r="AG73" t="s">
        <v>124</v>
      </c>
    </row>
    <row r="74" spans="1:60" outlineLevel="1">
      <c r="A74" s="170">
        <v>13</v>
      </c>
      <c r="B74" s="171" t="s">
        <v>209</v>
      </c>
      <c r="C74" s="180" t="s">
        <v>210</v>
      </c>
      <c r="D74" s="172" t="s">
        <v>185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4.9150000000000006E-2</v>
      </c>
      <c r="O74" s="175">
        <f>ROUND(E74*N74,2)</f>
        <v>0.05</v>
      </c>
      <c r="P74" s="175">
        <v>0</v>
      </c>
      <c r="Q74" s="175">
        <f>ROUND(E74*P74,2)</f>
        <v>0</v>
      </c>
      <c r="R74" s="175" t="s">
        <v>143</v>
      </c>
      <c r="S74" s="175" t="s">
        <v>129</v>
      </c>
      <c r="T74" s="176" t="s">
        <v>130</v>
      </c>
      <c r="U74" s="158">
        <v>2</v>
      </c>
      <c r="V74" s="158">
        <f>ROUND(E74*U74,2)</f>
        <v>2</v>
      </c>
      <c r="W74" s="158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131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56"/>
      <c r="B75" s="157"/>
      <c r="C75" s="244" t="s">
        <v>211</v>
      </c>
      <c r="D75" s="245"/>
      <c r="E75" s="245"/>
      <c r="F75" s="245"/>
      <c r="G75" s="245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133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>
      <c r="A76" s="156"/>
      <c r="B76" s="157"/>
      <c r="C76" s="181" t="s">
        <v>212</v>
      </c>
      <c r="D76" s="159"/>
      <c r="E76" s="160">
        <v>1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135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>
      <c r="A77" s="164" t="s">
        <v>123</v>
      </c>
      <c r="B77" s="165" t="s">
        <v>73</v>
      </c>
      <c r="C77" s="179" t="s">
        <v>74</v>
      </c>
      <c r="D77" s="166"/>
      <c r="E77" s="167"/>
      <c r="F77" s="168"/>
      <c r="G77" s="168">
        <f>SUMIF(AG78:AG82,"&lt;&gt;NOR",G78:G82)</f>
        <v>0</v>
      </c>
      <c r="H77" s="168"/>
      <c r="I77" s="168">
        <f>SUM(I78:I82)</f>
        <v>0</v>
      </c>
      <c r="J77" s="168"/>
      <c r="K77" s="168">
        <f>SUM(K78:K82)</f>
        <v>0</v>
      </c>
      <c r="L77" s="168"/>
      <c r="M77" s="168">
        <f>SUM(M78:M82)</f>
        <v>0</v>
      </c>
      <c r="N77" s="168"/>
      <c r="O77" s="168">
        <f>SUM(O78:O82)</f>
        <v>0.23</v>
      </c>
      <c r="P77" s="168"/>
      <c r="Q77" s="168">
        <f>SUM(Q78:Q82)</f>
        <v>0</v>
      </c>
      <c r="R77" s="168"/>
      <c r="S77" s="168"/>
      <c r="T77" s="169"/>
      <c r="U77" s="163"/>
      <c r="V77" s="163">
        <f>SUM(V78:V82)</f>
        <v>31.3</v>
      </c>
      <c r="W77" s="163"/>
      <c r="AG77" t="s">
        <v>124</v>
      </c>
    </row>
    <row r="78" spans="1:60" outlineLevel="1">
      <c r="A78" s="170">
        <v>14</v>
      </c>
      <c r="B78" s="171" t="s">
        <v>213</v>
      </c>
      <c r="C78" s="180" t="s">
        <v>214</v>
      </c>
      <c r="D78" s="172" t="s">
        <v>142</v>
      </c>
      <c r="E78" s="173">
        <v>146.27000000000001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1.58E-3</v>
      </c>
      <c r="O78" s="175">
        <f>ROUND(E78*N78,2)</f>
        <v>0.23</v>
      </c>
      <c r="P78" s="175">
        <v>0</v>
      </c>
      <c r="Q78" s="175">
        <f>ROUND(E78*P78,2)</f>
        <v>0</v>
      </c>
      <c r="R78" s="175" t="s">
        <v>215</v>
      </c>
      <c r="S78" s="175" t="s">
        <v>129</v>
      </c>
      <c r="T78" s="176" t="s">
        <v>129</v>
      </c>
      <c r="U78" s="158">
        <v>0.21400000000000002</v>
      </c>
      <c r="V78" s="158">
        <f>ROUND(E78*U78,2)</f>
        <v>31.3</v>
      </c>
      <c r="W78" s="158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131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>
      <c r="A79" s="156"/>
      <c r="B79" s="157"/>
      <c r="C79" s="181" t="s">
        <v>216</v>
      </c>
      <c r="D79" s="159"/>
      <c r="E79" s="160">
        <v>44.360000000000007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135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>
      <c r="A80" s="156"/>
      <c r="B80" s="157"/>
      <c r="C80" s="181" t="s">
        <v>217</v>
      </c>
      <c r="D80" s="159"/>
      <c r="E80" s="160">
        <v>39.130000000000003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135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56"/>
      <c r="B81" s="157"/>
      <c r="C81" s="181" t="s">
        <v>218</v>
      </c>
      <c r="D81" s="159"/>
      <c r="E81" s="160">
        <v>46.78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135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>
      <c r="A82" s="156"/>
      <c r="B82" s="157"/>
      <c r="C82" s="181" t="s">
        <v>219</v>
      </c>
      <c r="D82" s="159"/>
      <c r="E82" s="160">
        <v>16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135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>
      <c r="A83" s="164" t="s">
        <v>123</v>
      </c>
      <c r="B83" s="165" t="s">
        <v>75</v>
      </c>
      <c r="C83" s="179" t="s">
        <v>76</v>
      </c>
      <c r="D83" s="166"/>
      <c r="E83" s="167"/>
      <c r="F83" s="168"/>
      <c r="G83" s="168">
        <f>SUMIF(AG84:AG88,"&lt;&gt;NOR",G84:G88)</f>
        <v>0</v>
      </c>
      <c r="H83" s="168"/>
      <c r="I83" s="168">
        <f>SUM(I84:I88)</f>
        <v>0</v>
      </c>
      <c r="J83" s="168"/>
      <c r="K83" s="168">
        <f>SUM(K84:K88)</f>
        <v>0</v>
      </c>
      <c r="L83" s="168"/>
      <c r="M83" s="168">
        <f>SUM(M84:M88)</f>
        <v>0</v>
      </c>
      <c r="N83" s="168"/>
      <c r="O83" s="168">
        <f>SUM(O84:O88)</f>
        <v>0.01</v>
      </c>
      <c r="P83" s="168"/>
      <c r="Q83" s="168">
        <f>SUM(Q84:Q88)</f>
        <v>0</v>
      </c>
      <c r="R83" s="168"/>
      <c r="S83" s="168"/>
      <c r="T83" s="169"/>
      <c r="U83" s="163"/>
      <c r="V83" s="163">
        <f>SUM(V84:V88)</f>
        <v>55.52</v>
      </c>
      <c r="W83" s="163"/>
      <c r="AG83" t="s">
        <v>124</v>
      </c>
    </row>
    <row r="84" spans="1:60" outlineLevel="1">
      <c r="A84" s="170">
        <v>15</v>
      </c>
      <c r="B84" s="171" t="s">
        <v>220</v>
      </c>
      <c r="C84" s="180" t="s">
        <v>221</v>
      </c>
      <c r="D84" s="172" t="s">
        <v>142</v>
      </c>
      <c r="E84" s="173">
        <v>180.27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4.0000000000000003E-5</v>
      </c>
      <c r="O84" s="175">
        <f>ROUND(E84*N84,2)</f>
        <v>0.01</v>
      </c>
      <c r="P84" s="175">
        <v>0</v>
      </c>
      <c r="Q84" s="175">
        <f>ROUND(E84*P84,2)</f>
        <v>0</v>
      </c>
      <c r="R84" s="175" t="s">
        <v>143</v>
      </c>
      <c r="S84" s="175" t="s">
        <v>129</v>
      </c>
      <c r="T84" s="176" t="s">
        <v>129</v>
      </c>
      <c r="U84" s="158">
        <v>0.30800000000000005</v>
      </c>
      <c r="V84" s="158">
        <f>ROUND(E84*U84,2)</f>
        <v>55.52</v>
      </c>
      <c r="W84" s="158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131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>
      <c r="A85" s="156"/>
      <c r="B85" s="157"/>
      <c r="C85" s="181" t="s">
        <v>216</v>
      </c>
      <c r="D85" s="159"/>
      <c r="E85" s="160">
        <v>44.360000000000007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135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>
      <c r="A86" s="156"/>
      <c r="B86" s="157"/>
      <c r="C86" s="181" t="s">
        <v>217</v>
      </c>
      <c r="D86" s="159"/>
      <c r="E86" s="160">
        <v>39.130000000000003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135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>
      <c r="A87" s="156"/>
      <c r="B87" s="157"/>
      <c r="C87" s="181" t="s">
        <v>218</v>
      </c>
      <c r="D87" s="159"/>
      <c r="E87" s="160">
        <v>46.78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135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56"/>
      <c r="B88" s="157"/>
      <c r="C88" s="181" t="s">
        <v>222</v>
      </c>
      <c r="D88" s="159"/>
      <c r="E88" s="160">
        <v>50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135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>
      <c r="A89" s="164" t="s">
        <v>123</v>
      </c>
      <c r="B89" s="165" t="s">
        <v>77</v>
      </c>
      <c r="C89" s="179" t="s">
        <v>78</v>
      </c>
      <c r="D89" s="166"/>
      <c r="E89" s="167"/>
      <c r="F89" s="168"/>
      <c r="G89" s="168">
        <f>SUMIF(AG90:AG129,"&lt;&gt;NOR",G90:G129)</f>
        <v>0</v>
      </c>
      <c r="H89" s="168"/>
      <c r="I89" s="168">
        <f>SUM(I90:I129)</f>
        <v>0</v>
      </c>
      <c r="J89" s="168"/>
      <c r="K89" s="168">
        <f>SUM(K90:K129)</f>
        <v>0</v>
      </c>
      <c r="L89" s="168"/>
      <c r="M89" s="168">
        <f>SUM(M90:M129)</f>
        <v>0</v>
      </c>
      <c r="N89" s="168"/>
      <c r="O89" s="168">
        <f>SUM(O90:O129)</f>
        <v>0.01</v>
      </c>
      <c r="P89" s="168"/>
      <c r="Q89" s="168">
        <f>SUM(Q90:Q129)</f>
        <v>3.4899999999999998</v>
      </c>
      <c r="R89" s="168"/>
      <c r="S89" s="168"/>
      <c r="T89" s="169"/>
      <c r="U89" s="163"/>
      <c r="V89" s="163">
        <f>SUM(V90:V129)</f>
        <v>61.42</v>
      </c>
      <c r="W89" s="163"/>
      <c r="AG89" t="s">
        <v>124</v>
      </c>
    </row>
    <row r="90" spans="1:60" ht="22.5" outlineLevel="1">
      <c r="A90" s="170">
        <v>16</v>
      </c>
      <c r="B90" s="171" t="s">
        <v>223</v>
      </c>
      <c r="C90" s="180" t="s">
        <v>224</v>
      </c>
      <c r="D90" s="172" t="s">
        <v>142</v>
      </c>
      <c r="E90" s="173">
        <v>13.017000000000001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3.3000000000000005E-4</v>
      </c>
      <c r="O90" s="175">
        <f>ROUND(E90*N90,2)</f>
        <v>0</v>
      </c>
      <c r="P90" s="175">
        <v>2.1980000000000003E-2</v>
      </c>
      <c r="Q90" s="175">
        <f>ROUND(E90*P90,2)</f>
        <v>0.28999999999999998</v>
      </c>
      <c r="R90" s="175" t="s">
        <v>225</v>
      </c>
      <c r="S90" s="175" t="s">
        <v>129</v>
      </c>
      <c r="T90" s="176" t="s">
        <v>130</v>
      </c>
      <c r="U90" s="158">
        <v>0.32500000000000001</v>
      </c>
      <c r="V90" s="158">
        <f>ROUND(E90*U90,2)</f>
        <v>4.2300000000000004</v>
      </c>
      <c r="W90" s="158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131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>
      <c r="A91" s="156"/>
      <c r="B91" s="157"/>
      <c r="C91" s="181" t="s">
        <v>226</v>
      </c>
      <c r="D91" s="159"/>
      <c r="E91" s="160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135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>
      <c r="A92" s="156"/>
      <c r="B92" s="157"/>
      <c r="C92" s="181" t="s">
        <v>227</v>
      </c>
      <c r="D92" s="159"/>
      <c r="E92" s="160">
        <v>14.790000000000001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135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>
      <c r="A93" s="156"/>
      <c r="B93" s="157"/>
      <c r="C93" s="181" t="s">
        <v>171</v>
      </c>
      <c r="D93" s="159"/>
      <c r="E93" s="160">
        <v>-1.7729999999999999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135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>
      <c r="A94" s="170">
        <v>17</v>
      </c>
      <c r="B94" s="171" t="s">
        <v>228</v>
      </c>
      <c r="C94" s="180" t="s">
        <v>229</v>
      </c>
      <c r="D94" s="172" t="s">
        <v>142</v>
      </c>
      <c r="E94" s="173">
        <v>130.11000000000001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1.26E-2</v>
      </c>
      <c r="Q94" s="175">
        <f>ROUND(E94*P94,2)</f>
        <v>1.64</v>
      </c>
      <c r="R94" s="175" t="s">
        <v>225</v>
      </c>
      <c r="S94" s="175" t="s">
        <v>129</v>
      </c>
      <c r="T94" s="176" t="s">
        <v>130</v>
      </c>
      <c r="U94" s="158">
        <v>0.33</v>
      </c>
      <c r="V94" s="158">
        <f>ROUND(E94*U94,2)</f>
        <v>42.94</v>
      </c>
      <c r="W94" s="158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131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>
      <c r="A95" s="156"/>
      <c r="B95" s="157"/>
      <c r="C95" s="181" t="s">
        <v>230</v>
      </c>
      <c r="D95" s="159"/>
      <c r="E95" s="160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135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>
      <c r="A96" s="156"/>
      <c r="B96" s="157"/>
      <c r="C96" s="181" t="s">
        <v>231</v>
      </c>
      <c r="D96" s="159"/>
      <c r="E96" s="160">
        <v>130.11000000000001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135</v>
      </c>
      <c r="AH96" s="149">
        <v>5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>
      <c r="A97" s="170">
        <v>18</v>
      </c>
      <c r="B97" s="171" t="s">
        <v>232</v>
      </c>
      <c r="C97" s="180" t="s">
        <v>233</v>
      </c>
      <c r="D97" s="172" t="s">
        <v>185</v>
      </c>
      <c r="E97" s="173">
        <v>6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0</v>
      </c>
      <c r="O97" s="175">
        <f>ROUND(E97*N97,2)</f>
        <v>0</v>
      </c>
      <c r="P97" s="175">
        <v>2.1000000000000001E-2</v>
      </c>
      <c r="Q97" s="175">
        <f>ROUND(E97*P97,2)</f>
        <v>0.13</v>
      </c>
      <c r="R97" s="175" t="s">
        <v>225</v>
      </c>
      <c r="S97" s="175" t="s">
        <v>129</v>
      </c>
      <c r="T97" s="176" t="s">
        <v>130</v>
      </c>
      <c r="U97" s="158">
        <v>0.05</v>
      </c>
      <c r="V97" s="158">
        <f>ROUND(E97*U97,2)</f>
        <v>0.3</v>
      </c>
      <c r="W97" s="158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131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>
      <c r="A98" s="156"/>
      <c r="B98" s="157"/>
      <c r="C98" s="244" t="s">
        <v>234</v>
      </c>
      <c r="D98" s="245"/>
      <c r="E98" s="245"/>
      <c r="F98" s="245"/>
      <c r="G98" s="245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133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>
      <c r="A99" s="156"/>
      <c r="B99" s="157"/>
      <c r="C99" s="181" t="s">
        <v>235</v>
      </c>
      <c r="D99" s="159"/>
      <c r="E99" s="160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135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>
      <c r="A100" s="156"/>
      <c r="B100" s="157"/>
      <c r="C100" s="181" t="s">
        <v>236</v>
      </c>
      <c r="D100" s="159"/>
      <c r="E100" s="160">
        <v>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135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>
      <c r="A101" s="156"/>
      <c r="B101" s="157"/>
      <c r="C101" s="181" t="s">
        <v>237</v>
      </c>
      <c r="D101" s="159"/>
      <c r="E101" s="160">
        <v>2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135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>
      <c r="A102" s="156"/>
      <c r="B102" s="157"/>
      <c r="C102" s="181" t="s">
        <v>238</v>
      </c>
      <c r="D102" s="159"/>
      <c r="E102" s="160">
        <v>2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135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>
      <c r="A103" s="156"/>
      <c r="B103" s="157"/>
      <c r="C103" s="181" t="s">
        <v>212</v>
      </c>
      <c r="D103" s="159"/>
      <c r="E103" s="160">
        <v>1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135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>
      <c r="A104" s="170">
        <v>19</v>
      </c>
      <c r="B104" s="171" t="s">
        <v>239</v>
      </c>
      <c r="C104" s="180" t="s">
        <v>240</v>
      </c>
      <c r="D104" s="172" t="s">
        <v>142</v>
      </c>
      <c r="E104" s="173">
        <v>1.7730000000000001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1.17E-3</v>
      </c>
      <c r="O104" s="175">
        <f>ROUND(E104*N104,2)</f>
        <v>0</v>
      </c>
      <c r="P104" s="175">
        <v>8.8000000000000009E-2</v>
      </c>
      <c r="Q104" s="175">
        <f>ROUND(E104*P104,2)</f>
        <v>0.16</v>
      </c>
      <c r="R104" s="175" t="s">
        <v>225</v>
      </c>
      <c r="S104" s="175" t="s">
        <v>129</v>
      </c>
      <c r="T104" s="176" t="s">
        <v>130</v>
      </c>
      <c r="U104" s="158">
        <v>0.55600000000000005</v>
      </c>
      <c r="V104" s="158">
        <f>ROUND(E104*U104,2)</f>
        <v>0.99</v>
      </c>
      <c r="W104" s="158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131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>
      <c r="A105" s="156"/>
      <c r="B105" s="157"/>
      <c r="C105" s="244" t="s">
        <v>241</v>
      </c>
      <c r="D105" s="245"/>
      <c r="E105" s="245"/>
      <c r="F105" s="245"/>
      <c r="G105" s="24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133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>
      <c r="A106" s="156"/>
      <c r="B106" s="157"/>
      <c r="C106" s="181" t="s">
        <v>242</v>
      </c>
      <c r="D106" s="159"/>
      <c r="E106" s="160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135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>
      <c r="A107" s="156"/>
      <c r="B107" s="157"/>
      <c r="C107" s="181" t="s">
        <v>243</v>
      </c>
      <c r="D107" s="159"/>
      <c r="E107" s="160">
        <v>1.7730000000000001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135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33.75" outlineLevel="1">
      <c r="A108" s="170">
        <v>20</v>
      </c>
      <c r="B108" s="171" t="s">
        <v>244</v>
      </c>
      <c r="C108" s="180" t="s">
        <v>245</v>
      </c>
      <c r="D108" s="172" t="s">
        <v>142</v>
      </c>
      <c r="E108" s="173">
        <v>1.5760000000000001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1.17E-3</v>
      </c>
      <c r="O108" s="175">
        <f>ROUND(E108*N108,2)</f>
        <v>0</v>
      </c>
      <c r="P108" s="175">
        <v>7.6000000000000012E-2</v>
      </c>
      <c r="Q108" s="175">
        <f>ROUND(E108*P108,2)</f>
        <v>0.12</v>
      </c>
      <c r="R108" s="175" t="s">
        <v>225</v>
      </c>
      <c r="S108" s="175" t="s">
        <v>129</v>
      </c>
      <c r="T108" s="176" t="s">
        <v>130</v>
      </c>
      <c r="U108" s="158">
        <v>0.93900000000000006</v>
      </c>
      <c r="V108" s="158">
        <f>ROUND(E108*U108,2)</f>
        <v>1.48</v>
      </c>
      <c r="W108" s="158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131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>
      <c r="A109" s="156"/>
      <c r="B109" s="157"/>
      <c r="C109" s="181" t="s">
        <v>235</v>
      </c>
      <c r="D109" s="159"/>
      <c r="E109" s="160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135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>
      <c r="A110" s="156"/>
      <c r="B110" s="157"/>
      <c r="C110" s="181" t="s">
        <v>246</v>
      </c>
      <c r="D110" s="159"/>
      <c r="E110" s="160">
        <v>1.5760000000000001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135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33.75" outlineLevel="1">
      <c r="A111" s="170">
        <v>21</v>
      </c>
      <c r="B111" s="171" t="s">
        <v>247</v>
      </c>
      <c r="C111" s="180" t="s">
        <v>248</v>
      </c>
      <c r="D111" s="172" t="s">
        <v>142</v>
      </c>
      <c r="E111" s="173">
        <v>5.7130000000000001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1E-3</v>
      </c>
      <c r="O111" s="175">
        <f>ROUND(E111*N111,2)</f>
        <v>0.01</v>
      </c>
      <c r="P111" s="175">
        <v>6.3E-2</v>
      </c>
      <c r="Q111" s="175">
        <f>ROUND(E111*P111,2)</f>
        <v>0.36</v>
      </c>
      <c r="R111" s="175" t="s">
        <v>225</v>
      </c>
      <c r="S111" s="175" t="s">
        <v>129</v>
      </c>
      <c r="T111" s="176" t="s">
        <v>130</v>
      </c>
      <c r="U111" s="158">
        <v>0.71800000000000008</v>
      </c>
      <c r="V111" s="158">
        <f>ROUND(E111*U111,2)</f>
        <v>4.0999999999999996</v>
      </c>
      <c r="W111" s="158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131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>
      <c r="A112" s="156"/>
      <c r="B112" s="157"/>
      <c r="C112" s="181" t="s">
        <v>235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135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>
      <c r="A113" s="156"/>
      <c r="B113" s="157"/>
      <c r="C113" s="181" t="s">
        <v>249</v>
      </c>
      <c r="D113" s="159"/>
      <c r="E113" s="160">
        <v>2.8565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135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>
      <c r="A114" s="156"/>
      <c r="B114" s="157"/>
      <c r="C114" s="181" t="s">
        <v>250</v>
      </c>
      <c r="D114" s="159"/>
      <c r="E114" s="160">
        <v>2.8565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135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>
      <c r="A115" s="170">
        <v>22</v>
      </c>
      <c r="B115" s="171" t="s">
        <v>251</v>
      </c>
      <c r="C115" s="180" t="s">
        <v>252</v>
      </c>
      <c r="D115" s="172" t="s">
        <v>200</v>
      </c>
      <c r="E115" s="173">
        <v>0.90900000000000003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5">
        <v>0</v>
      </c>
      <c r="O115" s="175">
        <f>ROUND(E115*N115,2)</f>
        <v>0</v>
      </c>
      <c r="P115" s="175">
        <v>9.0000000000000011E-3</v>
      </c>
      <c r="Q115" s="175">
        <f>ROUND(E115*P115,2)</f>
        <v>0.01</v>
      </c>
      <c r="R115" s="175" t="s">
        <v>225</v>
      </c>
      <c r="S115" s="175" t="s">
        <v>129</v>
      </c>
      <c r="T115" s="176" t="s">
        <v>130</v>
      </c>
      <c r="U115" s="158">
        <v>0.42000000000000004</v>
      </c>
      <c r="V115" s="158">
        <f>ROUND(E115*U115,2)</f>
        <v>0.38</v>
      </c>
      <c r="W115" s="158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131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>
      <c r="A116" s="156"/>
      <c r="B116" s="157"/>
      <c r="C116" s="181" t="s">
        <v>253</v>
      </c>
      <c r="D116" s="159"/>
      <c r="E116" s="160">
        <v>0.90900000000000003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135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>
      <c r="A117" s="170">
        <v>23</v>
      </c>
      <c r="B117" s="171" t="s">
        <v>254</v>
      </c>
      <c r="C117" s="180" t="s">
        <v>255</v>
      </c>
      <c r="D117" s="172" t="s">
        <v>200</v>
      </c>
      <c r="E117" s="173">
        <v>2.02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0</v>
      </c>
      <c r="O117" s="175">
        <f>ROUND(E117*N117,2)</f>
        <v>0</v>
      </c>
      <c r="P117" s="175">
        <v>9.0000000000000011E-3</v>
      </c>
      <c r="Q117" s="175">
        <f>ROUND(E117*P117,2)</f>
        <v>0.02</v>
      </c>
      <c r="R117" s="175" t="s">
        <v>225</v>
      </c>
      <c r="S117" s="175" t="s">
        <v>129</v>
      </c>
      <c r="T117" s="176" t="s">
        <v>130</v>
      </c>
      <c r="U117" s="158">
        <v>0.6100000000000001</v>
      </c>
      <c r="V117" s="158">
        <f>ROUND(E117*U117,2)</f>
        <v>1.23</v>
      </c>
      <c r="W117" s="158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131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>
      <c r="A118" s="156"/>
      <c r="B118" s="157"/>
      <c r="C118" s="181" t="s">
        <v>256</v>
      </c>
      <c r="D118" s="159"/>
      <c r="E118" s="160">
        <v>2.02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135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>
      <c r="A119" s="170">
        <v>24</v>
      </c>
      <c r="B119" s="171" t="s">
        <v>257</v>
      </c>
      <c r="C119" s="180" t="s">
        <v>258</v>
      </c>
      <c r="D119" s="172" t="s">
        <v>200</v>
      </c>
      <c r="E119" s="173">
        <v>8.2000000000000011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0</v>
      </c>
      <c r="O119" s="175">
        <f>ROUND(E119*N119,2)</f>
        <v>0</v>
      </c>
      <c r="P119" s="175">
        <v>6.0000000000000001E-3</v>
      </c>
      <c r="Q119" s="175">
        <f>ROUND(E119*P119,2)</f>
        <v>0.05</v>
      </c>
      <c r="R119" s="175" t="s">
        <v>225</v>
      </c>
      <c r="S119" s="175" t="s">
        <v>129</v>
      </c>
      <c r="T119" s="176" t="s">
        <v>129</v>
      </c>
      <c r="U119" s="158">
        <v>0.29000000000000004</v>
      </c>
      <c r="V119" s="158">
        <f>ROUND(E119*U119,2)</f>
        <v>2.38</v>
      </c>
      <c r="W119" s="158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131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>
      <c r="A120" s="156"/>
      <c r="B120" s="157"/>
      <c r="C120" s="246" t="s">
        <v>259</v>
      </c>
      <c r="D120" s="247"/>
      <c r="E120" s="247"/>
      <c r="F120" s="247"/>
      <c r="G120" s="247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153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>
      <c r="A121" s="156"/>
      <c r="B121" s="157"/>
      <c r="C121" s="181" t="s">
        <v>260</v>
      </c>
      <c r="D121" s="159"/>
      <c r="E121" s="160">
        <v>8.2000000000000011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135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>
      <c r="A122" s="170">
        <v>25</v>
      </c>
      <c r="B122" s="171" t="s">
        <v>261</v>
      </c>
      <c r="C122" s="180" t="s">
        <v>262</v>
      </c>
      <c r="D122" s="172" t="s">
        <v>142</v>
      </c>
      <c r="E122" s="173">
        <v>4.5696000000000003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5">
        <v>0</v>
      </c>
      <c r="O122" s="175">
        <f>ROUND(E122*N122,2)</f>
        <v>0</v>
      </c>
      <c r="P122" s="175">
        <v>4.6000000000000006E-2</v>
      </c>
      <c r="Q122" s="175">
        <f>ROUND(E122*P122,2)</f>
        <v>0.21</v>
      </c>
      <c r="R122" s="175" t="s">
        <v>225</v>
      </c>
      <c r="S122" s="175" t="s">
        <v>129</v>
      </c>
      <c r="T122" s="176" t="s">
        <v>130</v>
      </c>
      <c r="U122" s="158">
        <v>0.26</v>
      </c>
      <c r="V122" s="158">
        <f>ROUND(E122*U122,2)</f>
        <v>1.19</v>
      </c>
      <c r="W122" s="158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131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>
      <c r="A123" s="156"/>
      <c r="B123" s="157"/>
      <c r="C123" s="181" t="s">
        <v>263</v>
      </c>
      <c r="D123" s="159"/>
      <c r="E123" s="160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135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>
      <c r="A124" s="156"/>
      <c r="B124" s="157"/>
      <c r="C124" s="181" t="s">
        <v>264</v>
      </c>
      <c r="D124" s="159"/>
      <c r="E124" s="160">
        <v>1.659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135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>
      <c r="A125" s="156"/>
      <c r="B125" s="157"/>
      <c r="C125" s="181" t="s">
        <v>265</v>
      </c>
      <c r="D125" s="159"/>
      <c r="E125" s="160">
        <v>1.0241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135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>
      <c r="A126" s="156"/>
      <c r="B126" s="157"/>
      <c r="C126" s="181" t="s">
        <v>266</v>
      </c>
      <c r="D126" s="159"/>
      <c r="E126" s="160">
        <v>1.8865000000000001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135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>
      <c r="A127" s="170">
        <v>26</v>
      </c>
      <c r="B127" s="171" t="s">
        <v>267</v>
      </c>
      <c r="C127" s="180" t="s">
        <v>268</v>
      </c>
      <c r="D127" s="172" t="s">
        <v>142</v>
      </c>
      <c r="E127" s="173">
        <v>7.3428800000000001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0</v>
      </c>
      <c r="O127" s="175">
        <f>ROUND(E127*N127,2)</f>
        <v>0</v>
      </c>
      <c r="P127" s="175">
        <v>6.8000000000000005E-2</v>
      </c>
      <c r="Q127" s="175">
        <f>ROUND(E127*P127,2)</f>
        <v>0.5</v>
      </c>
      <c r="R127" s="175" t="s">
        <v>225</v>
      </c>
      <c r="S127" s="175" t="s">
        <v>129</v>
      </c>
      <c r="T127" s="176" t="s">
        <v>130</v>
      </c>
      <c r="U127" s="158">
        <v>0.30000000000000004</v>
      </c>
      <c r="V127" s="158">
        <f>ROUND(E127*U127,2)</f>
        <v>2.2000000000000002</v>
      </c>
      <c r="W127" s="158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131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>
      <c r="A128" s="156"/>
      <c r="B128" s="157"/>
      <c r="C128" s="244" t="s">
        <v>269</v>
      </c>
      <c r="D128" s="245"/>
      <c r="E128" s="245"/>
      <c r="F128" s="245"/>
      <c r="G128" s="245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133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>
      <c r="A129" s="156"/>
      <c r="B129" s="157"/>
      <c r="C129" s="181" t="s">
        <v>191</v>
      </c>
      <c r="D129" s="159"/>
      <c r="E129" s="160">
        <v>7.3428800000000001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135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>
      <c r="A130" s="164" t="s">
        <v>123</v>
      </c>
      <c r="B130" s="165" t="s">
        <v>79</v>
      </c>
      <c r="C130" s="179" t="s">
        <v>80</v>
      </c>
      <c r="D130" s="166"/>
      <c r="E130" s="167"/>
      <c r="F130" s="168"/>
      <c r="G130" s="168">
        <f>SUMIF(AG131:AG135,"&lt;&gt;NOR",G131:G135)</f>
        <v>0</v>
      </c>
      <c r="H130" s="168"/>
      <c r="I130" s="168">
        <f>SUM(I131:I135)</f>
        <v>0</v>
      </c>
      <c r="J130" s="168"/>
      <c r="K130" s="168">
        <f>SUM(K131:K135)</f>
        <v>0</v>
      </c>
      <c r="L130" s="168"/>
      <c r="M130" s="168">
        <f>SUM(M131:M135)</f>
        <v>0</v>
      </c>
      <c r="N130" s="168"/>
      <c r="O130" s="168">
        <f>SUM(O131:O135)</f>
        <v>0</v>
      </c>
      <c r="P130" s="168"/>
      <c r="Q130" s="168">
        <f>SUM(Q131:Q135)</f>
        <v>0</v>
      </c>
      <c r="R130" s="168"/>
      <c r="S130" s="168"/>
      <c r="T130" s="169"/>
      <c r="U130" s="163"/>
      <c r="V130" s="163">
        <f>SUM(V131:V135)</f>
        <v>6.91</v>
      </c>
      <c r="W130" s="163"/>
      <c r="AG130" t="s">
        <v>124</v>
      </c>
    </row>
    <row r="131" spans="1:60" ht="33.75" outlineLevel="1">
      <c r="A131" s="170">
        <v>27</v>
      </c>
      <c r="B131" s="171" t="s">
        <v>270</v>
      </c>
      <c r="C131" s="180" t="s">
        <v>271</v>
      </c>
      <c r="D131" s="172" t="s">
        <v>272</v>
      </c>
      <c r="E131" s="173">
        <v>3.2909200000000003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5" t="s">
        <v>128</v>
      </c>
      <c r="S131" s="175" t="s">
        <v>129</v>
      </c>
      <c r="T131" s="176" t="s">
        <v>129</v>
      </c>
      <c r="U131" s="158">
        <v>2.1</v>
      </c>
      <c r="V131" s="158">
        <f>ROUND(E131*U131,2)</f>
        <v>6.91</v>
      </c>
      <c r="W131" s="158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273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>
      <c r="A132" s="156"/>
      <c r="B132" s="157"/>
      <c r="C132" s="244" t="s">
        <v>274</v>
      </c>
      <c r="D132" s="245"/>
      <c r="E132" s="245"/>
      <c r="F132" s="245"/>
      <c r="G132" s="245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133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>
      <c r="A133" s="156"/>
      <c r="B133" s="157"/>
      <c r="C133" s="181" t="s">
        <v>275</v>
      </c>
      <c r="D133" s="159"/>
      <c r="E133" s="160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135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>
      <c r="A134" s="156"/>
      <c r="B134" s="157"/>
      <c r="C134" s="181" t="s">
        <v>276</v>
      </c>
      <c r="D134" s="159"/>
      <c r="E134" s="160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135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>
      <c r="A135" s="156"/>
      <c r="B135" s="157"/>
      <c r="C135" s="181" t="s">
        <v>277</v>
      </c>
      <c r="D135" s="159"/>
      <c r="E135" s="160">
        <v>3.2909200000000003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135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>
      <c r="A136" s="164" t="s">
        <v>123</v>
      </c>
      <c r="B136" s="165" t="s">
        <v>81</v>
      </c>
      <c r="C136" s="179" t="s">
        <v>82</v>
      </c>
      <c r="D136" s="166"/>
      <c r="E136" s="167"/>
      <c r="F136" s="168"/>
      <c r="G136" s="168">
        <f>SUMIF(AG137:AG164,"&lt;&gt;NOR",G137:G164)</f>
        <v>0</v>
      </c>
      <c r="H136" s="168"/>
      <c r="I136" s="168">
        <f>SUM(I137:I164)</f>
        <v>0</v>
      </c>
      <c r="J136" s="168"/>
      <c r="K136" s="168">
        <f>SUM(K137:K164)</f>
        <v>0</v>
      </c>
      <c r="L136" s="168"/>
      <c r="M136" s="168">
        <f>SUM(M137:M164)</f>
        <v>0</v>
      </c>
      <c r="N136" s="168"/>
      <c r="O136" s="168">
        <f>SUM(O137:O164)</f>
        <v>0.16</v>
      </c>
      <c r="P136" s="168"/>
      <c r="Q136" s="168">
        <f>SUM(Q137:Q164)</f>
        <v>0</v>
      </c>
      <c r="R136" s="168"/>
      <c r="S136" s="168"/>
      <c r="T136" s="169"/>
      <c r="U136" s="163"/>
      <c r="V136" s="163">
        <f>SUM(V137:V164)</f>
        <v>20.059999999999999</v>
      </c>
      <c r="W136" s="163"/>
      <c r="AG136" t="s">
        <v>124</v>
      </c>
    </row>
    <row r="137" spans="1:60" ht="22.5" outlineLevel="1">
      <c r="A137" s="170">
        <v>28</v>
      </c>
      <c r="B137" s="171" t="s">
        <v>278</v>
      </c>
      <c r="C137" s="180" t="s">
        <v>279</v>
      </c>
      <c r="D137" s="172" t="s">
        <v>185</v>
      </c>
      <c r="E137" s="173">
        <v>2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0</v>
      </c>
      <c r="O137" s="175">
        <f>ROUND(E137*N137,2)</f>
        <v>0</v>
      </c>
      <c r="P137" s="175">
        <v>1.8000000000000002E-3</v>
      </c>
      <c r="Q137" s="175">
        <f>ROUND(E137*P137,2)</f>
        <v>0</v>
      </c>
      <c r="R137" s="175" t="s">
        <v>280</v>
      </c>
      <c r="S137" s="175" t="s">
        <v>129</v>
      </c>
      <c r="T137" s="176" t="s">
        <v>130</v>
      </c>
      <c r="U137" s="158">
        <v>0.11</v>
      </c>
      <c r="V137" s="158">
        <f>ROUND(E137*U137,2)</f>
        <v>0.22</v>
      </c>
      <c r="W137" s="158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131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>
      <c r="A138" s="156"/>
      <c r="B138" s="157"/>
      <c r="C138" s="181" t="s">
        <v>56</v>
      </c>
      <c r="D138" s="159"/>
      <c r="E138" s="160">
        <v>2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135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>
      <c r="A139" s="170">
        <v>29</v>
      </c>
      <c r="B139" s="171" t="s">
        <v>281</v>
      </c>
      <c r="C139" s="180" t="s">
        <v>282</v>
      </c>
      <c r="D139" s="172" t="s">
        <v>185</v>
      </c>
      <c r="E139" s="173">
        <v>2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0</v>
      </c>
      <c r="O139" s="175">
        <f>ROUND(E139*N139,2)</f>
        <v>0</v>
      </c>
      <c r="P139" s="175">
        <v>2.2300000000000002E-3</v>
      </c>
      <c r="Q139" s="175">
        <f>ROUND(E139*P139,2)</f>
        <v>0</v>
      </c>
      <c r="R139" s="175" t="s">
        <v>280</v>
      </c>
      <c r="S139" s="175" t="s">
        <v>129</v>
      </c>
      <c r="T139" s="176" t="s">
        <v>130</v>
      </c>
      <c r="U139" s="158">
        <v>0.15000000000000002</v>
      </c>
      <c r="V139" s="158">
        <f>ROUND(E139*U139,2)</f>
        <v>0.3</v>
      </c>
      <c r="W139" s="158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131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>
      <c r="A140" s="156"/>
      <c r="B140" s="157"/>
      <c r="C140" s="181" t="s">
        <v>56</v>
      </c>
      <c r="D140" s="159"/>
      <c r="E140" s="160">
        <v>2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135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>
      <c r="A141" s="170">
        <v>30</v>
      </c>
      <c r="B141" s="171" t="s">
        <v>283</v>
      </c>
      <c r="C141" s="180" t="s">
        <v>284</v>
      </c>
      <c r="D141" s="172" t="s">
        <v>185</v>
      </c>
      <c r="E141" s="173">
        <v>4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2.0000000000000002E-5</v>
      </c>
      <c r="O141" s="175">
        <f>ROUND(E141*N141,2)</f>
        <v>0</v>
      </c>
      <c r="P141" s="175">
        <v>0</v>
      </c>
      <c r="Q141" s="175">
        <f>ROUND(E141*P141,2)</f>
        <v>0</v>
      </c>
      <c r="R141" s="175" t="s">
        <v>280</v>
      </c>
      <c r="S141" s="175" t="s">
        <v>129</v>
      </c>
      <c r="T141" s="176" t="s">
        <v>130</v>
      </c>
      <c r="U141" s="158">
        <v>4.0200000000000005</v>
      </c>
      <c r="V141" s="158">
        <f>ROUND(E141*U141,2)</f>
        <v>16.079999999999998</v>
      </c>
      <c r="W141" s="158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131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>
      <c r="A142" s="156"/>
      <c r="B142" s="157"/>
      <c r="C142" s="246" t="s">
        <v>285</v>
      </c>
      <c r="D142" s="247"/>
      <c r="E142" s="247"/>
      <c r="F142" s="247"/>
      <c r="G142" s="247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153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>
      <c r="A143" s="156"/>
      <c r="B143" s="157"/>
      <c r="C143" s="181" t="s">
        <v>286</v>
      </c>
      <c r="D143" s="159"/>
      <c r="E143" s="160">
        <v>1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135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>
      <c r="A144" s="156"/>
      <c r="B144" s="157"/>
      <c r="C144" s="181" t="s">
        <v>287</v>
      </c>
      <c r="D144" s="159"/>
      <c r="E144" s="160">
        <v>1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135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>
      <c r="A145" s="156"/>
      <c r="B145" s="157"/>
      <c r="C145" s="181" t="s">
        <v>288</v>
      </c>
      <c r="D145" s="159"/>
      <c r="E145" s="160">
        <v>1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135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>
      <c r="A146" s="156"/>
      <c r="B146" s="157"/>
      <c r="C146" s="181" t="s">
        <v>289</v>
      </c>
      <c r="D146" s="159"/>
      <c r="E146" s="160">
        <v>1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135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>
      <c r="A147" s="170">
        <v>31</v>
      </c>
      <c r="B147" s="171" t="s">
        <v>290</v>
      </c>
      <c r="C147" s="180" t="s">
        <v>291</v>
      </c>
      <c r="D147" s="172" t="s">
        <v>185</v>
      </c>
      <c r="E147" s="173">
        <v>4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5" t="s">
        <v>280</v>
      </c>
      <c r="S147" s="175" t="s">
        <v>129</v>
      </c>
      <c r="T147" s="176" t="s">
        <v>130</v>
      </c>
      <c r="U147" s="158">
        <v>0.77500000000000002</v>
      </c>
      <c r="V147" s="158">
        <f>ROUND(E147*U147,2)</f>
        <v>3.1</v>
      </c>
      <c r="W147" s="158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131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>
      <c r="A148" s="156"/>
      <c r="B148" s="157"/>
      <c r="C148" s="181" t="s">
        <v>292</v>
      </c>
      <c r="D148" s="159"/>
      <c r="E148" s="160">
        <v>1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135</v>
      </c>
      <c r="AH148" s="149">
        <v>5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>
      <c r="A149" s="156"/>
      <c r="B149" s="157"/>
      <c r="C149" s="181" t="s">
        <v>293</v>
      </c>
      <c r="D149" s="159"/>
      <c r="E149" s="160">
        <v>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135</v>
      </c>
      <c r="AH149" s="149">
        <v>5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>
      <c r="A150" s="156"/>
      <c r="B150" s="157"/>
      <c r="C150" s="181" t="s">
        <v>294</v>
      </c>
      <c r="D150" s="159"/>
      <c r="E150" s="160">
        <v>2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135</v>
      </c>
      <c r="AH150" s="149">
        <v>5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>
      <c r="A151" s="170">
        <v>32</v>
      </c>
      <c r="B151" s="171" t="s">
        <v>295</v>
      </c>
      <c r="C151" s="180" t="s">
        <v>296</v>
      </c>
      <c r="D151" s="172" t="s">
        <v>185</v>
      </c>
      <c r="E151" s="173">
        <v>8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1E-4</v>
      </c>
      <c r="O151" s="175">
        <f>ROUND(E151*N151,2)</f>
        <v>0</v>
      </c>
      <c r="P151" s="175">
        <v>0</v>
      </c>
      <c r="Q151" s="175">
        <f>ROUND(E151*P151,2)</f>
        <v>0</v>
      </c>
      <c r="R151" s="175" t="s">
        <v>297</v>
      </c>
      <c r="S151" s="175" t="s">
        <v>129</v>
      </c>
      <c r="T151" s="176" t="s">
        <v>130</v>
      </c>
      <c r="U151" s="158">
        <v>0</v>
      </c>
      <c r="V151" s="158">
        <f>ROUND(E151*U151,2)</f>
        <v>0</v>
      </c>
      <c r="W151" s="158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298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>
      <c r="A152" s="156"/>
      <c r="B152" s="157"/>
      <c r="C152" s="181" t="s">
        <v>299</v>
      </c>
      <c r="D152" s="159"/>
      <c r="E152" s="160">
        <v>8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135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33.75" outlineLevel="1">
      <c r="A153" s="170">
        <v>33</v>
      </c>
      <c r="B153" s="171" t="s">
        <v>300</v>
      </c>
      <c r="C153" s="180" t="s">
        <v>301</v>
      </c>
      <c r="D153" s="172" t="s">
        <v>185</v>
      </c>
      <c r="E153" s="173">
        <v>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5">
        <v>0.04</v>
      </c>
      <c r="O153" s="175">
        <f>ROUND(E153*N153,2)</f>
        <v>0.04</v>
      </c>
      <c r="P153" s="175">
        <v>0</v>
      </c>
      <c r="Q153" s="175">
        <f>ROUND(E153*P153,2)</f>
        <v>0</v>
      </c>
      <c r="R153" s="175"/>
      <c r="S153" s="175" t="s">
        <v>144</v>
      </c>
      <c r="T153" s="176" t="s">
        <v>145</v>
      </c>
      <c r="U153" s="158">
        <v>0</v>
      </c>
      <c r="V153" s="158">
        <f>ROUND(E153*U153,2)</f>
        <v>0</v>
      </c>
      <c r="W153" s="158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298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>
      <c r="A154" s="156"/>
      <c r="B154" s="157"/>
      <c r="C154" s="181" t="s">
        <v>286</v>
      </c>
      <c r="D154" s="159"/>
      <c r="E154" s="160">
        <v>1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135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33.75" outlineLevel="1">
      <c r="A155" s="170">
        <v>34</v>
      </c>
      <c r="B155" s="171" t="s">
        <v>302</v>
      </c>
      <c r="C155" s="180" t="s">
        <v>303</v>
      </c>
      <c r="D155" s="172" t="s">
        <v>185</v>
      </c>
      <c r="E155" s="173">
        <v>1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5">
        <v>0.04</v>
      </c>
      <c r="O155" s="175">
        <f>ROUND(E155*N155,2)</f>
        <v>0.04</v>
      </c>
      <c r="P155" s="175">
        <v>0</v>
      </c>
      <c r="Q155" s="175">
        <f>ROUND(E155*P155,2)</f>
        <v>0</v>
      </c>
      <c r="R155" s="175"/>
      <c r="S155" s="175" t="s">
        <v>144</v>
      </c>
      <c r="T155" s="176" t="s">
        <v>145</v>
      </c>
      <c r="U155" s="158">
        <v>0</v>
      </c>
      <c r="V155" s="158">
        <f>ROUND(E155*U155,2)</f>
        <v>0</v>
      </c>
      <c r="W155" s="158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298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>
      <c r="A156" s="156"/>
      <c r="B156" s="157"/>
      <c r="C156" s="181" t="s">
        <v>289</v>
      </c>
      <c r="D156" s="159"/>
      <c r="E156" s="160">
        <v>1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135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33.75" outlineLevel="1">
      <c r="A157" s="170">
        <v>35</v>
      </c>
      <c r="B157" s="171" t="s">
        <v>304</v>
      </c>
      <c r="C157" s="180" t="s">
        <v>305</v>
      </c>
      <c r="D157" s="172" t="s">
        <v>185</v>
      </c>
      <c r="E157" s="173">
        <v>2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0.04</v>
      </c>
      <c r="O157" s="175">
        <f>ROUND(E157*N157,2)</f>
        <v>0.08</v>
      </c>
      <c r="P157" s="175">
        <v>0</v>
      </c>
      <c r="Q157" s="175">
        <f>ROUND(E157*P157,2)</f>
        <v>0</v>
      </c>
      <c r="R157" s="175"/>
      <c r="S157" s="175" t="s">
        <v>144</v>
      </c>
      <c r="T157" s="176" t="s">
        <v>145</v>
      </c>
      <c r="U157" s="158">
        <v>0</v>
      </c>
      <c r="V157" s="158">
        <f>ROUND(E157*U157,2)</f>
        <v>0</v>
      </c>
      <c r="W157" s="158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298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>
      <c r="A158" s="156"/>
      <c r="B158" s="157"/>
      <c r="C158" s="181" t="s">
        <v>287</v>
      </c>
      <c r="D158" s="159"/>
      <c r="E158" s="160">
        <v>1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135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>
      <c r="A159" s="156"/>
      <c r="B159" s="157"/>
      <c r="C159" s="181" t="s">
        <v>288</v>
      </c>
      <c r="D159" s="159"/>
      <c r="E159" s="160">
        <v>1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135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>
      <c r="A160" s="170">
        <v>36</v>
      </c>
      <c r="B160" s="171" t="s">
        <v>306</v>
      </c>
      <c r="C160" s="180" t="s">
        <v>307</v>
      </c>
      <c r="D160" s="172" t="s">
        <v>272</v>
      </c>
      <c r="E160" s="173">
        <v>0.16088000000000002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5" t="s">
        <v>280</v>
      </c>
      <c r="S160" s="175" t="s">
        <v>129</v>
      </c>
      <c r="T160" s="176" t="s">
        <v>129</v>
      </c>
      <c r="U160" s="158">
        <v>2.2550000000000003</v>
      </c>
      <c r="V160" s="158">
        <f>ROUND(E160*U160,2)</f>
        <v>0.36</v>
      </c>
      <c r="W160" s="158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273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>
      <c r="A161" s="156"/>
      <c r="B161" s="157"/>
      <c r="C161" s="244" t="s">
        <v>308</v>
      </c>
      <c r="D161" s="245"/>
      <c r="E161" s="245"/>
      <c r="F161" s="245"/>
      <c r="G161" s="245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133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>
      <c r="A162" s="156"/>
      <c r="B162" s="157"/>
      <c r="C162" s="181" t="s">
        <v>275</v>
      </c>
      <c r="D162" s="159"/>
      <c r="E162" s="160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135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>
      <c r="A163" s="156"/>
      <c r="B163" s="157"/>
      <c r="C163" s="181" t="s">
        <v>309</v>
      </c>
      <c r="D163" s="159"/>
      <c r="E163" s="160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135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>
      <c r="A164" s="156"/>
      <c r="B164" s="157"/>
      <c r="C164" s="181" t="s">
        <v>310</v>
      </c>
      <c r="D164" s="159"/>
      <c r="E164" s="160">
        <v>0.16088000000000002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135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>
      <c r="A165" s="164" t="s">
        <v>123</v>
      </c>
      <c r="B165" s="165" t="s">
        <v>83</v>
      </c>
      <c r="C165" s="179" t="s">
        <v>84</v>
      </c>
      <c r="D165" s="166"/>
      <c r="E165" s="167"/>
      <c r="F165" s="168"/>
      <c r="G165" s="168">
        <f>SUMIF(AG166:AG175,"&lt;&gt;NOR",G166:G175)</f>
        <v>0</v>
      </c>
      <c r="H165" s="168"/>
      <c r="I165" s="168">
        <f>SUM(I166:I175)</f>
        <v>0</v>
      </c>
      <c r="J165" s="168"/>
      <c r="K165" s="168">
        <f>SUM(K166:K175)</f>
        <v>0</v>
      </c>
      <c r="L165" s="168"/>
      <c r="M165" s="168">
        <f>SUM(M166:M175)</f>
        <v>0</v>
      </c>
      <c r="N165" s="168"/>
      <c r="O165" s="168">
        <f>SUM(O166:O175)</f>
        <v>0</v>
      </c>
      <c r="P165" s="168"/>
      <c r="Q165" s="168">
        <f>SUM(Q166:Q175)</f>
        <v>0.14000000000000001</v>
      </c>
      <c r="R165" s="168"/>
      <c r="S165" s="168"/>
      <c r="T165" s="169"/>
      <c r="U165" s="163"/>
      <c r="V165" s="163">
        <f>SUM(V166:V175)</f>
        <v>16.47</v>
      </c>
      <c r="W165" s="163"/>
      <c r="AG165" t="s">
        <v>124</v>
      </c>
    </row>
    <row r="166" spans="1:60" outlineLevel="1">
      <c r="A166" s="170">
        <v>37</v>
      </c>
      <c r="B166" s="171" t="s">
        <v>311</v>
      </c>
      <c r="C166" s="180" t="s">
        <v>312</v>
      </c>
      <c r="D166" s="172" t="s">
        <v>200</v>
      </c>
      <c r="E166" s="173">
        <v>80.260000000000005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5">
        <v>0</v>
      </c>
      <c r="O166" s="175">
        <f>ROUND(E166*N166,2)</f>
        <v>0</v>
      </c>
      <c r="P166" s="175">
        <v>1E-4</v>
      </c>
      <c r="Q166" s="175">
        <f>ROUND(E166*P166,2)</f>
        <v>0.01</v>
      </c>
      <c r="R166" s="175" t="s">
        <v>313</v>
      </c>
      <c r="S166" s="175" t="s">
        <v>129</v>
      </c>
      <c r="T166" s="176" t="s">
        <v>130</v>
      </c>
      <c r="U166" s="158">
        <v>3.5000000000000003E-2</v>
      </c>
      <c r="V166" s="158">
        <f>ROUND(E166*U166,2)</f>
        <v>2.81</v>
      </c>
      <c r="W166" s="158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131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>
      <c r="A167" s="156"/>
      <c r="B167" s="157"/>
      <c r="C167" s="181" t="s">
        <v>314</v>
      </c>
      <c r="D167" s="159"/>
      <c r="E167" s="160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135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>
      <c r="A168" s="156"/>
      <c r="B168" s="157"/>
      <c r="C168" s="181" t="s">
        <v>315</v>
      </c>
      <c r="D168" s="159"/>
      <c r="E168" s="160">
        <v>26.5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135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>
      <c r="A169" s="156"/>
      <c r="B169" s="157"/>
      <c r="C169" s="181" t="s">
        <v>316</v>
      </c>
      <c r="D169" s="159"/>
      <c r="E169" s="160">
        <v>26.92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135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33.75" outlineLevel="1">
      <c r="A170" s="156"/>
      <c r="B170" s="157"/>
      <c r="C170" s="181" t="s">
        <v>317</v>
      </c>
      <c r="D170" s="159"/>
      <c r="E170" s="160">
        <v>26.840000000000003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135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>
      <c r="A171" s="170">
        <v>38</v>
      </c>
      <c r="B171" s="171" t="s">
        <v>318</v>
      </c>
      <c r="C171" s="180" t="s">
        <v>319</v>
      </c>
      <c r="D171" s="172" t="s">
        <v>142</v>
      </c>
      <c r="E171" s="173">
        <v>130.11000000000001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0</v>
      </c>
      <c r="O171" s="175">
        <f>ROUND(E171*N171,2)</f>
        <v>0</v>
      </c>
      <c r="P171" s="175">
        <v>1E-3</v>
      </c>
      <c r="Q171" s="175">
        <f>ROUND(E171*P171,2)</f>
        <v>0.13</v>
      </c>
      <c r="R171" s="175" t="s">
        <v>313</v>
      </c>
      <c r="S171" s="175" t="s">
        <v>129</v>
      </c>
      <c r="T171" s="176" t="s">
        <v>130</v>
      </c>
      <c r="U171" s="158">
        <v>0.10500000000000001</v>
      </c>
      <c r="V171" s="158">
        <f>ROUND(E171*U171,2)</f>
        <v>13.66</v>
      </c>
      <c r="W171" s="158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131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>
      <c r="A172" s="156"/>
      <c r="B172" s="157"/>
      <c r="C172" s="181" t="s">
        <v>314</v>
      </c>
      <c r="D172" s="159"/>
      <c r="E172" s="160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135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>
      <c r="A173" s="156"/>
      <c r="B173" s="157"/>
      <c r="C173" s="181" t="s">
        <v>320</v>
      </c>
      <c r="D173" s="159"/>
      <c r="E173" s="160">
        <v>44.400000000000006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135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>
      <c r="A174" s="156"/>
      <c r="B174" s="157"/>
      <c r="C174" s="181" t="s">
        <v>321</v>
      </c>
      <c r="D174" s="159"/>
      <c r="E174" s="160">
        <v>38.760000000000005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135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>
      <c r="A175" s="156"/>
      <c r="B175" s="157"/>
      <c r="C175" s="181" t="s">
        <v>322</v>
      </c>
      <c r="D175" s="159"/>
      <c r="E175" s="160">
        <v>46.95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135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>
      <c r="A176" s="164" t="s">
        <v>123</v>
      </c>
      <c r="B176" s="165" t="s">
        <v>85</v>
      </c>
      <c r="C176" s="179" t="s">
        <v>86</v>
      </c>
      <c r="D176" s="166"/>
      <c r="E176" s="167"/>
      <c r="F176" s="168"/>
      <c r="G176" s="168">
        <f>SUMIF(AG177:AG199,"&lt;&gt;NOR",G177:G199)</f>
        <v>0</v>
      </c>
      <c r="H176" s="168"/>
      <c r="I176" s="168">
        <f>SUM(I177:I199)</f>
        <v>0</v>
      </c>
      <c r="J176" s="168"/>
      <c r="K176" s="168">
        <f>SUM(K177:K199)</f>
        <v>0</v>
      </c>
      <c r="L176" s="168"/>
      <c r="M176" s="168">
        <f>SUM(M177:M199)</f>
        <v>0</v>
      </c>
      <c r="N176" s="168"/>
      <c r="O176" s="168">
        <f>SUM(O177:O199)</f>
        <v>0.5</v>
      </c>
      <c r="P176" s="168"/>
      <c r="Q176" s="168">
        <f>SUM(Q177:Q199)</f>
        <v>0</v>
      </c>
      <c r="R176" s="168"/>
      <c r="S176" s="168"/>
      <c r="T176" s="169"/>
      <c r="U176" s="163"/>
      <c r="V176" s="163">
        <f>SUM(V177:V199)</f>
        <v>61.120000000000005</v>
      </c>
      <c r="W176" s="163"/>
      <c r="AG176" t="s">
        <v>124</v>
      </c>
    </row>
    <row r="177" spans="1:60" outlineLevel="1">
      <c r="A177" s="170">
        <v>39</v>
      </c>
      <c r="B177" s="171" t="s">
        <v>323</v>
      </c>
      <c r="C177" s="180" t="s">
        <v>324</v>
      </c>
      <c r="D177" s="172" t="s">
        <v>200</v>
      </c>
      <c r="E177" s="173">
        <v>81.2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1.1E-4</v>
      </c>
      <c r="O177" s="175">
        <f>ROUND(E177*N177,2)</f>
        <v>0.01</v>
      </c>
      <c r="P177" s="175">
        <v>0</v>
      </c>
      <c r="Q177" s="175">
        <f>ROUND(E177*P177,2)</f>
        <v>0</v>
      </c>
      <c r="R177" s="175" t="s">
        <v>143</v>
      </c>
      <c r="S177" s="175" t="s">
        <v>129</v>
      </c>
      <c r="T177" s="176" t="s">
        <v>130</v>
      </c>
      <c r="U177" s="158">
        <v>5.5E-2</v>
      </c>
      <c r="V177" s="158">
        <f>ROUND(E177*U177,2)</f>
        <v>4.47</v>
      </c>
      <c r="W177" s="158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131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>
      <c r="A178" s="156"/>
      <c r="B178" s="157"/>
      <c r="C178" s="181" t="s">
        <v>325</v>
      </c>
      <c r="D178" s="159"/>
      <c r="E178" s="160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135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>
      <c r="A179" s="156"/>
      <c r="B179" s="157"/>
      <c r="C179" s="181" t="s">
        <v>326</v>
      </c>
      <c r="D179" s="159"/>
      <c r="E179" s="160">
        <v>26.400000000000002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135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>
      <c r="A180" s="156"/>
      <c r="B180" s="157"/>
      <c r="C180" s="181" t="s">
        <v>327</v>
      </c>
      <c r="D180" s="159"/>
      <c r="E180" s="160">
        <v>27.450000000000003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135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>
      <c r="A181" s="156"/>
      <c r="B181" s="157"/>
      <c r="C181" s="181" t="s">
        <v>328</v>
      </c>
      <c r="D181" s="159"/>
      <c r="E181" s="160">
        <v>27.35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135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>
      <c r="A182" s="170">
        <v>40</v>
      </c>
      <c r="B182" s="171" t="s">
        <v>329</v>
      </c>
      <c r="C182" s="180" t="s">
        <v>330</v>
      </c>
      <c r="D182" s="172" t="s">
        <v>200</v>
      </c>
      <c r="E182" s="173">
        <v>4.1000000000000005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1.7000000000000001E-4</v>
      </c>
      <c r="O182" s="175">
        <f>ROUND(E182*N182,2)</f>
        <v>0</v>
      </c>
      <c r="P182" s="175">
        <v>0</v>
      </c>
      <c r="Q182" s="175">
        <f>ROUND(E182*P182,2)</f>
        <v>0</v>
      </c>
      <c r="R182" s="175" t="s">
        <v>313</v>
      </c>
      <c r="S182" s="175" t="s">
        <v>129</v>
      </c>
      <c r="T182" s="176" t="s">
        <v>130</v>
      </c>
      <c r="U182" s="158">
        <v>0.15200000000000002</v>
      </c>
      <c r="V182" s="158">
        <f>ROUND(E182*U182,2)</f>
        <v>0.62</v>
      </c>
      <c r="W182" s="158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131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>
      <c r="A183" s="156"/>
      <c r="B183" s="157"/>
      <c r="C183" s="181" t="s">
        <v>331</v>
      </c>
      <c r="D183" s="159"/>
      <c r="E183" s="160">
        <v>0.9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135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>
      <c r="A184" s="156"/>
      <c r="B184" s="157"/>
      <c r="C184" s="181" t="s">
        <v>332</v>
      </c>
      <c r="D184" s="159"/>
      <c r="E184" s="160">
        <v>2.2000000000000002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135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>
      <c r="A185" s="156"/>
      <c r="B185" s="157"/>
      <c r="C185" s="181" t="s">
        <v>333</v>
      </c>
      <c r="D185" s="159"/>
      <c r="E185" s="160">
        <v>1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135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>
      <c r="A186" s="170">
        <v>41</v>
      </c>
      <c r="B186" s="171" t="s">
        <v>334</v>
      </c>
      <c r="C186" s="180" t="s">
        <v>335</v>
      </c>
      <c r="D186" s="172" t="s">
        <v>142</v>
      </c>
      <c r="E186" s="173">
        <v>138.39000000000001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5">
        <v>3.5700000000000003E-3</v>
      </c>
      <c r="O186" s="175">
        <f>ROUND(E186*N186,2)</f>
        <v>0.49</v>
      </c>
      <c r="P186" s="175">
        <v>0</v>
      </c>
      <c r="Q186" s="175">
        <f>ROUND(E186*P186,2)</f>
        <v>0</v>
      </c>
      <c r="R186" s="175" t="s">
        <v>336</v>
      </c>
      <c r="S186" s="175" t="s">
        <v>129</v>
      </c>
      <c r="T186" s="176" t="s">
        <v>130</v>
      </c>
      <c r="U186" s="158">
        <v>0.4</v>
      </c>
      <c r="V186" s="158">
        <f>ROUND(E186*U186,2)</f>
        <v>55.36</v>
      </c>
      <c r="W186" s="158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131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>
      <c r="A187" s="156"/>
      <c r="B187" s="157"/>
      <c r="C187" s="246" t="s">
        <v>337</v>
      </c>
      <c r="D187" s="247"/>
      <c r="E187" s="247"/>
      <c r="F187" s="247"/>
      <c r="G187" s="247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153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>
      <c r="A188" s="156"/>
      <c r="B188" s="157"/>
      <c r="C188" s="181" t="s">
        <v>216</v>
      </c>
      <c r="D188" s="159"/>
      <c r="E188" s="160">
        <v>44.360000000000007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135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>
      <c r="A189" s="156"/>
      <c r="B189" s="157"/>
      <c r="C189" s="181" t="s">
        <v>217</v>
      </c>
      <c r="D189" s="159"/>
      <c r="E189" s="160">
        <v>39.130000000000003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135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>
      <c r="A190" s="156"/>
      <c r="B190" s="157"/>
      <c r="C190" s="181" t="s">
        <v>218</v>
      </c>
      <c r="D190" s="159"/>
      <c r="E190" s="160">
        <v>46.78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135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>
      <c r="A191" s="156"/>
      <c r="B191" s="157"/>
      <c r="C191" s="181" t="s">
        <v>338</v>
      </c>
      <c r="D191" s="159"/>
      <c r="E191" s="160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135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>
      <c r="A192" s="156"/>
      <c r="B192" s="157"/>
      <c r="C192" s="181" t="s">
        <v>339</v>
      </c>
      <c r="D192" s="159"/>
      <c r="E192" s="160">
        <v>2.64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135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>
      <c r="A193" s="156"/>
      <c r="B193" s="157"/>
      <c r="C193" s="181" t="s">
        <v>340</v>
      </c>
      <c r="D193" s="159"/>
      <c r="E193" s="160">
        <v>2.7450000000000001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135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33.75" outlineLevel="1">
      <c r="A194" s="156"/>
      <c r="B194" s="157"/>
      <c r="C194" s="181" t="s">
        <v>341</v>
      </c>
      <c r="D194" s="159"/>
      <c r="E194" s="160">
        <v>2.7350000000000003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135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>
      <c r="A195" s="170">
        <v>42</v>
      </c>
      <c r="B195" s="171" t="s">
        <v>342</v>
      </c>
      <c r="C195" s="180" t="s">
        <v>343</v>
      </c>
      <c r="D195" s="172" t="s">
        <v>272</v>
      </c>
      <c r="E195" s="173">
        <v>0.50368000000000002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5" t="s">
        <v>336</v>
      </c>
      <c r="S195" s="175" t="s">
        <v>129</v>
      </c>
      <c r="T195" s="176" t="s">
        <v>129</v>
      </c>
      <c r="U195" s="158">
        <v>1.3210000000000002</v>
      </c>
      <c r="V195" s="158">
        <f>ROUND(E195*U195,2)</f>
        <v>0.67</v>
      </c>
      <c r="W195" s="158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273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>
      <c r="A196" s="156"/>
      <c r="B196" s="157"/>
      <c r="C196" s="244" t="s">
        <v>308</v>
      </c>
      <c r="D196" s="245"/>
      <c r="E196" s="245"/>
      <c r="F196" s="245"/>
      <c r="G196" s="245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133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>
      <c r="A197" s="156"/>
      <c r="B197" s="157"/>
      <c r="C197" s="181" t="s">
        <v>275</v>
      </c>
      <c r="D197" s="159"/>
      <c r="E197" s="160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135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>
      <c r="A198" s="156"/>
      <c r="B198" s="157"/>
      <c r="C198" s="181" t="s">
        <v>344</v>
      </c>
      <c r="D198" s="159"/>
      <c r="E198" s="160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135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>
      <c r="A199" s="156"/>
      <c r="B199" s="157"/>
      <c r="C199" s="181" t="s">
        <v>345</v>
      </c>
      <c r="D199" s="159"/>
      <c r="E199" s="160">
        <v>0.50368000000000002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135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>
      <c r="A200" s="164" t="s">
        <v>123</v>
      </c>
      <c r="B200" s="165" t="s">
        <v>87</v>
      </c>
      <c r="C200" s="179" t="s">
        <v>88</v>
      </c>
      <c r="D200" s="166"/>
      <c r="E200" s="167"/>
      <c r="F200" s="168"/>
      <c r="G200" s="168">
        <f>SUMIF(AG201:AG213,"&lt;&gt;NOR",G201:G213)</f>
        <v>0</v>
      </c>
      <c r="H200" s="168"/>
      <c r="I200" s="168">
        <f>SUM(I201:I213)</f>
        <v>0</v>
      </c>
      <c r="J200" s="168"/>
      <c r="K200" s="168">
        <f>SUM(K201:K213)</f>
        <v>0</v>
      </c>
      <c r="L200" s="168"/>
      <c r="M200" s="168">
        <f>SUM(M201:M213)</f>
        <v>0</v>
      </c>
      <c r="N200" s="168"/>
      <c r="O200" s="168">
        <f>SUM(O201:O213)</f>
        <v>0.04</v>
      </c>
      <c r="P200" s="168"/>
      <c r="Q200" s="168">
        <f>SUM(Q201:Q213)</f>
        <v>0</v>
      </c>
      <c r="R200" s="168"/>
      <c r="S200" s="168"/>
      <c r="T200" s="169"/>
      <c r="U200" s="163"/>
      <c r="V200" s="163">
        <f>SUM(V201:V213)</f>
        <v>3.4499999999999997</v>
      </c>
      <c r="W200" s="163"/>
      <c r="AG200" t="s">
        <v>124</v>
      </c>
    </row>
    <row r="201" spans="1:60" outlineLevel="1">
      <c r="A201" s="170">
        <v>43</v>
      </c>
      <c r="B201" s="171" t="s">
        <v>346</v>
      </c>
      <c r="C201" s="180" t="s">
        <v>347</v>
      </c>
      <c r="D201" s="172" t="s">
        <v>142</v>
      </c>
      <c r="E201" s="173">
        <v>2.4750000000000001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5">
        <v>2.1000000000000001E-4</v>
      </c>
      <c r="O201" s="175">
        <f>ROUND(E201*N201,2)</f>
        <v>0</v>
      </c>
      <c r="P201" s="175">
        <v>0</v>
      </c>
      <c r="Q201" s="175">
        <f>ROUND(E201*P201,2)</f>
        <v>0</v>
      </c>
      <c r="R201" s="175" t="s">
        <v>348</v>
      </c>
      <c r="S201" s="175" t="s">
        <v>129</v>
      </c>
      <c r="T201" s="176" t="s">
        <v>130</v>
      </c>
      <c r="U201" s="158">
        <v>0.05</v>
      </c>
      <c r="V201" s="158">
        <f>ROUND(E201*U201,2)</f>
        <v>0.12</v>
      </c>
      <c r="W201" s="158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131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>
      <c r="A202" s="156"/>
      <c r="B202" s="157"/>
      <c r="C202" s="181" t="s">
        <v>349</v>
      </c>
      <c r="D202" s="159"/>
      <c r="E202" s="160">
        <v>2.4750000000000001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135</v>
      </c>
      <c r="AH202" s="149">
        <v>5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33.75" outlineLevel="1">
      <c r="A203" s="170">
        <v>44</v>
      </c>
      <c r="B203" s="171" t="s">
        <v>350</v>
      </c>
      <c r="C203" s="180" t="s">
        <v>351</v>
      </c>
      <c r="D203" s="172" t="s">
        <v>142</v>
      </c>
      <c r="E203" s="173">
        <v>2.4750000000000001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5" t="s">
        <v>348</v>
      </c>
      <c r="S203" s="175" t="s">
        <v>129</v>
      </c>
      <c r="T203" s="176" t="s">
        <v>130</v>
      </c>
      <c r="U203" s="158">
        <v>0.1</v>
      </c>
      <c r="V203" s="158">
        <f>ROUND(E203*U203,2)</f>
        <v>0.25</v>
      </c>
      <c r="W203" s="158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131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>
      <c r="A204" s="156"/>
      <c r="B204" s="157"/>
      <c r="C204" s="181" t="s">
        <v>349</v>
      </c>
      <c r="D204" s="159"/>
      <c r="E204" s="160">
        <v>2.4750000000000001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135</v>
      </c>
      <c r="AH204" s="149">
        <v>5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2.5" outlineLevel="1">
      <c r="A205" s="170">
        <v>45</v>
      </c>
      <c r="B205" s="171" t="s">
        <v>352</v>
      </c>
      <c r="C205" s="180" t="s">
        <v>353</v>
      </c>
      <c r="D205" s="172" t="s">
        <v>142</v>
      </c>
      <c r="E205" s="173">
        <v>2.4750000000000001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5">
        <v>3.1400000000000004E-3</v>
      </c>
      <c r="O205" s="175">
        <f>ROUND(E205*N205,2)</f>
        <v>0.01</v>
      </c>
      <c r="P205" s="175">
        <v>0</v>
      </c>
      <c r="Q205" s="175">
        <f>ROUND(E205*P205,2)</f>
        <v>0</v>
      </c>
      <c r="R205" s="175" t="s">
        <v>348</v>
      </c>
      <c r="S205" s="175" t="s">
        <v>129</v>
      </c>
      <c r="T205" s="176" t="s">
        <v>130</v>
      </c>
      <c r="U205" s="158">
        <v>1.2240000000000002</v>
      </c>
      <c r="V205" s="158">
        <f>ROUND(E205*U205,2)</f>
        <v>3.03</v>
      </c>
      <c r="W205" s="158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131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>
      <c r="A206" s="156"/>
      <c r="B206" s="157"/>
      <c r="C206" s="181" t="s">
        <v>354</v>
      </c>
      <c r="D206" s="159"/>
      <c r="E206" s="160">
        <v>2.4750000000000001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135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>
      <c r="A207" s="170">
        <v>46</v>
      </c>
      <c r="B207" s="171" t="s">
        <v>355</v>
      </c>
      <c r="C207" s="180" t="s">
        <v>356</v>
      </c>
      <c r="D207" s="172" t="s">
        <v>142</v>
      </c>
      <c r="E207" s="173">
        <v>2.7225000000000001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5">
        <v>1.0500000000000001E-2</v>
      </c>
      <c r="O207" s="175">
        <f>ROUND(E207*N207,2)</f>
        <v>0.03</v>
      </c>
      <c r="P207" s="175">
        <v>0</v>
      </c>
      <c r="Q207" s="175">
        <f>ROUND(E207*P207,2)</f>
        <v>0</v>
      </c>
      <c r="R207" s="175" t="s">
        <v>297</v>
      </c>
      <c r="S207" s="175" t="s">
        <v>129</v>
      </c>
      <c r="T207" s="176" t="s">
        <v>130</v>
      </c>
      <c r="U207" s="158">
        <v>0</v>
      </c>
      <c r="V207" s="158">
        <f>ROUND(E207*U207,2)</f>
        <v>0</v>
      </c>
      <c r="W207" s="158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298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>
      <c r="A208" s="156"/>
      <c r="B208" s="157"/>
      <c r="C208" s="181" t="s">
        <v>349</v>
      </c>
      <c r="D208" s="159"/>
      <c r="E208" s="160">
        <v>2.4750000000000001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135</v>
      </c>
      <c r="AH208" s="149">
        <v>5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>
      <c r="A209" s="156"/>
      <c r="B209" s="157"/>
      <c r="C209" s="182" t="s">
        <v>357</v>
      </c>
      <c r="D209" s="161"/>
      <c r="E209" s="162">
        <v>0.24750000000000003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135</v>
      </c>
      <c r="AH209" s="149">
        <v>4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>
      <c r="A210" s="170">
        <v>47</v>
      </c>
      <c r="B210" s="171" t="s">
        <v>358</v>
      </c>
      <c r="C210" s="180" t="s">
        <v>359</v>
      </c>
      <c r="D210" s="172" t="s">
        <v>272</v>
      </c>
      <c r="E210" s="173">
        <v>3.6880000000000003E-2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5">
        <f>ROUND(E210*P210,2)</f>
        <v>0</v>
      </c>
      <c r="R210" s="175" t="s">
        <v>348</v>
      </c>
      <c r="S210" s="175" t="s">
        <v>129</v>
      </c>
      <c r="T210" s="176" t="s">
        <v>129</v>
      </c>
      <c r="U210" s="158">
        <v>1.2650000000000001</v>
      </c>
      <c r="V210" s="158">
        <f>ROUND(E210*U210,2)</f>
        <v>0.05</v>
      </c>
      <c r="W210" s="158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273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>
      <c r="A211" s="156"/>
      <c r="B211" s="157"/>
      <c r="C211" s="181" t="s">
        <v>275</v>
      </c>
      <c r="D211" s="159"/>
      <c r="E211" s="160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135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>
      <c r="A212" s="156"/>
      <c r="B212" s="157"/>
      <c r="C212" s="181" t="s">
        <v>360</v>
      </c>
      <c r="D212" s="159"/>
      <c r="E212" s="160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135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>
      <c r="A213" s="156"/>
      <c r="B213" s="157"/>
      <c r="C213" s="181" t="s">
        <v>361</v>
      </c>
      <c r="D213" s="159"/>
      <c r="E213" s="160">
        <v>3.6880000000000003E-2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135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>
      <c r="A214" s="164" t="s">
        <v>123</v>
      </c>
      <c r="B214" s="165" t="s">
        <v>89</v>
      </c>
      <c r="C214" s="179" t="s">
        <v>90</v>
      </c>
      <c r="D214" s="166"/>
      <c r="E214" s="167"/>
      <c r="F214" s="168"/>
      <c r="G214" s="168">
        <f>SUMIF(AG215:AG233,"&lt;&gt;NOR",G215:G233)</f>
        <v>0</v>
      </c>
      <c r="H214" s="168"/>
      <c r="I214" s="168">
        <f>SUM(I215:I233)</f>
        <v>0</v>
      </c>
      <c r="J214" s="168"/>
      <c r="K214" s="168">
        <f>SUM(K215:K233)</f>
        <v>0</v>
      </c>
      <c r="L214" s="168"/>
      <c r="M214" s="168">
        <f>SUM(M215:M233)</f>
        <v>0</v>
      </c>
      <c r="N214" s="168"/>
      <c r="O214" s="168">
        <f>SUM(O215:O233)</f>
        <v>0.1</v>
      </c>
      <c r="P214" s="168"/>
      <c r="Q214" s="168">
        <f>SUM(Q215:Q233)</f>
        <v>0</v>
      </c>
      <c r="R214" s="168"/>
      <c r="S214" s="168"/>
      <c r="T214" s="169"/>
      <c r="U214" s="163"/>
      <c r="V214" s="163">
        <f>SUM(V215:V233)</f>
        <v>83.800000000000011</v>
      </c>
      <c r="W214" s="163"/>
      <c r="AG214" t="s">
        <v>124</v>
      </c>
    </row>
    <row r="215" spans="1:60" outlineLevel="1">
      <c r="A215" s="170">
        <v>48</v>
      </c>
      <c r="B215" s="171" t="s">
        <v>362</v>
      </c>
      <c r="C215" s="180" t="s">
        <v>363</v>
      </c>
      <c r="D215" s="172" t="s">
        <v>142</v>
      </c>
      <c r="E215" s="173">
        <v>298.15500000000003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5" t="s">
        <v>364</v>
      </c>
      <c r="S215" s="175" t="s">
        <v>129</v>
      </c>
      <c r="T215" s="176" t="s">
        <v>129</v>
      </c>
      <c r="U215" s="158">
        <v>6.9710000000000008E-2</v>
      </c>
      <c r="V215" s="158">
        <f>ROUND(E215*U215,2)</f>
        <v>20.78</v>
      </c>
      <c r="W215" s="158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131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>
      <c r="A216" s="156"/>
      <c r="B216" s="157"/>
      <c r="C216" s="181" t="s">
        <v>314</v>
      </c>
      <c r="D216" s="159"/>
      <c r="E216" s="160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135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>
      <c r="A217" s="156"/>
      <c r="B217" s="157"/>
      <c r="C217" s="181" t="s">
        <v>365</v>
      </c>
      <c r="D217" s="159"/>
      <c r="E217" s="160">
        <v>90.09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135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>
      <c r="A218" s="156"/>
      <c r="B218" s="157"/>
      <c r="C218" s="181" t="s">
        <v>366</v>
      </c>
      <c r="D218" s="159"/>
      <c r="E218" s="160">
        <v>83.160000000000011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135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>
      <c r="A219" s="156"/>
      <c r="B219" s="157"/>
      <c r="C219" s="181" t="s">
        <v>367</v>
      </c>
      <c r="D219" s="159"/>
      <c r="E219" s="160">
        <v>82.830000000000013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135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>
      <c r="A220" s="156"/>
      <c r="B220" s="157"/>
      <c r="C220" s="181" t="s">
        <v>173</v>
      </c>
      <c r="D220" s="159"/>
      <c r="E220" s="160">
        <v>42.075000000000003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135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>
      <c r="A221" s="170">
        <v>49</v>
      </c>
      <c r="B221" s="171" t="s">
        <v>368</v>
      </c>
      <c r="C221" s="180" t="s">
        <v>369</v>
      </c>
      <c r="D221" s="172" t="s">
        <v>142</v>
      </c>
      <c r="E221" s="173">
        <v>468.91600000000005</v>
      </c>
      <c r="F221" s="174"/>
      <c r="G221" s="175">
        <f>ROUND(E221*F221,2)</f>
        <v>0</v>
      </c>
      <c r="H221" s="174"/>
      <c r="I221" s="175">
        <f>ROUND(E221*H221,2)</f>
        <v>0</v>
      </c>
      <c r="J221" s="174"/>
      <c r="K221" s="175">
        <f>ROUND(E221*J221,2)</f>
        <v>0</v>
      </c>
      <c r="L221" s="175">
        <v>21</v>
      </c>
      <c r="M221" s="175">
        <f>G221*(1+L221/100)</f>
        <v>0</v>
      </c>
      <c r="N221" s="175">
        <v>7.0000000000000007E-5</v>
      </c>
      <c r="O221" s="175">
        <f>ROUND(E221*N221,2)</f>
        <v>0.03</v>
      </c>
      <c r="P221" s="175">
        <v>0</v>
      </c>
      <c r="Q221" s="175">
        <f>ROUND(E221*P221,2)</f>
        <v>0</v>
      </c>
      <c r="R221" s="175" t="s">
        <v>364</v>
      </c>
      <c r="S221" s="175" t="s">
        <v>129</v>
      </c>
      <c r="T221" s="176" t="s">
        <v>129</v>
      </c>
      <c r="U221" s="158">
        <v>3.2480000000000002E-2</v>
      </c>
      <c r="V221" s="158">
        <f>ROUND(E221*U221,2)</f>
        <v>15.23</v>
      </c>
      <c r="W221" s="158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131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>
      <c r="A222" s="156"/>
      <c r="B222" s="157"/>
      <c r="C222" s="181" t="s">
        <v>370</v>
      </c>
      <c r="D222" s="159"/>
      <c r="E222" s="160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135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>
      <c r="A223" s="156"/>
      <c r="B223" s="157"/>
      <c r="C223" s="181" t="s">
        <v>314</v>
      </c>
      <c r="D223" s="159"/>
      <c r="E223" s="160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135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>
      <c r="A224" s="156"/>
      <c r="B224" s="157"/>
      <c r="C224" s="181" t="s">
        <v>365</v>
      </c>
      <c r="D224" s="159"/>
      <c r="E224" s="160">
        <v>90.09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135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>
      <c r="A225" s="156"/>
      <c r="B225" s="157"/>
      <c r="C225" s="181" t="s">
        <v>371</v>
      </c>
      <c r="D225" s="159"/>
      <c r="E225" s="160">
        <v>97.515000000000001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135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22.5" outlineLevel="1">
      <c r="A226" s="156"/>
      <c r="B226" s="157"/>
      <c r="C226" s="181" t="s">
        <v>372</v>
      </c>
      <c r="D226" s="159"/>
      <c r="E226" s="160">
        <v>97.185000000000002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135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22.5" outlineLevel="1">
      <c r="A227" s="156"/>
      <c r="B227" s="157"/>
      <c r="C227" s="181" t="s">
        <v>373</v>
      </c>
      <c r="D227" s="159"/>
      <c r="E227" s="160">
        <v>53.856000000000002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135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>
      <c r="A228" s="156"/>
      <c r="B228" s="157"/>
      <c r="C228" s="181" t="s">
        <v>374</v>
      </c>
      <c r="D228" s="159"/>
      <c r="E228" s="160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135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>
      <c r="A229" s="156"/>
      <c r="B229" s="157"/>
      <c r="C229" s="181" t="s">
        <v>216</v>
      </c>
      <c r="D229" s="159"/>
      <c r="E229" s="160">
        <v>44.360000000000007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135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>
      <c r="A230" s="156"/>
      <c r="B230" s="157"/>
      <c r="C230" s="181" t="s">
        <v>217</v>
      </c>
      <c r="D230" s="159"/>
      <c r="E230" s="160">
        <v>39.130000000000003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135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>
      <c r="A231" s="156"/>
      <c r="B231" s="157"/>
      <c r="C231" s="181" t="s">
        <v>218</v>
      </c>
      <c r="D231" s="159"/>
      <c r="E231" s="160">
        <v>46.78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135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>
      <c r="A232" s="170">
        <v>50</v>
      </c>
      <c r="B232" s="171" t="s">
        <v>375</v>
      </c>
      <c r="C232" s="180" t="s">
        <v>376</v>
      </c>
      <c r="D232" s="172" t="s">
        <v>142</v>
      </c>
      <c r="E232" s="173">
        <v>468.91600000000005</v>
      </c>
      <c r="F232" s="174"/>
      <c r="G232" s="175">
        <f>ROUND(E232*F232,2)</f>
        <v>0</v>
      </c>
      <c r="H232" s="174"/>
      <c r="I232" s="175">
        <f>ROUND(E232*H232,2)</f>
        <v>0</v>
      </c>
      <c r="J232" s="174"/>
      <c r="K232" s="175">
        <f>ROUND(E232*J232,2)</f>
        <v>0</v>
      </c>
      <c r="L232" s="175">
        <v>21</v>
      </c>
      <c r="M232" s="175">
        <f>G232*(1+L232/100)</f>
        <v>0</v>
      </c>
      <c r="N232" s="175">
        <v>1.5000000000000001E-4</v>
      </c>
      <c r="O232" s="175">
        <f>ROUND(E232*N232,2)</f>
        <v>7.0000000000000007E-2</v>
      </c>
      <c r="P232" s="175">
        <v>0</v>
      </c>
      <c r="Q232" s="175">
        <f>ROUND(E232*P232,2)</f>
        <v>0</v>
      </c>
      <c r="R232" s="175" t="s">
        <v>364</v>
      </c>
      <c r="S232" s="175" t="s">
        <v>129</v>
      </c>
      <c r="T232" s="176" t="s">
        <v>129</v>
      </c>
      <c r="U232" s="158">
        <v>0.10191</v>
      </c>
      <c r="V232" s="158">
        <f>ROUND(E232*U232,2)</f>
        <v>47.79</v>
      </c>
      <c r="W232" s="158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131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>
      <c r="A233" s="156"/>
      <c r="B233" s="157"/>
      <c r="C233" s="181" t="s">
        <v>377</v>
      </c>
      <c r="D233" s="159"/>
      <c r="E233" s="160">
        <v>468.91600000000005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135</v>
      </c>
      <c r="AH233" s="149">
        <v>5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>
      <c r="A234" s="164" t="s">
        <v>123</v>
      </c>
      <c r="B234" s="165" t="s">
        <v>93</v>
      </c>
      <c r="C234" s="179" t="s">
        <v>94</v>
      </c>
      <c r="D234" s="166"/>
      <c r="E234" s="167"/>
      <c r="F234" s="168"/>
      <c r="G234" s="168">
        <f>SUMIF(AG235:AG264,"&lt;&gt;NOR",G235:G264)</f>
        <v>0</v>
      </c>
      <c r="H234" s="168"/>
      <c r="I234" s="168">
        <f>SUM(I235:I264)</f>
        <v>0</v>
      </c>
      <c r="J234" s="168"/>
      <c r="K234" s="168">
        <f>SUM(K235:K264)</f>
        <v>0</v>
      </c>
      <c r="L234" s="168"/>
      <c r="M234" s="168">
        <f>SUM(M235:M264)</f>
        <v>0</v>
      </c>
      <c r="N234" s="168"/>
      <c r="O234" s="168">
        <f>SUM(O235:O264)</f>
        <v>0</v>
      </c>
      <c r="P234" s="168"/>
      <c r="Q234" s="168">
        <f>SUM(Q235:Q264)</f>
        <v>0</v>
      </c>
      <c r="R234" s="168"/>
      <c r="S234" s="168"/>
      <c r="T234" s="169"/>
      <c r="U234" s="163"/>
      <c r="V234" s="163">
        <f>SUM(V235:V264)</f>
        <v>11.82</v>
      </c>
      <c r="W234" s="163"/>
      <c r="AG234" t="s">
        <v>124</v>
      </c>
    </row>
    <row r="235" spans="1:60" outlineLevel="1">
      <c r="A235" s="170">
        <v>51</v>
      </c>
      <c r="B235" s="171" t="s">
        <v>378</v>
      </c>
      <c r="C235" s="180" t="s">
        <v>379</v>
      </c>
      <c r="D235" s="172" t="s">
        <v>272</v>
      </c>
      <c r="E235" s="173">
        <v>2.9041600000000001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5" t="s">
        <v>225</v>
      </c>
      <c r="S235" s="175" t="s">
        <v>129</v>
      </c>
      <c r="T235" s="176" t="s">
        <v>129</v>
      </c>
      <c r="U235" s="158">
        <v>0</v>
      </c>
      <c r="V235" s="158">
        <f>ROUND(E235*U235,2)</f>
        <v>0</v>
      </c>
      <c r="W235" s="158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131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>
      <c r="A236" s="156"/>
      <c r="B236" s="157"/>
      <c r="C236" s="181" t="s">
        <v>380</v>
      </c>
      <c r="D236" s="159"/>
      <c r="E236" s="160">
        <v>3.6184900000000004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135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>
      <c r="A237" s="156"/>
      <c r="B237" s="157"/>
      <c r="C237" s="181" t="s">
        <v>381</v>
      </c>
      <c r="D237" s="159"/>
      <c r="E237" s="160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135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>
      <c r="A238" s="156"/>
      <c r="B238" s="157"/>
      <c r="C238" s="181" t="s">
        <v>382</v>
      </c>
      <c r="D238" s="159"/>
      <c r="E238" s="160">
        <v>-0.28610999999999998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135</v>
      </c>
      <c r="AH238" s="149">
        <v>5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>
      <c r="A239" s="156"/>
      <c r="B239" s="157"/>
      <c r="C239" s="181" t="s">
        <v>383</v>
      </c>
      <c r="D239" s="159"/>
      <c r="E239" s="160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135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>
      <c r="A240" s="156"/>
      <c r="B240" s="157"/>
      <c r="C240" s="181" t="s">
        <v>384</v>
      </c>
      <c r="D240" s="159"/>
      <c r="E240" s="160">
        <v>-0.13813999999999999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135</v>
      </c>
      <c r="AH240" s="149">
        <v>5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>
      <c r="A241" s="156"/>
      <c r="B241" s="157"/>
      <c r="C241" s="181" t="s">
        <v>385</v>
      </c>
      <c r="D241" s="159"/>
      <c r="E241" s="160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135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>
      <c r="A242" s="156"/>
      <c r="B242" s="157"/>
      <c r="C242" s="181" t="s">
        <v>386</v>
      </c>
      <c r="D242" s="159"/>
      <c r="E242" s="160">
        <v>-0.29007999999999995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135</v>
      </c>
      <c r="AH242" s="149">
        <v>5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>
      <c r="A243" s="170">
        <v>52</v>
      </c>
      <c r="B243" s="171" t="s">
        <v>387</v>
      </c>
      <c r="C243" s="180" t="s">
        <v>388</v>
      </c>
      <c r="D243" s="172" t="s">
        <v>272</v>
      </c>
      <c r="E243" s="173">
        <v>0.28611000000000003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5">
        <v>0</v>
      </c>
      <c r="O243" s="175">
        <f>ROUND(E243*N243,2)</f>
        <v>0</v>
      </c>
      <c r="P243" s="175">
        <v>0</v>
      </c>
      <c r="Q243" s="175">
        <f>ROUND(E243*P243,2)</f>
        <v>0</v>
      </c>
      <c r="R243" s="175" t="s">
        <v>225</v>
      </c>
      <c r="S243" s="175" t="s">
        <v>129</v>
      </c>
      <c r="T243" s="176" t="s">
        <v>129</v>
      </c>
      <c r="U243" s="158">
        <v>0</v>
      </c>
      <c r="V243" s="158">
        <f>ROUND(E243*U243,2)</f>
        <v>0</v>
      </c>
      <c r="W243" s="158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131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>
      <c r="A244" s="156"/>
      <c r="B244" s="157"/>
      <c r="C244" s="181" t="s">
        <v>389</v>
      </c>
      <c r="D244" s="159"/>
      <c r="E244" s="160">
        <v>0.28611000000000003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135</v>
      </c>
      <c r="AH244" s="149">
        <v>7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>
      <c r="A245" s="170">
        <v>53</v>
      </c>
      <c r="B245" s="171" t="s">
        <v>390</v>
      </c>
      <c r="C245" s="180" t="s">
        <v>391</v>
      </c>
      <c r="D245" s="172" t="s">
        <v>272</v>
      </c>
      <c r="E245" s="173">
        <v>0.29008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5">
        <v>0</v>
      </c>
      <c r="O245" s="175">
        <f>ROUND(E245*N245,2)</f>
        <v>0</v>
      </c>
      <c r="P245" s="175">
        <v>0</v>
      </c>
      <c r="Q245" s="175">
        <f>ROUND(E245*P245,2)</f>
        <v>0</v>
      </c>
      <c r="R245" s="175" t="s">
        <v>225</v>
      </c>
      <c r="S245" s="175" t="s">
        <v>129</v>
      </c>
      <c r="T245" s="176" t="s">
        <v>129</v>
      </c>
      <c r="U245" s="158">
        <v>0</v>
      </c>
      <c r="V245" s="158">
        <f>ROUND(E245*U245,2)</f>
        <v>0</v>
      </c>
      <c r="W245" s="158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131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>
      <c r="A246" s="156"/>
      <c r="B246" s="157"/>
      <c r="C246" s="181" t="s">
        <v>392</v>
      </c>
      <c r="D246" s="159"/>
      <c r="E246" s="160">
        <v>0.126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135</v>
      </c>
      <c r="AH246" s="149">
        <v>7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>
      <c r="A247" s="156"/>
      <c r="B247" s="157"/>
      <c r="C247" s="181" t="s">
        <v>393</v>
      </c>
      <c r="D247" s="159"/>
      <c r="E247" s="160">
        <v>0.15602000000000002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135</v>
      </c>
      <c r="AH247" s="149">
        <v>7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>
      <c r="A248" s="156"/>
      <c r="B248" s="157"/>
      <c r="C248" s="181" t="s">
        <v>394</v>
      </c>
      <c r="D248" s="159"/>
      <c r="E248" s="160">
        <v>3.6000000000000003E-3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135</v>
      </c>
      <c r="AH248" s="149">
        <v>7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>
      <c r="A249" s="156"/>
      <c r="B249" s="157"/>
      <c r="C249" s="181" t="s">
        <v>395</v>
      </c>
      <c r="D249" s="159"/>
      <c r="E249" s="160">
        <v>4.4600000000000004E-3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135</v>
      </c>
      <c r="AH249" s="149">
        <v>7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>
      <c r="A250" s="170">
        <v>54</v>
      </c>
      <c r="B250" s="171" t="s">
        <v>396</v>
      </c>
      <c r="C250" s="180" t="s">
        <v>397</v>
      </c>
      <c r="D250" s="172" t="s">
        <v>272</v>
      </c>
      <c r="E250" s="173">
        <v>0.13814000000000001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5">
        <v>0</v>
      </c>
      <c r="O250" s="175">
        <f>ROUND(E250*N250,2)</f>
        <v>0</v>
      </c>
      <c r="P250" s="175">
        <v>0</v>
      </c>
      <c r="Q250" s="175">
        <f>ROUND(E250*P250,2)</f>
        <v>0</v>
      </c>
      <c r="R250" s="175" t="s">
        <v>225</v>
      </c>
      <c r="S250" s="175" t="s">
        <v>129</v>
      </c>
      <c r="T250" s="176" t="s">
        <v>129</v>
      </c>
      <c r="U250" s="158">
        <v>0</v>
      </c>
      <c r="V250" s="158">
        <f>ROUND(E250*U250,2)</f>
        <v>0</v>
      </c>
      <c r="W250" s="158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131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>
      <c r="A251" s="156"/>
      <c r="B251" s="157"/>
      <c r="C251" s="181" t="s">
        <v>398</v>
      </c>
      <c r="D251" s="159"/>
      <c r="E251" s="160">
        <v>0.13011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135</v>
      </c>
      <c r="AH251" s="149">
        <v>7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>
      <c r="A252" s="156"/>
      <c r="B252" s="157"/>
      <c r="C252" s="181" t="s">
        <v>399</v>
      </c>
      <c r="D252" s="159"/>
      <c r="E252" s="160">
        <v>8.0300000000000007E-3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135</v>
      </c>
      <c r="AH252" s="149">
        <v>7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ht="22.5" outlineLevel="1">
      <c r="A253" s="170">
        <v>55</v>
      </c>
      <c r="B253" s="171" t="s">
        <v>400</v>
      </c>
      <c r="C253" s="180" t="s">
        <v>401</v>
      </c>
      <c r="D253" s="172" t="s">
        <v>272</v>
      </c>
      <c r="E253" s="173">
        <v>3.6184900000000004</v>
      </c>
      <c r="F253" s="174"/>
      <c r="G253" s="175">
        <f>ROUND(E253*F253,2)</f>
        <v>0</v>
      </c>
      <c r="H253" s="174"/>
      <c r="I253" s="175">
        <f>ROUND(E253*H253,2)</f>
        <v>0</v>
      </c>
      <c r="J253" s="174"/>
      <c r="K253" s="175">
        <f>ROUND(E253*J253,2)</f>
        <v>0</v>
      </c>
      <c r="L253" s="175">
        <v>21</v>
      </c>
      <c r="M253" s="175">
        <f>G253*(1+L253/100)</f>
        <v>0</v>
      </c>
      <c r="N253" s="175">
        <v>0</v>
      </c>
      <c r="O253" s="175">
        <f>ROUND(E253*N253,2)</f>
        <v>0</v>
      </c>
      <c r="P253" s="175">
        <v>0</v>
      </c>
      <c r="Q253" s="175">
        <f>ROUND(E253*P253,2)</f>
        <v>0</v>
      </c>
      <c r="R253" s="175" t="s">
        <v>225</v>
      </c>
      <c r="S253" s="175" t="s">
        <v>129</v>
      </c>
      <c r="T253" s="176" t="s">
        <v>129</v>
      </c>
      <c r="U253" s="158">
        <v>2.0090000000000003</v>
      </c>
      <c r="V253" s="158">
        <f>ROUND(E253*U253,2)</f>
        <v>7.27</v>
      </c>
      <c r="W253" s="158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402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>
      <c r="A254" s="156"/>
      <c r="B254" s="157"/>
      <c r="C254" s="181" t="s">
        <v>403</v>
      </c>
      <c r="D254" s="159"/>
      <c r="E254" s="160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135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>
      <c r="A255" s="156"/>
      <c r="B255" s="157"/>
      <c r="C255" s="181" t="s">
        <v>404</v>
      </c>
      <c r="D255" s="159"/>
      <c r="E255" s="160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135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>
      <c r="A256" s="156"/>
      <c r="B256" s="157"/>
      <c r="C256" s="181" t="s">
        <v>405</v>
      </c>
      <c r="D256" s="159"/>
      <c r="E256" s="160">
        <v>3.6184900000000004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135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>
      <c r="A257" s="170">
        <v>56</v>
      </c>
      <c r="B257" s="171" t="s">
        <v>406</v>
      </c>
      <c r="C257" s="180" t="s">
        <v>407</v>
      </c>
      <c r="D257" s="172" t="s">
        <v>272</v>
      </c>
      <c r="E257" s="173">
        <v>3.6184900000000004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5">
        <v>0</v>
      </c>
      <c r="O257" s="175">
        <f>ROUND(E257*N257,2)</f>
        <v>0</v>
      </c>
      <c r="P257" s="175">
        <v>0</v>
      </c>
      <c r="Q257" s="175">
        <f>ROUND(E257*P257,2)</f>
        <v>0</v>
      </c>
      <c r="R257" s="175" t="s">
        <v>225</v>
      </c>
      <c r="S257" s="175" t="s">
        <v>129</v>
      </c>
      <c r="T257" s="176" t="s">
        <v>129</v>
      </c>
      <c r="U257" s="158">
        <v>0.94200000000000006</v>
      </c>
      <c r="V257" s="158">
        <f>ROUND(E257*U257,2)</f>
        <v>3.41</v>
      </c>
      <c r="W257" s="158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402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>
      <c r="A258" s="156"/>
      <c r="B258" s="157"/>
      <c r="C258" s="181" t="s">
        <v>403</v>
      </c>
      <c r="D258" s="159"/>
      <c r="E258" s="160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135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>
      <c r="A259" s="156"/>
      <c r="B259" s="157"/>
      <c r="C259" s="181" t="s">
        <v>404</v>
      </c>
      <c r="D259" s="159"/>
      <c r="E259" s="160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135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>
      <c r="A260" s="156"/>
      <c r="B260" s="157"/>
      <c r="C260" s="181" t="s">
        <v>405</v>
      </c>
      <c r="D260" s="159"/>
      <c r="E260" s="160">
        <v>3.6184900000000004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135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2.5" outlineLevel="1">
      <c r="A261" s="170">
        <v>57</v>
      </c>
      <c r="B261" s="171" t="s">
        <v>408</v>
      </c>
      <c r="C261" s="180" t="s">
        <v>409</v>
      </c>
      <c r="D261" s="172" t="s">
        <v>272</v>
      </c>
      <c r="E261" s="173">
        <v>10.85548</v>
      </c>
      <c r="F261" s="174"/>
      <c r="G261" s="175">
        <f>ROUND(E261*F261,2)</f>
        <v>0</v>
      </c>
      <c r="H261" s="174"/>
      <c r="I261" s="175">
        <f>ROUND(E261*H261,2)</f>
        <v>0</v>
      </c>
      <c r="J261" s="174"/>
      <c r="K261" s="175">
        <f>ROUND(E261*J261,2)</f>
        <v>0</v>
      </c>
      <c r="L261" s="175">
        <v>21</v>
      </c>
      <c r="M261" s="175">
        <f>G261*(1+L261/100)</f>
        <v>0</v>
      </c>
      <c r="N261" s="175">
        <v>0</v>
      </c>
      <c r="O261" s="175">
        <f>ROUND(E261*N261,2)</f>
        <v>0</v>
      </c>
      <c r="P261" s="175">
        <v>0</v>
      </c>
      <c r="Q261" s="175">
        <f>ROUND(E261*P261,2)</f>
        <v>0</v>
      </c>
      <c r="R261" s="175" t="s">
        <v>225</v>
      </c>
      <c r="S261" s="175" t="s">
        <v>129</v>
      </c>
      <c r="T261" s="176" t="s">
        <v>129</v>
      </c>
      <c r="U261" s="158">
        <v>0.10500000000000001</v>
      </c>
      <c r="V261" s="158">
        <f>ROUND(E261*U261,2)</f>
        <v>1.1399999999999999</v>
      </c>
      <c r="W261" s="158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402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>
      <c r="A262" s="156"/>
      <c r="B262" s="157"/>
      <c r="C262" s="181" t="s">
        <v>403</v>
      </c>
      <c r="D262" s="159"/>
      <c r="E262" s="160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135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>
      <c r="A263" s="156"/>
      <c r="B263" s="157"/>
      <c r="C263" s="181" t="s">
        <v>404</v>
      </c>
      <c r="D263" s="159"/>
      <c r="E263" s="160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135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>
      <c r="A264" s="156"/>
      <c r="B264" s="157"/>
      <c r="C264" s="181" t="s">
        <v>410</v>
      </c>
      <c r="D264" s="159"/>
      <c r="E264" s="160">
        <v>10.85548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135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>
      <c r="A265" s="5"/>
      <c r="B265" s="6"/>
      <c r="C265" s="183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AE265">
        <v>15</v>
      </c>
      <c r="AF265">
        <v>21</v>
      </c>
    </row>
    <row r="266" spans="1:60">
      <c r="A266" s="152"/>
      <c r="B266" s="153" t="s">
        <v>29</v>
      </c>
      <c r="C266" s="184"/>
      <c r="D266" s="154"/>
      <c r="E266" s="155"/>
      <c r="F266" s="155"/>
      <c r="G266" s="178">
        <f>G8+G20+G31+G69+G73+G77+G83+G89+G130+G136+G165+G176+G200+G214+G234</f>
        <v>0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AE266">
        <f>SUMIF(L7:L264,AE265,G7:G264)</f>
        <v>0</v>
      </c>
      <c r="AF266">
        <f>SUMIF(L7:L264,AF265,G7:G264)</f>
        <v>0</v>
      </c>
      <c r="AG266" t="s">
        <v>411</v>
      </c>
    </row>
    <row r="267" spans="1:60">
      <c r="C267" s="185"/>
      <c r="D267" s="140"/>
      <c r="AG267" t="s">
        <v>412</v>
      </c>
    </row>
    <row r="268" spans="1:60">
      <c r="D268" s="140"/>
    </row>
    <row r="269" spans="1:60">
      <c r="D269" s="140"/>
    </row>
    <row r="270" spans="1:60">
      <c r="D270" s="140"/>
    </row>
    <row r="271" spans="1:60">
      <c r="D271" s="140"/>
    </row>
    <row r="272" spans="1:60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algorithmName="SHA-512" hashValue="BMN1PwXsi5CByBwN24TTYu3LXFMQFPhJx4Vtn+rhQ1mmVLYuUkrOlcwXx4AdksHFhhLG65QCIUofwrQ8TriuIg==" saltValue="DsqijnBJyZ7p7bNl10HQTw==" spinCount="100000" sheet="1"/>
  <mergeCells count="24">
    <mergeCell ref="C60:G60"/>
    <mergeCell ref="A1:G1"/>
    <mergeCell ref="C2:G2"/>
    <mergeCell ref="C3:G3"/>
    <mergeCell ref="C4:G4"/>
    <mergeCell ref="C10:G10"/>
    <mergeCell ref="C13:G13"/>
    <mergeCell ref="C16:G16"/>
    <mergeCell ref="C22:G22"/>
    <mergeCell ref="C33:G33"/>
    <mergeCell ref="C50:G50"/>
    <mergeCell ref="C54:G54"/>
    <mergeCell ref="C196:G196"/>
    <mergeCell ref="C65:G65"/>
    <mergeCell ref="C71:G71"/>
    <mergeCell ref="C75:G75"/>
    <mergeCell ref="C98:G98"/>
    <mergeCell ref="C105:G105"/>
    <mergeCell ref="C120:G120"/>
    <mergeCell ref="C128:G128"/>
    <mergeCell ref="C132:G132"/>
    <mergeCell ref="C142:G142"/>
    <mergeCell ref="C161:G161"/>
    <mergeCell ref="C187:G1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8" t="s">
        <v>98</v>
      </c>
      <c r="B1" s="248"/>
      <c r="C1" s="248"/>
      <c r="D1" s="248"/>
      <c r="E1" s="248"/>
      <c r="F1" s="248"/>
      <c r="G1" s="248"/>
      <c r="AG1" t="s">
        <v>99</v>
      </c>
    </row>
    <row r="2" spans="1:60" ht="24.95" customHeight="1">
      <c r="A2" s="141" t="s">
        <v>7</v>
      </c>
      <c r="B2" s="73" t="s">
        <v>44</v>
      </c>
      <c r="C2" s="249" t="s">
        <v>45</v>
      </c>
      <c r="D2" s="250"/>
      <c r="E2" s="250"/>
      <c r="F2" s="250"/>
      <c r="G2" s="251"/>
      <c r="AG2" t="s">
        <v>100</v>
      </c>
    </row>
    <row r="3" spans="1:60" ht="24.95" customHeight="1">
      <c r="A3" s="141" t="s">
        <v>8</v>
      </c>
      <c r="B3" s="73" t="s">
        <v>53</v>
      </c>
      <c r="C3" s="249" t="s">
        <v>54</v>
      </c>
      <c r="D3" s="250"/>
      <c r="E3" s="250"/>
      <c r="F3" s="250"/>
      <c r="G3" s="251"/>
      <c r="AC3" s="88" t="s">
        <v>100</v>
      </c>
      <c r="AG3" t="s">
        <v>101</v>
      </c>
    </row>
    <row r="4" spans="1:60" ht="24.95" customHeight="1">
      <c r="A4" s="142" t="s">
        <v>9</v>
      </c>
      <c r="B4" s="143" t="s">
        <v>56</v>
      </c>
      <c r="C4" s="252" t="s">
        <v>57</v>
      </c>
      <c r="D4" s="253"/>
      <c r="E4" s="253"/>
      <c r="F4" s="253"/>
      <c r="G4" s="254"/>
      <c r="AG4" t="s">
        <v>102</v>
      </c>
    </row>
    <row r="5" spans="1:60">
      <c r="D5" s="140"/>
    </row>
    <row r="6" spans="1:60" ht="38.25">
      <c r="A6" s="145" t="s">
        <v>103</v>
      </c>
      <c r="B6" s="147" t="s">
        <v>104</v>
      </c>
      <c r="C6" s="147" t="s">
        <v>105</v>
      </c>
      <c r="D6" s="146" t="s">
        <v>106</v>
      </c>
      <c r="E6" s="145" t="s">
        <v>107</v>
      </c>
      <c r="F6" s="144" t="s">
        <v>108</v>
      </c>
      <c r="G6" s="145" t="s">
        <v>29</v>
      </c>
      <c r="H6" s="148" t="s">
        <v>30</v>
      </c>
      <c r="I6" s="148" t="s">
        <v>109</v>
      </c>
      <c r="J6" s="148" t="s">
        <v>31</v>
      </c>
      <c r="K6" s="148" t="s">
        <v>110</v>
      </c>
      <c r="L6" s="148" t="s">
        <v>111</v>
      </c>
      <c r="M6" s="148" t="s">
        <v>112</v>
      </c>
      <c r="N6" s="148" t="s">
        <v>113</v>
      </c>
      <c r="O6" s="148" t="s">
        <v>114</v>
      </c>
      <c r="P6" s="148" t="s">
        <v>115</v>
      </c>
      <c r="Q6" s="148" t="s">
        <v>116</v>
      </c>
      <c r="R6" s="148" t="s">
        <v>117</v>
      </c>
      <c r="S6" s="148" t="s">
        <v>118</v>
      </c>
      <c r="T6" s="148" t="s">
        <v>119</v>
      </c>
      <c r="U6" s="148" t="s">
        <v>120</v>
      </c>
      <c r="V6" s="148" t="s">
        <v>121</v>
      </c>
      <c r="W6" s="148" t="s">
        <v>122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123</v>
      </c>
      <c r="B8" s="165" t="s">
        <v>91</v>
      </c>
      <c r="C8" s="179" t="s">
        <v>92</v>
      </c>
      <c r="D8" s="166"/>
      <c r="E8" s="167"/>
      <c r="F8" s="168"/>
      <c r="G8" s="168">
        <f>SUMIF(AG9:AG69,"&lt;&gt;NOR",G9:G69)</f>
        <v>0</v>
      </c>
      <c r="H8" s="168"/>
      <c r="I8" s="168">
        <f>SUM(I9:I69)</f>
        <v>0</v>
      </c>
      <c r="J8" s="168"/>
      <c r="K8" s="168">
        <f>SUM(K9:K69)</f>
        <v>0</v>
      </c>
      <c r="L8" s="168"/>
      <c r="M8" s="168">
        <f>SUM(M9:M69)</f>
        <v>0</v>
      </c>
      <c r="N8" s="168"/>
      <c r="O8" s="168">
        <f>SUM(O9:O69)</f>
        <v>0</v>
      </c>
      <c r="P8" s="168"/>
      <c r="Q8" s="168">
        <f>SUM(Q9:Q69)</f>
        <v>0</v>
      </c>
      <c r="R8" s="168"/>
      <c r="S8" s="168"/>
      <c r="T8" s="169"/>
      <c r="U8" s="163"/>
      <c r="V8" s="163">
        <f>SUM(V9:V69)</f>
        <v>0</v>
      </c>
      <c r="W8" s="163"/>
      <c r="AG8" t="s">
        <v>124</v>
      </c>
    </row>
    <row r="9" spans="1:60" outlineLevel="1">
      <c r="A9" s="186">
        <v>1</v>
      </c>
      <c r="B9" s="187" t="s">
        <v>413</v>
      </c>
      <c r="C9" s="193" t="s">
        <v>414</v>
      </c>
      <c r="D9" s="188" t="s">
        <v>200</v>
      </c>
      <c r="E9" s="189">
        <v>105</v>
      </c>
      <c r="F9" s="190"/>
      <c r="G9" s="191">
        <f t="shared" ref="G9:G40" si="0">ROUND(E9*F9,2)</f>
        <v>0</v>
      </c>
      <c r="H9" s="190"/>
      <c r="I9" s="191">
        <f t="shared" ref="I9:I40" si="1">ROUND(E9*H9,2)</f>
        <v>0</v>
      </c>
      <c r="J9" s="190"/>
      <c r="K9" s="191">
        <f t="shared" ref="K9:K40" si="2">ROUND(E9*J9,2)</f>
        <v>0</v>
      </c>
      <c r="L9" s="191">
        <v>21</v>
      </c>
      <c r="M9" s="191">
        <f t="shared" ref="M9:M40" si="3">G9*(1+L9/100)</f>
        <v>0</v>
      </c>
      <c r="N9" s="191">
        <v>0</v>
      </c>
      <c r="O9" s="191">
        <f t="shared" ref="O9:O40" si="4">ROUND(E9*N9,2)</f>
        <v>0</v>
      </c>
      <c r="P9" s="191">
        <v>0</v>
      </c>
      <c r="Q9" s="191">
        <f t="shared" ref="Q9:Q40" si="5">ROUND(E9*P9,2)</f>
        <v>0</v>
      </c>
      <c r="R9" s="191"/>
      <c r="S9" s="191" t="s">
        <v>144</v>
      </c>
      <c r="T9" s="192" t="s">
        <v>145</v>
      </c>
      <c r="U9" s="158">
        <v>0</v>
      </c>
      <c r="V9" s="158">
        <f t="shared" ref="V9:V40" si="6"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415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86">
        <v>2</v>
      </c>
      <c r="B10" s="187" t="s">
        <v>416</v>
      </c>
      <c r="C10" s="193" t="s">
        <v>417</v>
      </c>
      <c r="D10" s="188" t="s">
        <v>200</v>
      </c>
      <c r="E10" s="189">
        <v>2</v>
      </c>
      <c r="F10" s="190"/>
      <c r="G10" s="191">
        <f t="shared" si="0"/>
        <v>0</v>
      </c>
      <c r="H10" s="190"/>
      <c r="I10" s="191">
        <f t="shared" si="1"/>
        <v>0</v>
      </c>
      <c r="J10" s="190"/>
      <c r="K10" s="191">
        <f t="shared" si="2"/>
        <v>0</v>
      </c>
      <c r="L10" s="191">
        <v>21</v>
      </c>
      <c r="M10" s="191">
        <f t="shared" si="3"/>
        <v>0</v>
      </c>
      <c r="N10" s="191">
        <v>0</v>
      </c>
      <c r="O10" s="191">
        <f t="shared" si="4"/>
        <v>0</v>
      </c>
      <c r="P10" s="191">
        <v>0</v>
      </c>
      <c r="Q10" s="191">
        <f t="shared" si="5"/>
        <v>0</v>
      </c>
      <c r="R10" s="191"/>
      <c r="S10" s="191" t="s">
        <v>144</v>
      </c>
      <c r="T10" s="192" t="s">
        <v>145</v>
      </c>
      <c r="U10" s="158">
        <v>0</v>
      </c>
      <c r="V10" s="158">
        <f t="shared" si="6"/>
        <v>0</v>
      </c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418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86">
        <v>3</v>
      </c>
      <c r="B11" s="187" t="s">
        <v>419</v>
      </c>
      <c r="C11" s="193" t="s">
        <v>420</v>
      </c>
      <c r="D11" s="188" t="s">
        <v>200</v>
      </c>
      <c r="E11" s="189">
        <v>38</v>
      </c>
      <c r="F11" s="190"/>
      <c r="G11" s="191">
        <f t="shared" si="0"/>
        <v>0</v>
      </c>
      <c r="H11" s="190"/>
      <c r="I11" s="191">
        <f t="shared" si="1"/>
        <v>0</v>
      </c>
      <c r="J11" s="190"/>
      <c r="K11" s="191">
        <f t="shared" si="2"/>
        <v>0</v>
      </c>
      <c r="L11" s="191">
        <v>21</v>
      </c>
      <c r="M11" s="191">
        <f t="shared" si="3"/>
        <v>0</v>
      </c>
      <c r="N11" s="191">
        <v>0</v>
      </c>
      <c r="O11" s="191">
        <f t="shared" si="4"/>
        <v>0</v>
      </c>
      <c r="P11" s="191">
        <v>0</v>
      </c>
      <c r="Q11" s="191">
        <f t="shared" si="5"/>
        <v>0</v>
      </c>
      <c r="R11" s="191"/>
      <c r="S11" s="191" t="s">
        <v>144</v>
      </c>
      <c r="T11" s="192" t="s">
        <v>145</v>
      </c>
      <c r="U11" s="158">
        <v>0</v>
      </c>
      <c r="V11" s="158">
        <f t="shared" si="6"/>
        <v>0</v>
      </c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415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86">
        <v>4</v>
      </c>
      <c r="B12" s="187" t="s">
        <v>421</v>
      </c>
      <c r="C12" s="193" t="s">
        <v>422</v>
      </c>
      <c r="D12" s="188" t="s">
        <v>423</v>
      </c>
      <c r="E12" s="189">
        <v>22</v>
      </c>
      <c r="F12" s="190"/>
      <c r="G12" s="191">
        <f t="shared" si="0"/>
        <v>0</v>
      </c>
      <c r="H12" s="190"/>
      <c r="I12" s="191">
        <f t="shared" si="1"/>
        <v>0</v>
      </c>
      <c r="J12" s="190"/>
      <c r="K12" s="191">
        <f t="shared" si="2"/>
        <v>0</v>
      </c>
      <c r="L12" s="191">
        <v>21</v>
      </c>
      <c r="M12" s="191">
        <f t="shared" si="3"/>
        <v>0</v>
      </c>
      <c r="N12" s="191">
        <v>0</v>
      </c>
      <c r="O12" s="191">
        <f t="shared" si="4"/>
        <v>0</v>
      </c>
      <c r="P12" s="191">
        <v>0</v>
      </c>
      <c r="Q12" s="191">
        <f t="shared" si="5"/>
        <v>0</v>
      </c>
      <c r="R12" s="191"/>
      <c r="S12" s="191" t="s">
        <v>144</v>
      </c>
      <c r="T12" s="192" t="s">
        <v>145</v>
      </c>
      <c r="U12" s="158">
        <v>0</v>
      </c>
      <c r="V12" s="158">
        <f t="shared" si="6"/>
        <v>0</v>
      </c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415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86">
        <v>5</v>
      </c>
      <c r="B13" s="187" t="s">
        <v>424</v>
      </c>
      <c r="C13" s="193" t="s">
        <v>425</v>
      </c>
      <c r="D13" s="188" t="s">
        <v>426</v>
      </c>
      <c r="E13" s="189">
        <v>1</v>
      </c>
      <c r="F13" s="190"/>
      <c r="G13" s="191">
        <f t="shared" si="0"/>
        <v>0</v>
      </c>
      <c r="H13" s="190"/>
      <c r="I13" s="191">
        <f t="shared" si="1"/>
        <v>0</v>
      </c>
      <c r="J13" s="190"/>
      <c r="K13" s="191">
        <f t="shared" si="2"/>
        <v>0</v>
      </c>
      <c r="L13" s="191">
        <v>21</v>
      </c>
      <c r="M13" s="191">
        <f t="shared" si="3"/>
        <v>0</v>
      </c>
      <c r="N13" s="191">
        <v>0</v>
      </c>
      <c r="O13" s="191">
        <f t="shared" si="4"/>
        <v>0</v>
      </c>
      <c r="P13" s="191">
        <v>0</v>
      </c>
      <c r="Q13" s="191">
        <f t="shared" si="5"/>
        <v>0</v>
      </c>
      <c r="R13" s="191"/>
      <c r="S13" s="191" t="s">
        <v>144</v>
      </c>
      <c r="T13" s="192" t="s">
        <v>145</v>
      </c>
      <c r="U13" s="158">
        <v>0</v>
      </c>
      <c r="V13" s="158">
        <f t="shared" si="6"/>
        <v>0</v>
      </c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415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86">
        <v>6</v>
      </c>
      <c r="B14" s="187" t="s">
        <v>427</v>
      </c>
      <c r="C14" s="193" t="s">
        <v>428</v>
      </c>
      <c r="D14" s="188" t="s">
        <v>423</v>
      </c>
      <c r="E14" s="189">
        <v>6</v>
      </c>
      <c r="F14" s="190"/>
      <c r="G14" s="191">
        <f t="shared" si="0"/>
        <v>0</v>
      </c>
      <c r="H14" s="190"/>
      <c r="I14" s="191">
        <f t="shared" si="1"/>
        <v>0</v>
      </c>
      <c r="J14" s="190"/>
      <c r="K14" s="191">
        <f t="shared" si="2"/>
        <v>0</v>
      </c>
      <c r="L14" s="191">
        <v>21</v>
      </c>
      <c r="M14" s="191">
        <f t="shared" si="3"/>
        <v>0</v>
      </c>
      <c r="N14" s="191">
        <v>0</v>
      </c>
      <c r="O14" s="191">
        <f t="shared" si="4"/>
        <v>0</v>
      </c>
      <c r="P14" s="191">
        <v>0</v>
      </c>
      <c r="Q14" s="191">
        <f t="shared" si="5"/>
        <v>0</v>
      </c>
      <c r="R14" s="191"/>
      <c r="S14" s="191" t="s">
        <v>144</v>
      </c>
      <c r="T14" s="192" t="s">
        <v>145</v>
      </c>
      <c r="U14" s="158">
        <v>0</v>
      </c>
      <c r="V14" s="158">
        <f t="shared" si="6"/>
        <v>0</v>
      </c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415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86">
        <v>7</v>
      </c>
      <c r="B15" s="187" t="s">
        <v>429</v>
      </c>
      <c r="C15" s="193" t="s">
        <v>430</v>
      </c>
      <c r="D15" s="188" t="s">
        <v>423</v>
      </c>
      <c r="E15" s="189">
        <v>42</v>
      </c>
      <c r="F15" s="190"/>
      <c r="G15" s="191">
        <f t="shared" si="0"/>
        <v>0</v>
      </c>
      <c r="H15" s="190"/>
      <c r="I15" s="191">
        <f t="shared" si="1"/>
        <v>0</v>
      </c>
      <c r="J15" s="190"/>
      <c r="K15" s="191">
        <f t="shared" si="2"/>
        <v>0</v>
      </c>
      <c r="L15" s="191">
        <v>21</v>
      </c>
      <c r="M15" s="191">
        <f t="shared" si="3"/>
        <v>0</v>
      </c>
      <c r="N15" s="191">
        <v>0</v>
      </c>
      <c r="O15" s="191">
        <f t="shared" si="4"/>
        <v>0</v>
      </c>
      <c r="P15" s="191">
        <v>0</v>
      </c>
      <c r="Q15" s="191">
        <f t="shared" si="5"/>
        <v>0</v>
      </c>
      <c r="R15" s="191"/>
      <c r="S15" s="191" t="s">
        <v>144</v>
      </c>
      <c r="T15" s="192" t="s">
        <v>145</v>
      </c>
      <c r="U15" s="158">
        <v>0</v>
      </c>
      <c r="V15" s="158">
        <f t="shared" si="6"/>
        <v>0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415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86">
        <v>8</v>
      </c>
      <c r="B16" s="187" t="s">
        <v>431</v>
      </c>
      <c r="C16" s="193" t="s">
        <v>432</v>
      </c>
      <c r="D16" s="188" t="s">
        <v>423</v>
      </c>
      <c r="E16" s="189">
        <v>4</v>
      </c>
      <c r="F16" s="190"/>
      <c r="G16" s="191">
        <f t="shared" si="0"/>
        <v>0</v>
      </c>
      <c r="H16" s="190"/>
      <c r="I16" s="191">
        <f t="shared" si="1"/>
        <v>0</v>
      </c>
      <c r="J16" s="190"/>
      <c r="K16" s="191">
        <f t="shared" si="2"/>
        <v>0</v>
      </c>
      <c r="L16" s="191">
        <v>21</v>
      </c>
      <c r="M16" s="191">
        <f t="shared" si="3"/>
        <v>0</v>
      </c>
      <c r="N16" s="191">
        <v>0</v>
      </c>
      <c r="O16" s="191">
        <f t="shared" si="4"/>
        <v>0</v>
      </c>
      <c r="P16" s="191">
        <v>0</v>
      </c>
      <c r="Q16" s="191">
        <f t="shared" si="5"/>
        <v>0</v>
      </c>
      <c r="R16" s="191"/>
      <c r="S16" s="191" t="s">
        <v>144</v>
      </c>
      <c r="T16" s="192" t="s">
        <v>145</v>
      </c>
      <c r="U16" s="158">
        <v>0</v>
      </c>
      <c r="V16" s="158">
        <f t="shared" si="6"/>
        <v>0</v>
      </c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415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86">
        <v>9</v>
      </c>
      <c r="B17" s="187" t="s">
        <v>433</v>
      </c>
      <c r="C17" s="193" t="s">
        <v>434</v>
      </c>
      <c r="D17" s="188" t="s">
        <v>423</v>
      </c>
      <c r="E17" s="189">
        <v>4</v>
      </c>
      <c r="F17" s="190"/>
      <c r="G17" s="191">
        <f t="shared" si="0"/>
        <v>0</v>
      </c>
      <c r="H17" s="190"/>
      <c r="I17" s="191">
        <f t="shared" si="1"/>
        <v>0</v>
      </c>
      <c r="J17" s="190"/>
      <c r="K17" s="191">
        <f t="shared" si="2"/>
        <v>0</v>
      </c>
      <c r="L17" s="191">
        <v>21</v>
      </c>
      <c r="M17" s="191">
        <f t="shared" si="3"/>
        <v>0</v>
      </c>
      <c r="N17" s="191">
        <v>0</v>
      </c>
      <c r="O17" s="191">
        <f t="shared" si="4"/>
        <v>0</v>
      </c>
      <c r="P17" s="191">
        <v>0</v>
      </c>
      <c r="Q17" s="191">
        <f t="shared" si="5"/>
        <v>0</v>
      </c>
      <c r="R17" s="191"/>
      <c r="S17" s="191" t="s">
        <v>144</v>
      </c>
      <c r="T17" s="192" t="s">
        <v>145</v>
      </c>
      <c r="U17" s="158">
        <v>0</v>
      </c>
      <c r="V17" s="158">
        <f t="shared" si="6"/>
        <v>0</v>
      </c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415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86">
        <v>10</v>
      </c>
      <c r="B18" s="187" t="s">
        <v>435</v>
      </c>
      <c r="C18" s="193" t="s">
        <v>436</v>
      </c>
      <c r="D18" s="188" t="s">
        <v>200</v>
      </c>
      <c r="E18" s="189">
        <v>102</v>
      </c>
      <c r="F18" s="190"/>
      <c r="G18" s="191">
        <f t="shared" si="0"/>
        <v>0</v>
      </c>
      <c r="H18" s="190"/>
      <c r="I18" s="191">
        <f t="shared" si="1"/>
        <v>0</v>
      </c>
      <c r="J18" s="190"/>
      <c r="K18" s="191">
        <f t="shared" si="2"/>
        <v>0</v>
      </c>
      <c r="L18" s="191">
        <v>21</v>
      </c>
      <c r="M18" s="191">
        <f t="shared" si="3"/>
        <v>0</v>
      </c>
      <c r="N18" s="191">
        <v>0</v>
      </c>
      <c r="O18" s="191">
        <f t="shared" si="4"/>
        <v>0</v>
      </c>
      <c r="P18" s="191">
        <v>0</v>
      </c>
      <c r="Q18" s="191">
        <f t="shared" si="5"/>
        <v>0</v>
      </c>
      <c r="R18" s="191"/>
      <c r="S18" s="191" t="s">
        <v>144</v>
      </c>
      <c r="T18" s="192" t="s">
        <v>145</v>
      </c>
      <c r="U18" s="158">
        <v>0</v>
      </c>
      <c r="V18" s="158">
        <f t="shared" si="6"/>
        <v>0</v>
      </c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415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86">
        <v>11</v>
      </c>
      <c r="B19" s="187" t="s">
        <v>437</v>
      </c>
      <c r="C19" s="193" t="s">
        <v>438</v>
      </c>
      <c r="D19" s="188" t="s">
        <v>200</v>
      </c>
      <c r="E19" s="189">
        <v>230</v>
      </c>
      <c r="F19" s="190"/>
      <c r="G19" s="191">
        <f t="shared" si="0"/>
        <v>0</v>
      </c>
      <c r="H19" s="190"/>
      <c r="I19" s="191">
        <f t="shared" si="1"/>
        <v>0</v>
      </c>
      <c r="J19" s="190"/>
      <c r="K19" s="191">
        <f t="shared" si="2"/>
        <v>0</v>
      </c>
      <c r="L19" s="191">
        <v>21</v>
      </c>
      <c r="M19" s="191">
        <f t="shared" si="3"/>
        <v>0</v>
      </c>
      <c r="N19" s="191">
        <v>0</v>
      </c>
      <c r="O19" s="191">
        <f t="shared" si="4"/>
        <v>0</v>
      </c>
      <c r="P19" s="191">
        <v>0</v>
      </c>
      <c r="Q19" s="191">
        <f t="shared" si="5"/>
        <v>0</v>
      </c>
      <c r="R19" s="191"/>
      <c r="S19" s="191" t="s">
        <v>144</v>
      </c>
      <c r="T19" s="192" t="s">
        <v>145</v>
      </c>
      <c r="U19" s="158">
        <v>0</v>
      </c>
      <c r="V19" s="158">
        <f t="shared" si="6"/>
        <v>0</v>
      </c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415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86">
        <v>12</v>
      </c>
      <c r="B20" s="187" t="s">
        <v>439</v>
      </c>
      <c r="C20" s="193" t="s">
        <v>440</v>
      </c>
      <c r="D20" s="188" t="s">
        <v>200</v>
      </c>
      <c r="E20" s="189">
        <v>208</v>
      </c>
      <c r="F20" s="190"/>
      <c r="G20" s="191">
        <f t="shared" si="0"/>
        <v>0</v>
      </c>
      <c r="H20" s="190"/>
      <c r="I20" s="191">
        <f t="shared" si="1"/>
        <v>0</v>
      </c>
      <c r="J20" s="190"/>
      <c r="K20" s="191">
        <f t="shared" si="2"/>
        <v>0</v>
      </c>
      <c r="L20" s="191">
        <v>21</v>
      </c>
      <c r="M20" s="191">
        <f t="shared" si="3"/>
        <v>0</v>
      </c>
      <c r="N20" s="191">
        <v>0</v>
      </c>
      <c r="O20" s="191">
        <f t="shared" si="4"/>
        <v>0</v>
      </c>
      <c r="P20" s="191">
        <v>0</v>
      </c>
      <c r="Q20" s="191">
        <f t="shared" si="5"/>
        <v>0</v>
      </c>
      <c r="R20" s="191"/>
      <c r="S20" s="191" t="s">
        <v>144</v>
      </c>
      <c r="T20" s="192" t="s">
        <v>145</v>
      </c>
      <c r="U20" s="158">
        <v>0</v>
      </c>
      <c r="V20" s="158">
        <f t="shared" si="6"/>
        <v>0</v>
      </c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415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86">
        <v>13</v>
      </c>
      <c r="B21" s="187" t="s">
        <v>441</v>
      </c>
      <c r="C21" s="193" t="s">
        <v>442</v>
      </c>
      <c r="D21" s="188" t="s">
        <v>423</v>
      </c>
      <c r="E21" s="189">
        <v>36</v>
      </c>
      <c r="F21" s="190"/>
      <c r="G21" s="191">
        <f t="shared" si="0"/>
        <v>0</v>
      </c>
      <c r="H21" s="190"/>
      <c r="I21" s="191">
        <f t="shared" si="1"/>
        <v>0</v>
      </c>
      <c r="J21" s="190"/>
      <c r="K21" s="191">
        <f t="shared" si="2"/>
        <v>0</v>
      </c>
      <c r="L21" s="191">
        <v>21</v>
      </c>
      <c r="M21" s="191">
        <f t="shared" si="3"/>
        <v>0</v>
      </c>
      <c r="N21" s="191">
        <v>0</v>
      </c>
      <c r="O21" s="191">
        <f t="shared" si="4"/>
        <v>0</v>
      </c>
      <c r="P21" s="191">
        <v>0</v>
      </c>
      <c r="Q21" s="191">
        <f t="shared" si="5"/>
        <v>0</v>
      </c>
      <c r="R21" s="191"/>
      <c r="S21" s="191" t="s">
        <v>144</v>
      </c>
      <c r="T21" s="192" t="s">
        <v>145</v>
      </c>
      <c r="U21" s="158">
        <v>0</v>
      </c>
      <c r="V21" s="158">
        <f t="shared" si="6"/>
        <v>0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415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86">
        <v>14</v>
      </c>
      <c r="B22" s="187" t="s">
        <v>443</v>
      </c>
      <c r="C22" s="193" t="s">
        <v>444</v>
      </c>
      <c r="D22" s="188" t="s">
        <v>423</v>
      </c>
      <c r="E22" s="189">
        <v>13</v>
      </c>
      <c r="F22" s="190"/>
      <c r="G22" s="191">
        <f t="shared" si="0"/>
        <v>0</v>
      </c>
      <c r="H22" s="190"/>
      <c r="I22" s="191">
        <f t="shared" si="1"/>
        <v>0</v>
      </c>
      <c r="J22" s="190"/>
      <c r="K22" s="191">
        <f t="shared" si="2"/>
        <v>0</v>
      </c>
      <c r="L22" s="191">
        <v>21</v>
      </c>
      <c r="M22" s="191">
        <f t="shared" si="3"/>
        <v>0</v>
      </c>
      <c r="N22" s="191">
        <v>0</v>
      </c>
      <c r="O22" s="191">
        <f t="shared" si="4"/>
        <v>0</v>
      </c>
      <c r="P22" s="191">
        <v>0</v>
      </c>
      <c r="Q22" s="191">
        <f t="shared" si="5"/>
        <v>0</v>
      </c>
      <c r="R22" s="191"/>
      <c r="S22" s="191" t="s">
        <v>144</v>
      </c>
      <c r="T22" s="192" t="s">
        <v>145</v>
      </c>
      <c r="U22" s="158">
        <v>0</v>
      </c>
      <c r="V22" s="158">
        <f t="shared" si="6"/>
        <v>0</v>
      </c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415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86">
        <v>15</v>
      </c>
      <c r="B23" s="187" t="s">
        <v>445</v>
      </c>
      <c r="C23" s="193" t="s">
        <v>446</v>
      </c>
      <c r="D23" s="188" t="s">
        <v>423</v>
      </c>
      <c r="E23" s="189">
        <v>1</v>
      </c>
      <c r="F23" s="190"/>
      <c r="G23" s="191">
        <f t="shared" si="0"/>
        <v>0</v>
      </c>
      <c r="H23" s="190"/>
      <c r="I23" s="191">
        <f t="shared" si="1"/>
        <v>0</v>
      </c>
      <c r="J23" s="190"/>
      <c r="K23" s="191">
        <f t="shared" si="2"/>
        <v>0</v>
      </c>
      <c r="L23" s="191">
        <v>21</v>
      </c>
      <c r="M23" s="191">
        <f t="shared" si="3"/>
        <v>0</v>
      </c>
      <c r="N23" s="191">
        <v>0</v>
      </c>
      <c r="O23" s="191">
        <f t="shared" si="4"/>
        <v>0</v>
      </c>
      <c r="P23" s="191">
        <v>0</v>
      </c>
      <c r="Q23" s="191">
        <f t="shared" si="5"/>
        <v>0</v>
      </c>
      <c r="R23" s="191"/>
      <c r="S23" s="191" t="s">
        <v>144</v>
      </c>
      <c r="T23" s="192" t="s">
        <v>145</v>
      </c>
      <c r="U23" s="158">
        <v>0</v>
      </c>
      <c r="V23" s="158">
        <f t="shared" si="6"/>
        <v>0</v>
      </c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415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86">
        <v>16</v>
      </c>
      <c r="B24" s="187" t="s">
        <v>447</v>
      </c>
      <c r="C24" s="193" t="s">
        <v>448</v>
      </c>
      <c r="D24" s="188" t="s">
        <v>423</v>
      </c>
      <c r="E24" s="189">
        <v>4</v>
      </c>
      <c r="F24" s="190"/>
      <c r="G24" s="191">
        <f t="shared" si="0"/>
        <v>0</v>
      </c>
      <c r="H24" s="190"/>
      <c r="I24" s="191">
        <f t="shared" si="1"/>
        <v>0</v>
      </c>
      <c r="J24" s="190"/>
      <c r="K24" s="191">
        <f t="shared" si="2"/>
        <v>0</v>
      </c>
      <c r="L24" s="191">
        <v>21</v>
      </c>
      <c r="M24" s="191">
        <f t="shared" si="3"/>
        <v>0</v>
      </c>
      <c r="N24" s="191">
        <v>0</v>
      </c>
      <c r="O24" s="191">
        <f t="shared" si="4"/>
        <v>0</v>
      </c>
      <c r="P24" s="191">
        <v>0</v>
      </c>
      <c r="Q24" s="191">
        <f t="shared" si="5"/>
        <v>0</v>
      </c>
      <c r="R24" s="191"/>
      <c r="S24" s="191" t="s">
        <v>144</v>
      </c>
      <c r="T24" s="192" t="s">
        <v>145</v>
      </c>
      <c r="U24" s="158">
        <v>0</v>
      </c>
      <c r="V24" s="158">
        <f t="shared" si="6"/>
        <v>0</v>
      </c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415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86">
        <v>17</v>
      </c>
      <c r="B25" s="187" t="s">
        <v>449</v>
      </c>
      <c r="C25" s="193" t="s">
        <v>450</v>
      </c>
      <c r="D25" s="188" t="s">
        <v>423</v>
      </c>
      <c r="E25" s="189">
        <v>4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21</v>
      </c>
      <c r="M25" s="191">
        <f t="shared" si="3"/>
        <v>0</v>
      </c>
      <c r="N25" s="191">
        <v>0</v>
      </c>
      <c r="O25" s="191">
        <f t="shared" si="4"/>
        <v>0</v>
      </c>
      <c r="P25" s="191">
        <v>0</v>
      </c>
      <c r="Q25" s="191">
        <f t="shared" si="5"/>
        <v>0</v>
      </c>
      <c r="R25" s="191"/>
      <c r="S25" s="191" t="s">
        <v>144</v>
      </c>
      <c r="T25" s="192" t="s">
        <v>145</v>
      </c>
      <c r="U25" s="158">
        <v>0</v>
      </c>
      <c r="V25" s="158">
        <f t="shared" si="6"/>
        <v>0</v>
      </c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415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86">
        <v>18</v>
      </c>
      <c r="B26" s="187" t="s">
        <v>451</v>
      </c>
      <c r="C26" s="193" t="s">
        <v>452</v>
      </c>
      <c r="D26" s="188" t="s">
        <v>423</v>
      </c>
      <c r="E26" s="189">
        <v>2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91">
        <v>0</v>
      </c>
      <c r="O26" s="191">
        <f t="shared" si="4"/>
        <v>0</v>
      </c>
      <c r="P26" s="191">
        <v>0</v>
      </c>
      <c r="Q26" s="191">
        <f t="shared" si="5"/>
        <v>0</v>
      </c>
      <c r="R26" s="191"/>
      <c r="S26" s="191" t="s">
        <v>144</v>
      </c>
      <c r="T26" s="192" t="s">
        <v>145</v>
      </c>
      <c r="U26" s="158">
        <v>0</v>
      </c>
      <c r="V26" s="158">
        <f t="shared" si="6"/>
        <v>0</v>
      </c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415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86">
        <v>19</v>
      </c>
      <c r="B27" s="187" t="s">
        <v>453</v>
      </c>
      <c r="C27" s="193" t="s">
        <v>454</v>
      </c>
      <c r="D27" s="188" t="s">
        <v>423</v>
      </c>
      <c r="E27" s="189">
        <v>1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91">
        <v>0</v>
      </c>
      <c r="O27" s="191">
        <f t="shared" si="4"/>
        <v>0</v>
      </c>
      <c r="P27" s="191">
        <v>0</v>
      </c>
      <c r="Q27" s="191">
        <f t="shared" si="5"/>
        <v>0</v>
      </c>
      <c r="R27" s="191"/>
      <c r="S27" s="191" t="s">
        <v>144</v>
      </c>
      <c r="T27" s="192" t="s">
        <v>145</v>
      </c>
      <c r="U27" s="158">
        <v>0</v>
      </c>
      <c r="V27" s="158">
        <f t="shared" si="6"/>
        <v>0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418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86">
        <v>20</v>
      </c>
      <c r="B28" s="187" t="s">
        <v>455</v>
      </c>
      <c r="C28" s="193" t="s">
        <v>456</v>
      </c>
      <c r="D28" s="188" t="s">
        <v>423</v>
      </c>
      <c r="E28" s="189">
        <v>4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91">
        <v>0</v>
      </c>
      <c r="O28" s="191">
        <f t="shared" si="4"/>
        <v>0</v>
      </c>
      <c r="P28" s="191">
        <v>0</v>
      </c>
      <c r="Q28" s="191">
        <f t="shared" si="5"/>
        <v>0</v>
      </c>
      <c r="R28" s="191"/>
      <c r="S28" s="191" t="s">
        <v>144</v>
      </c>
      <c r="T28" s="192" t="s">
        <v>145</v>
      </c>
      <c r="U28" s="158">
        <v>0</v>
      </c>
      <c r="V28" s="158">
        <f t="shared" si="6"/>
        <v>0</v>
      </c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418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86">
        <v>21</v>
      </c>
      <c r="B29" s="187" t="s">
        <v>457</v>
      </c>
      <c r="C29" s="193" t="s">
        <v>458</v>
      </c>
      <c r="D29" s="188" t="s">
        <v>423</v>
      </c>
      <c r="E29" s="189">
        <v>3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91">
        <v>0</v>
      </c>
      <c r="O29" s="191">
        <f t="shared" si="4"/>
        <v>0</v>
      </c>
      <c r="P29" s="191">
        <v>0</v>
      </c>
      <c r="Q29" s="191">
        <f t="shared" si="5"/>
        <v>0</v>
      </c>
      <c r="R29" s="191"/>
      <c r="S29" s="191" t="s">
        <v>144</v>
      </c>
      <c r="T29" s="192" t="s">
        <v>145</v>
      </c>
      <c r="U29" s="158">
        <v>0</v>
      </c>
      <c r="V29" s="158">
        <f t="shared" si="6"/>
        <v>0</v>
      </c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415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86">
        <v>22</v>
      </c>
      <c r="B30" s="187" t="s">
        <v>459</v>
      </c>
      <c r="C30" s="193" t="s">
        <v>460</v>
      </c>
      <c r="D30" s="188" t="s">
        <v>423</v>
      </c>
      <c r="E30" s="189">
        <v>24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91">
        <v>0</v>
      </c>
      <c r="O30" s="191">
        <f t="shared" si="4"/>
        <v>0</v>
      </c>
      <c r="P30" s="191">
        <v>0</v>
      </c>
      <c r="Q30" s="191">
        <f t="shared" si="5"/>
        <v>0</v>
      </c>
      <c r="R30" s="191"/>
      <c r="S30" s="191" t="s">
        <v>144</v>
      </c>
      <c r="T30" s="192" t="s">
        <v>145</v>
      </c>
      <c r="U30" s="158">
        <v>0</v>
      </c>
      <c r="V30" s="158">
        <f t="shared" si="6"/>
        <v>0</v>
      </c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415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86">
        <v>23</v>
      </c>
      <c r="B31" s="187" t="s">
        <v>461</v>
      </c>
      <c r="C31" s="193" t="s">
        <v>462</v>
      </c>
      <c r="D31" s="188" t="s">
        <v>423</v>
      </c>
      <c r="E31" s="189">
        <v>2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91">
        <v>0</v>
      </c>
      <c r="O31" s="191">
        <f t="shared" si="4"/>
        <v>0</v>
      </c>
      <c r="P31" s="191">
        <v>0</v>
      </c>
      <c r="Q31" s="191">
        <f t="shared" si="5"/>
        <v>0</v>
      </c>
      <c r="R31" s="191"/>
      <c r="S31" s="191" t="s">
        <v>144</v>
      </c>
      <c r="T31" s="192" t="s">
        <v>145</v>
      </c>
      <c r="U31" s="158">
        <v>0</v>
      </c>
      <c r="V31" s="158">
        <f t="shared" si="6"/>
        <v>0</v>
      </c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415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>
      <c r="A32" s="186">
        <v>24</v>
      </c>
      <c r="B32" s="187" t="s">
        <v>463</v>
      </c>
      <c r="C32" s="193" t="s">
        <v>464</v>
      </c>
      <c r="D32" s="188" t="s">
        <v>423</v>
      </c>
      <c r="E32" s="189">
        <v>14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91">
        <v>0</v>
      </c>
      <c r="O32" s="191">
        <f t="shared" si="4"/>
        <v>0</v>
      </c>
      <c r="P32" s="191">
        <v>0</v>
      </c>
      <c r="Q32" s="191">
        <f t="shared" si="5"/>
        <v>0</v>
      </c>
      <c r="R32" s="191"/>
      <c r="S32" s="191" t="s">
        <v>144</v>
      </c>
      <c r="T32" s="192" t="s">
        <v>145</v>
      </c>
      <c r="U32" s="158">
        <v>0</v>
      </c>
      <c r="V32" s="158">
        <f t="shared" si="6"/>
        <v>0</v>
      </c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415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86">
        <v>25</v>
      </c>
      <c r="B33" s="187" t="s">
        <v>465</v>
      </c>
      <c r="C33" s="193" t="s">
        <v>466</v>
      </c>
      <c r="D33" s="188" t="s">
        <v>423</v>
      </c>
      <c r="E33" s="189">
        <v>1</v>
      </c>
      <c r="F33" s="190"/>
      <c r="G33" s="191">
        <f t="shared" si="0"/>
        <v>0</v>
      </c>
      <c r="H33" s="190"/>
      <c r="I33" s="191">
        <f t="shared" si="1"/>
        <v>0</v>
      </c>
      <c r="J33" s="190"/>
      <c r="K33" s="191">
        <f t="shared" si="2"/>
        <v>0</v>
      </c>
      <c r="L33" s="191">
        <v>21</v>
      </c>
      <c r="M33" s="191">
        <f t="shared" si="3"/>
        <v>0</v>
      </c>
      <c r="N33" s="191">
        <v>0</v>
      </c>
      <c r="O33" s="191">
        <f t="shared" si="4"/>
        <v>0</v>
      </c>
      <c r="P33" s="191">
        <v>0</v>
      </c>
      <c r="Q33" s="191">
        <f t="shared" si="5"/>
        <v>0</v>
      </c>
      <c r="R33" s="191"/>
      <c r="S33" s="191" t="s">
        <v>144</v>
      </c>
      <c r="T33" s="192" t="s">
        <v>145</v>
      </c>
      <c r="U33" s="158">
        <v>0</v>
      </c>
      <c r="V33" s="158">
        <f t="shared" si="6"/>
        <v>0</v>
      </c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418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>
      <c r="A34" s="186">
        <v>26</v>
      </c>
      <c r="B34" s="187" t="s">
        <v>467</v>
      </c>
      <c r="C34" s="193" t="s">
        <v>468</v>
      </c>
      <c r="D34" s="188" t="s">
        <v>423</v>
      </c>
      <c r="E34" s="189">
        <v>7</v>
      </c>
      <c r="F34" s="190"/>
      <c r="G34" s="191">
        <f t="shared" si="0"/>
        <v>0</v>
      </c>
      <c r="H34" s="190"/>
      <c r="I34" s="191">
        <f t="shared" si="1"/>
        <v>0</v>
      </c>
      <c r="J34" s="190"/>
      <c r="K34" s="191">
        <f t="shared" si="2"/>
        <v>0</v>
      </c>
      <c r="L34" s="191">
        <v>21</v>
      </c>
      <c r="M34" s="191">
        <f t="shared" si="3"/>
        <v>0</v>
      </c>
      <c r="N34" s="191">
        <v>0</v>
      </c>
      <c r="O34" s="191">
        <f t="shared" si="4"/>
        <v>0</v>
      </c>
      <c r="P34" s="191">
        <v>0</v>
      </c>
      <c r="Q34" s="191">
        <f t="shared" si="5"/>
        <v>0</v>
      </c>
      <c r="R34" s="191"/>
      <c r="S34" s="191" t="s">
        <v>144</v>
      </c>
      <c r="T34" s="192" t="s">
        <v>145</v>
      </c>
      <c r="U34" s="158">
        <v>0</v>
      </c>
      <c r="V34" s="158">
        <f t="shared" si="6"/>
        <v>0</v>
      </c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415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86">
        <v>27</v>
      </c>
      <c r="B35" s="187" t="s">
        <v>469</v>
      </c>
      <c r="C35" s="193" t="s">
        <v>470</v>
      </c>
      <c r="D35" s="188" t="s">
        <v>423</v>
      </c>
      <c r="E35" s="189">
        <v>6</v>
      </c>
      <c r="F35" s="190"/>
      <c r="G35" s="191">
        <f t="shared" si="0"/>
        <v>0</v>
      </c>
      <c r="H35" s="190"/>
      <c r="I35" s="191">
        <f t="shared" si="1"/>
        <v>0</v>
      </c>
      <c r="J35" s="190"/>
      <c r="K35" s="191">
        <f t="shared" si="2"/>
        <v>0</v>
      </c>
      <c r="L35" s="191">
        <v>21</v>
      </c>
      <c r="M35" s="191">
        <f t="shared" si="3"/>
        <v>0</v>
      </c>
      <c r="N35" s="191">
        <v>0</v>
      </c>
      <c r="O35" s="191">
        <f t="shared" si="4"/>
        <v>0</v>
      </c>
      <c r="P35" s="191">
        <v>0</v>
      </c>
      <c r="Q35" s="191">
        <f t="shared" si="5"/>
        <v>0</v>
      </c>
      <c r="R35" s="191"/>
      <c r="S35" s="191" t="s">
        <v>144</v>
      </c>
      <c r="T35" s="192" t="s">
        <v>145</v>
      </c>
      <c r="U35" s="158">
        <v>0</v>
      </c>
      <c r="V35" s="158">
        <f t="shared" si="6"/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415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86">
        <v>28</v>
      </c>
      <c r="B36" s="187" t="s">
        <v>471</v>
      </c>
      <c r="C36" s="193" t="s">
        <v>472</v>
      </c>
      <c r="D36" s="188" t="s">
        <v>423</v>
      </c>
      <c r="E36" s="189">
        <v>1</v>
      </c>
      <c r="F36" s="190"/>
      <c r="G36" s="191">
        <f t="shared" si="0"/>
        <v>0</v>
      </c>
      <c r="H36" s="190"/>
      <c r="I36" s="191">
        <f t="shared" si="1"/>
        <v>0</v>
      </c>
      <c r="J36" s="190"/>
      <c r="K36" s="191">
        <f t="shared" si="2"/>
        <v>0</v>
      </c>
      <c r="L36" s="191">
        <v>21</v>
      </c>
      <c r="M36" s="191">
        <f t="shared" si="3"/>
        <v>0</v>
      </c>
      <c r="N36" s="191">
        <v>0</v>
      </c>
      <c r="O36" s="191">
        <f t="shared" si="4"/>
        <v>0</v>
      </c>
      <c r="P36" s="191">
        <v>0</v>
      </c>
      <c r="Q36" s="191">
        <f t="shared" si="5"/>
        <v>0</v>
      </c>
      <c r="R36" s="191"/>
      <c r="S36" s="191" t="s">
        <v>144</v>
      </c>
      <c r="T36" s="192" t="s">
        <v>145</v>
      </c>
      <c r="U36" s="158">
        <v>0</v>
      </c>
      <c r="V36" s="158">
        <f t="shared" si="6"/>
        <v>0</v>
      </c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415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86">
        <v>29</v>
      </c>
      <c r="B37" s="187" t="s">
        <v>473</v>
      </c>
      <c r="C37" s="193" t="s">
        <v>474</v>
      </c>
      <c r="D37" s="188" t="s">
        <v>423</v>
      </c>
      <c r="E37" s="189">
        <v>1</v>
      </c>
      <c r="F37" s="190"/>
      <c r="G37" s="191">
        <f t="shared" si="0"/>
        <v>0</v>
      </c>
      <c r="H37" s="190"/>
      <c r="I37" s="191">
        <f t="shared" si="1"/>
        <v>0</v>
      </c>
      <c r="J37" s="190"/>
      <c r="K37" s="191">
        <f t="shared" si="2"/>
        <v>0</v>
      </c>
      <c r="L37" s="191">
        <v>21</v>
      </c>
      <c r="M37" s="191">
        <f t="shared" si="3"/>
        <v>0</v>
      </c>
      <c r="N37" s="191">
        <v>0</v>
      </c>
      <c r="O37" s="191">
        <f t="shared" si="4"/>
        <v>0</v>
      </c>
      <c r="P37" s="191">
        <v>0</v>
      </c>
      <c r="Q37" s="191">
        <f t="shared" si="5"/>
        <v>0</v>
      </c>
      <c r="R37" s="191"/>
      <c r="S37" s="191" t="s">
        <v>144</v>
      </c>
      <c r="T37" s="192" t="s">
        <v>145</v>
      </c>
      <c r="U37" s="158">
        <v>0</v>
      </c>
      <c r="V37" s="158">
        <f t="shared" si="6"/>
        <v>0</v>
      </c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415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>
      <c r="A38" s="186">
        <v>30</v>
      </c>
      <c r="B38" s="187" t="s">
        <v>475</v>
      </c>
      <c r="C38" s="193" t="s">
        <v>476</v>
      </c>
      <c r="D38" s="188" t="s">
        <v>423</v>
      </c>
      <c r="E38" s="189">
        <v>4</v>
      </c>
      <c r="F38" s="190"/>
      <c r="G38" s="191">
        <f t="shared" si="0"/>
        <v>0</v>
      </c>
      <c r="H38" s="190"/>
      <c r="I38" s="191">
        <f t="shared" si="1"/>
        <v>0</v>
      </c>
      <c r="J38" s="190"/>
      <c r="K38" s="191">
        <f t="shared" si="2"/>
        <v>0</v>
      </c>
      <c r="L38" s="191">
        <v>21</v>
      </c>
      <c r="M38" s="191">
        <f t="shared" si="3"/>
        <v>0</v>
      </c>
      <c r="N38" s="191">
        <v>0</v>
      </c>
      <c r="O38" s="191">
        <f t="shared" si="4"/>
        <v>0</v>
      </c>
      <c r="P38" s="191">
        <v>0</v>
      </c>
      <c r="Q38" s="191">
        <f t="shared" si="5"/>
        <v>0</v>
      </c>
      <c r="R38" s="191"/>
      <c r="S38" s="191" t="s">
        <v>144</v>
      </c>
      <c r="T38" s="192" t="s">
        <v>145</v>
      </c>
      <c r="U38" s="158">
        <v>0</v>
      </c>
      <c r="V38" s="158">
        <f t="shared" si="6"/>
        <v>0</v>
      </c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415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86">
        <v>31</v>
      </c>
      <c r="B39" s="187" t="s">
        <v>477</v>
      </c>
      <c r="C39" s="193" t="s">
        <v>478</v>
      </c>
      <c r="D39" s="188" t="s">
        <v>423</v>
      </c>
      <c r="E39" s="189">
        <v>8</v>
      </c>
      <c r="F39" s="190"/>
      <c r="G39" s="191">
        <f t="shared" si="0"/>
        <v>0</v>
      </c>
      <c r="H39" s="190"/>
      <c r="I39" s="191">
        <f t="shared" si="1"/>
        <v>0</v>
      </c>
      <c r="J39" s="190"/>
      <c r="K39" s="191">
        <f t="shared" si="2"/>
        <v>0</v>
      </c>
      <c r="L39" s="191">
        <v>21</v>
      </c>
      <c r="M39" s="191">
        <f t="shared" si="3"/>
        <v>0</v>
      </c>
      <c r="N39" s="191">
        <v>0</v>
      </c>
      <c r="O39" s="191">
        <f t="shared" si="4"/>
        <v>0</v>
      </c>
      <c r="P39" s="191">
        <v>0</v>
      </c>
      <c r="Q39" s="191">
        <f t="shared" si="5"/>
        <v>0</v>
      </c>
      <c r="R39" s="191"/>
      <c r="S39" s="191" t="s">
        <v>144</v>
      </c>
      <c r="T39" s="192" t="s">
        <v>145</v>
      </c>
      <c r="U39" s="158">
        <v>0</v>
      </c>
      <c r="V39" s="158">
        <f t="shared" si="6"/>
        <v>0</v>
      </c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415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>
      <c r="A40" s="186">
        <v>32</v>
      </c>
      <c r="B40" s="187" t="s">
        <v>479</v>
      </c>
      <c r="C40" s="193" t="s">
        <v>480</v>
      </c>
      <c r="D40" s="188" t="s">
        <v>423</v>
      </c>
      <c r="E40" s="189">
        <v>4</v>
      </c>
      <c r="F40" s="190"/>
      <c r="G40" s="191">
        <f t="shared" si="0"/>
        <v>0</v>
      </c>
      <c r="H40" s="190"/>
      <c r="I40" s="191">
        <f t="shared" si="1"/>
        <v>0</v>
      </c>
      <c r="J40" s="190"/>
      <c r="K40" s="191">
        <f t="shared" si="2"/>
        <v>0</v>
      </c>
      <c r="L40" s="191">
        <v>21</v>
      </c>
      <c r="M40" s="191">
        <f t="shared" si="3"/>
        <v>0</v>
      </c>
      <c r="N40" s="191">
        <v>0</v>
      </c>
      <c r="O40" s="191">
        <f t="shared" si="4"/>
        <v>0</v>
      </c>
      <c r="P40" s="191">
        <v>0</v>
      </c>
      <c r="Q40" s="191">
        <f t="shared" si="5"/>
        <v>0</v>
      </c>
      <c r="R40" s="191"/>
      <c r="S40" s="191" t="s">
        <v>144</v>
      </c>
      <c r="T40" s="192" t="s">
        <v>145</v>
      </c>
      <c r="U40" s="158">
        <v>0</v>
      </c>
      <c r="V40" s="158">
        <f t="shared" si="6"/>
        <v>0</v>
      </c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415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86">
        <v>33</v>
      </c>
      <c r="B41" s="187" t="s">
        <v>481</v>
      </c>
      <c r="C41" s="193" t="s">
        <v>482</v>
      </c>
      <c r="D41" s="188" t="s">
        <v>423</v>
      </c>
      <c r="E41" s="189">
        <v>4</v>
      </c>
      <c r="F41" s="190"/>
      <c r="G41" s="191">
        <f t="shared" ref="G41:G72" si="7">ROUND(E41*F41,2)</f>
        <v>0</v>
      </c>
      <c r="H41" s="190"/>
      <c r="I41" s="191">
        <f t="shared" ref="I41:I72" si="8">ROUND(E41*H41,2)</f>
        <v>0</v>
      </c>
      <c r="J41" s="190"/>
      <c r="K41" s="191">
        <f t="shared" ref="K41:K72" si="9">ROUND(E41*J41,2)</f>
        <v>0</v>
      </c>
      <c r="L41" s="191">
        <v>21</v>
      </c>
      <c r="M41" s="191">
        <f t="shared" ref="M41:M72" si="10">G41*(1+L41/100)</f>
        <v>0</v>
      </c>
      <c r="N41" s="191">
        <v>0</v>
      </c>
      <c r="O41" s="191">
        <f t="shared" ref="O41:O72" si="11">ROUND(E41*N41,2)</f>
        <v>0</v>
      </c>
      <c r="P41" s="191">
        <v>0</v>
      </c>
      <c r="Q41" s="191">
        <f t="shared" ref="Q41:Q72" si="12">ROUND(E41*P41,2)</f>
        <v>0</v>
      </c>
      <c r="R41" s="191"/>
      <c r="S41" s="191" t="s">
        <v>144</v>
      </c>
      <c r="T41" s="192" t="s">
        <v>145</v>
      </c>
      <c r="U41" s="158">
        <v>0</v>
      </c>
      <c r="V41" s="158">
        <f t="shared" ref="V41:V72" si="13">ROUND(E41*U41,2)</f>
        <v>0</v>
      </c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415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86">
        <v>34</v>
      </c>
      <c r="B42" s="187" t="s">
        <v>483</v>
      </c>
      <c r="C42" s="193" t="s">
        <v>484</v>
      </c>
      <c r="D42" s="188" t="s">
        <v>423</v>
      </c>
      <c r="E42" s="189">
        <v>16</v>
      </c>
      <c r="F42" s="190"/>
      <c r="G42" s="191">
        <f t="shared" si="7"/>
        <v>0</v>
      </c>
      <c r="H42" s="190"/>
      <c r="I42" s="191">
        <f t="shared" si="8"/>
        <v>0</v>
      </c>
      <c r="J42" s="190"/>
      <c r="K42" s="191">
        <f t="shared" si="9"/>
        <v>0</v>
      </c>
      <c r="L42" s="191">
        <v>21</v>
      </c>
      <c r="M42" s="191">
        <f t="shared" si="10"/>
        <v>0</v>
      </c>
      <c r="N42" s="191">
        <v>0</v>
      </c>
      <c r="O42" s="191">
        <f t="shared" si="11"/>
        <v>0</v>
      </c>
      <c r="P42" s="191">
        <v>0</v>
      </c>
      <c r="Q42" s="191">
        <f t="shared" si="12"/>
        <v>0</v>
      </c>
      <c r="R42" s="191"/>
      <c r="S42" s="191" t="s">
        <v>144</v>
      </c>
      <c r="T42" s="192" t="s">
        <v>145</v>
      </c>
      <c r="U42" s="158">
        <v>0</v>
      </c>
      <c r="V42" s="158">
        <f t="shared" si="13"/>
        <v>0</v>
      </c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415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86">
        <v>35</v>
      </c>
      <c r="B43" s="187" t="s">
        <v>485</v>
      </c>
      <c r="C43" s="193" t="s">
        <v>486</v>
      </c>
      <c r="D43" s="188" t="s">
        <v>423</v>
      </c>
      <c r="E43" s="189">
        <v>4</v>
      </c>
      <c r="F43" s="190"/>
      <c r="G43" s="191">
        <f t="shared" si="7"/>
        <v>0</v>
      </c>
      <c r="H43" s="190"/>
      <c r="I43" s="191">
        <f t="shared" si="8"/>
        <v>0</v>
      </c>
      <c r="J43" s="190"/>
      <c r="K43" s="191">
        <f t="shared" si="9"/>
        <v>0</v>
      </c>
      <c r="L43" s="191">
        <v>21</v>
      </c>
      <c r="M43" s="191">
        <f t="shared" si="10"/>
        <v>0</v>
      </c>
      <c r="N43" s="191">
        <v>0</v>
      </c>
      <c r="O43" s="191">
        <f t="shared" si="11"/>
        <v>0</v>
      </c>
      <c r="P43" s="191">
        <v>0</v>
      </c>
      <c r="Q43" s="191">
        <f t="shared" si="12"/>
        <v>0</v>
      </c>
      <c r="R43" s="191"/>
      <c r="S43" s="191" t="s">
        <v>144</v>
      </c>
      <c r="T43" s="192" t="s">
        <v>145</v>
      </c>
      <c r="U43" s="158">
        <v>0</v>
      </c>
      <c r="V43" s="158">
        <f t="shared" si="13"/>
        <v>0</v>
      </c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415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86">
        <v>36</v>
      </c>
      <c r="B44" s="187" t="s">
        <v>487</v>
      </c>
      <c r="C44" s="193" t="s">
        <v>488</v>
      </c>
      <c r="D44" s="188" t="s">
        <v>489</v>
      </c>
      <c r="E44" s="189">
        <v>28</v>
      </c>
      <c r="F44" s="190"/>
      <c r="G44" s="191">
        <f t="shared" si="7"/>
        <v>0</v>
      </c>
      <c r="H44" s="190"/>
      <c r="I44" s="191">
        <f t="shared" si="8"/>
        <v>0</v>
      </c>
      <c r="J44" s="190"/>
      <c r="K44" s="191">
        <f t="shared" si="9"/>
        <v>0</v>
      </c>
      <c r="L44" s="191">
        <v>21</v>
      </c>
      <c r="M44" s="191">
        <f t="shared" si="10"/>
        <v>0</v>
      </c>
      <c r="N44" s="191">
        <v>0</v>
      </c>
      <c r="O44" s="191">
        <f t="shared" si="11"/>
        <v>0</v>
      </c>
      <c r="P44" s="191">
        <v>0</v>
      </c>
      <c r="Q44" s="191">
        <f t="shared" si="12"/>
        <v>0</v>
      </c>
      <c r="R44" s="191"/>
      <c r="S44" s="191" t="s">
        <v>144</v>
      </c>
      <c r="T44" s="192" t="s">
        <v>145</v>
      </c>
      <c r="U44" s="158">
        <v>0</v>
      </c>
      <c r="V44" s="158">
        <f t="shared" si="13"/>
        <v>0</v>
      </c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418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86">
        <v>37</v>
      </c>
      <c r="B45" s="187" t="s">
        <v>490</v>
      </c>
      <c r="C45" s="193" t="s">
        <v>491</v>
      </c>
      <c r="D45" s="188" t="s">
        <v>489</v>
      </c>
      <c r="E45" s="189">
        <v>10</v>
      </c>
      <c r="F45" s="190"/>
      <c r="G45" s="191">
        <f t="shared" si="7"/>
        <v>0</v>
      </c>
      <c r="H45" s="190"/>
      <c r="I45" s="191">
        <f t="shared" si="8"/>
        <v>0</v>
      </c>
      <c r="J45" s="190"/>
      <c r="K45" s="191">
        <f t="shared" si="9"/>
        <v>0</v>
      </c>
      <c r="L45" s="191">
        <v>21</v>
      </c>
      <c r="M45" s="191">
        <f t="shared" si="10"/>
        <v>0</v>
      </c>
      <c r="N45" s="191">
        <v>0</v>
      </c>
      <c r="O45" s="191">
        <f t="shared" si="11"/>
        <v>0</v>
      </c>
      <c r="P45" s="191">
        <v>0</v>
      </c>
      <c r="Q45" s="191">
        <f t="shared" si="12"/>
        <v>0</v>
      </c>
      <c r="R45" s="191"/>
      <c r="S45" s="191" t="s">
        <v>144</v>
      </c>
      <c r="T45" s="192" t="s">
        <v>145</v>
      </c>
      <c r="U45" s="158">
        <v>0</v>
      </c>
      <c r="V45" s="158">
        <f t="shared" si="13"/>
        <v>0</v>
      </c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418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86">
        <v>38</v>
      </c>
      <c r="B46" s="187" t="s">
        <v>492</v>
      </c>
      <c r="C46" s="193" t="s">
        <v>493</v>
      </c>
      <c r="D46" s="188" t="s">
        <v>489</v>
      </c>
      <c r="E46" s="189">
        <v>10</v>
      </c>
      <c r="F46" s="190"/>
      <c r="G46" s="191">
        <f t="shared" si="7"/>
        <v>0</v>
      </c>
      <c r="H46" s="190"/>
      <c r="I46" s="191">
        <f t="shared" si="8"/>
        <v>0</v>
      </c>
      <c r="J46" s="190"/>
      <c r="K46" s="191">
        <f t="shared" si="9"/>
        <v>0</v>
      </c>
      <c r="L46" s="191">
        <v>21</v>
      </c>
      <c r="M46" s="191">
        <f t="shared" si="10"/>
        <v>0</v>
      </c>
      <c r="N46" s="191">
        <v>0</v>
      </c>
      <c r="O46" s="191">
        <f t="shared" si="11"/>
        <v>0</v>
      </c>
      <c r="P46" s="191">
        <v>0</v>
      </c>
      <c r="Q46" s="191">
        <f t="shared" si="12"/>
        <v>0</v>
      </c>
      <c r="R46" s="191"/>
      <c r="S46" s="191" t="s">
        <v>144</v>
      </c>
      <c r="T46" s="192" t="s">
        <v>145</v>
      </c>
      <c r="U46" s="158">
        <v>0</v>
      </c>
      <c r="V46" s="158">
        <f t="shared" si="13"/>
        <v>0</v>
      </c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418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86">
        <v>39</v>
      </c>
      <c r="B47" s="187" t="s">
        <v>494</v>
      </c>
      <c r="C47" s="193" t="s">
        <v>495</v>
      </c>
      <c r="D47" s="188" t="s">
        <v>489</v>
      </c>
      <c r="E47" s="189">
        <v>6</v>
      </c>
      <c r="F47" s="190"/>
      <c r="G47" s="191">
        <f t="shared" si="7"/>
        <v>0</v>
      </c>
      <c r="H47" s="190"/>
      <c r="I47" s="191">
        <f t="shared" si="8"/>
        <v>0</v>
      </c>
      <c r="J47" s="190"/>
      <c r="K47" s="191">
        <f t="shared" si="9"/>
        <v>0</v>
      </c>
      <c r="L47" s="191">
        <v>21</v>
      </c>
      <c r="M47" s="191">
        <f t="shared" si="10"/>
        <v>0</v>
      </c>
      <c r="N47" s="191">
        <v>0</v>
      </c>
      <c r="O47" s="191">
        <f t="shared" si="11"/>
        <v>0</v>
      </c>
      <c r="P47" s="191">
        <v>0</v>
      </c>
      <c r="Q47" s="191">
        <f t="shared" si="12"/>
        <v>0</v>
      </c>
      <c r="R47" s="191"/>
      <c r="S47" s="191" t="s">
        <v>144</v>
      </c>
      <c r="T47" s="192" t="s">
        <v>145</v>
      </c>
      <c r="U47" s="158">
        <v>0</v>
      </c>
      <c r="V47" s="158">
        <f t="shared" si="13"/>
        <v>0</v>
      </c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418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86">
        <v>40</v>
      </c>
      <c r="B48" s="187" t="s">
        <v>496</v>
      </c>
      <c r="C48" s="193" t="s">
        <v>497</v>
      </c>
      <c r="D48" s="188" t="s">
        <v>489</v>
      </c>
      <c r="E48" s="189">
        <v>12</v>
      </c>
      <c r="F48" s="190"/>
      <c r="G48" s="191">
        <f t="shared" si="7"/>
        <v>0</v>
      </c>
      <c r="H48" s="190"/>
      <c r="I48" s="191">
        <f t="shared" si="8"/>
        <v>0</v>
      </c>
      <c r="J48" s="190"/>
      <c r="K48" s="191">
        <f t="shared" si="9"/>
        <v>0</v>
      </c>
      <c r="L48" s="191">
        <v>21</v>
      </c>
      <c r="M48" s="191">
        <f t="shared" si="10"/>
        <v>0</v>
      </c>
      <c r="N48" s="191">
        <v>0</v>
      </c>
      <c r="O48" s="191">
        <f t="shared" si="11"/>
        <v>0</v>
      </c>
      <c r="P48" s="191">
        <v>0</v>
      </c>
      <c r="Q48" s="191">
        <f t="shared" si="12"/>
        <v>0</v>
      </c>
      <c r="R48" s="191"/>
      <c r="S48" s="191" t="s">
        <v>144</v>
      </c>
      <c r="T48" s="192" t="s">
        <v>145</v>
      </c>
      <c r="U48" s="158">
        <v>0</v>
      </c>
      <c r="V48" s="158">
        <f t="shared" si="13"/>
        <v>0</v>
      </c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498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86">
        <v>41</v>
      </c>
      <c r="B49" s="187" t="s">
        <v>496</v>
      </c>
      <c r="C49" s="193" t="s">
        <v>499</v>
      </c>
      <c r="D49" s="188" t="s">
        <v>489</v>
      </c>
      <c r="E49" s="189">
        <v>4</v>
      </c>
      <c r="F49" s="190"/>
      <c r="G49" s="191">
        <f t="shared" si="7"/>
        <v>0</v>
      </c>
      <c r="H49" s="190"/>
      <c r="I49" s="191">
        <f t="shared" si="8"/>
        <v>0</v>
      </c>
      <c r="J49" s="190"/>
      <c r="K49" s="191">
        <f t="shared" si="9"/>
        <v>0</v>
      </c>
      <c r="L49" s="191">
        <v>21</v>
      </c>
      <c r="M49" s="191">
        <f t="shared" si="10"/>
        <v>0</v>
      </c>
      <c r="N49" s="191">
        <v>0</v>
      </c>
      <c r="O49" s="191">
        <f t="shared" si="11"/>
        <v>0</v>
      </c>
      <c r="P49" s="191">
        <v>0</v>
      </c>
      <c r="Q49" s="191">
        <f t="shared" si="12"/>
        <v>0</v>
      </c>
      <c r="R49" s="191"/>
      <c r="S49" s="191" t="s">
        <v>144</v>
      </c>
      <c r="T49" s="192" t="s">
        <v>145</v>
      </c>
      <c r="U49" s="158">
        <v>0</v>
      </c>
      <c r="V49" s="158">
        <f t="shared" si="13"/>
        <v>0</v>
      </c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418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86">
        <v>42</v>
      </c>
      <c r="B50" s="187" t="s">
        <v>500</v>
      </c>
      <c r="C50" s="193" t="s">
        <v>501</v>
      </c>
      <c r="D50" s="188" t="s">
        <v>489</v>
      </c>
      <c r="E50" s="189">
        <v>4</v>
      </c>
      <c r="F50" s="190"/>
      <c r="G50" s="191">
        <f t="shared" si="7"/>
        <v>0</v>
      </c>
      <c r="H50" s="190"/>
      <c r="I50" s="191">
        <f t="shared" si="8"/>
        <v>0</v>
      </c>
      <c r="J50" s="190"/>
      <c r="K50" s="191">
        <f t="shared" si="9"/>
        <v>0</v>
      </c>
      <c r="L50" s="191">
        <v>21</v>
      </c>
      <c r="M50" s="191">
        <f t="shared" si="10"/>
        <v>0</v>
      </c>
      <c r="N50" s="191">
        <v>0</v>
      </c>
      <c r="O50" s="191">
        <f t="shared" si="11"/>
        <v>0</v>
      </c>
      <c r="P50" s="191">
        <v>0</v>
      </c>
      <c r="Q50" s="191">
        <f t="shared" si="12"/>
        <v>0</v>
      </c>
      <c r="R50" s="191"/>
      <c r="S50" s="191" t="s">
        <v>144</v>
      </c>
      <c r="T50" s="192" t="s">
        <v>145</v>
      </c>
      <c r="U50" s="158">
        <v>0</v>
      </c>
      <c r="V50" s="158">
        <f t="shared" si="13"/>
        <v>0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418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86">
        <v>43</v>
      </c>
      <c r="B51" s="187" t="s">
        <v>502</v>
      </c>
      <c r="C51" s="193" t="s">
        <v>503</v>
      </c>
      <c r="D51" s="188" t="s">
        <v>489</v>
      </c>
      <c r="E51" s="189">
        <v>6</v>
      </c>
      <c r="F51" s="190"/>
      <c r="G51" s="191">
        <f t="shared" si="7"/>
        <v>0</v>
      </c>
      <c r="H51" s="190"/>
      <c r="I51" s="191">
        <f t="shared" si="8"/>
        <v>0</v>
      </c>
      <c r="J51" s="190"/>
      <c r="K51" s="191">
        <f t="shared" si="9"/>
        <v>0</v>
      </c>
      <c r="L51" s="191">
        <v>21</v>
      </c>
      <c r="M51" s="191">
        <f t="shared" si="10"/>
        <v>0</v>
      </c>
      <c r="N51" s="191">
        <v>0</v>
      </c>
      <c r="O51" s="191">
        <f t="shared" si="11"/>
        <v>0</v>
      </c>
      <c r="P51" s="191">
        <v>0</v>
      </c>
      <c r="Q51" s="191">
        <f t="shared" si="12"/>
        <v>0</v>
      </c>
      <c r="R51" s="191"/>
      <c r="S51" s="191" t="s">
        <v>144</v>
      </c>
      <c r="T51" s="192" t="s">
        <v>145</v>
      </c>
      <c r="U51" s="158">
        <v>0</v>
      </c>
      <c r="V51" s="158">
        <f t="shared" si="13"/>
        <v>0</v>
      </c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418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86">
        <v>44</v>
      </c>
      <c r="B52" s="187" t="s">
        <v>504</v>
      </c>
      <c r="C52" s="193" t="s">
        <v>505</v>
      </c>
      <c r="D52" s="188" t="s">
        <v>489</v>
      </c>
      <c r="E52" s="189">
        <v>4</v>
      </c>
      <c r="F52" s="190"/>
      <c r="G52" s="191">
        <f t="shared" si="7"/>
        <v>0</v>
      </c>
      <c r="H52" s="190"/>
      <c r="I52" s="191">
        <f t="shared" si="8"/>
        <v>0</v>
      </c>
      <c r="J52" s="190"/>
      <c r="K52" s="191">
        <f t="shared" si="9"/>
        <v>0</v>
      </c>
      <c r="L52" s="191">
        <v>21</v>
      </c>
      <c r="M52" s="191">
        <f t="shared" si="10"/>
        <v>0</v>
      </c>
      <c r="N52" s="191">
        <v>0</v>
      </c>
      <c r="O52" s="191">
        <f t="shared" si="11"/>
        <v>0</v>
      </c>
      <c r="P52" s="191">
        <v>0</v>
      </c>
      <c r="Q52" s="191">
        <f t="shared" si="12"/>
        <v>0</v>
      </c>
      <c r="R52" s="191"/>
      <c r="S52" s="191" t="s">
        <v>144</v>
      </c>
      <c r="T52" s="192" t="s">
        <v>145</v>
      </c>
      <c r="U52" s="158">
        <v>0</v>
      </c>
      <c r="V52" s="158">
        <f t="shared" si="13"/>
        <v>0</v>
      </c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418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86">
        <v>45</v>
      </c>
      <c r="B53" s="187" t="s">
        <v>506</v>
      </c>
      <c r="C53" s="193" t="s">
        <v>507</v>
      </c>
      <c r="D53" s="188" t="s">
        <v>200</v>
      </c>
      <c r="E53" s="189">
        <v>405</v>
      </c>
      <c r="F53" s="190"/>
      <c r="G53" s="191">
        <f t="shared" si="7"/>
        <v>0</v>
      </c>
      <c r="H53" s="190"/>
      <c r="I53" s="191">
        <f t="shared" si="8"/>
        <v>0</v>
      </c>
      <c r="J53" s="190"/>
      <c r="K53" s="191">
        <f t="shared" si="9"/>
        <v>0</v>
      </c>
      <c r="L53" s="191">
        <v>21</v>
      </c>
      <c r="M53" s="191">
        <f t="shared" si="10"/>
        <v>0</v>
      </c>
      <c r="N53" s="191">
        <v>0</v>
      </c>
      <c r="O53" s="191">
        <f t="shared" si="11"/>
        <v>0</v>
      </c>
      <c r="P53" s="191">
        <v>0</v>
      </c>
      <c r="Q53" s="191">
        <f t="shared" si="12"/>
        <v>0</v>
      </c>
      <c r="R53" s="191"/>
      <c r="S53" s="191" t="s">
        <v>144</v>
      </c>
      <c r="T53" s="192" t="s">
        <v>145</v>
      </c>
      <c r="U53" s="158">
        <v>0</v>
      </c>
      <c r="V53" s="158">
        <f t="shared" si="13"/>
        <v>0</v>
      </c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415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86">
        <v>46</v>
      </c>
      <c r="B54" s="187" t="s">
        <v>508</v>
      </c>
      <c r="C54" s="193" t="s">
        <v>509</v>
      </c>
      <c r="D54" s="188" t="s">
        <v>423</v>
      </c>
      <c r="E54" s="189">
        <v>1</v>
      </c>
      <c r="F54" s="190"/>
      <c r="G54" s="191">
        <f t="shared" si="7"/>
        <v>0</v>
      </c>
      <c r="H54" s="190"/>
      <c r="I54" s="191">
        <f t="shared" si="8"/>
        <v>0</v>
      </c>
      <c r="J54" s="190"/>
      <c r="K54" s="191">
        <f t="shared" si="9"/>
        <v>0</v>
      </c>
      <c r="L54" s="191">
        <v>21</v>
      </c>
      <c r="M54" s="191">
        <f t="shared" si="10"/>
        <v>0</v>
      </c>
      <c r="N54" s="191">
        <v>0</v>
      </c>
      <c r="O54" s="191">
        <f t="shared" si="11"/>
        <v>0</v>
      </c>
      <c r="P54" s="191">
        <v>0</v>
      </c>
      <c r="Q54" s="191">
        <f t="shared" si="12"/>
        <v>0</v>
      </c>
      <c r="R54" s="191"/>
      <c r="S54" s="191" t="s">
        <v>144</v>
      </c>
      <c r="T54" s="192" t="s">
        <v>145</v>
      </c>
      <c r="U54" s="158">
        <v>0</v>
      </c>
      <c r="V54" s="158">
        <f t="shared" si="13"/>
        <v>0</v>
      </c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415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86">
        <v>47</v>
      </c>
      <c r="B55" s="187" t="s">
        <v>510</v>
      </c>
      <c r="C55" s="193" t="s">
        <v>511</v>
      </c>
      <c r="D55" s="188" t="s">
        <v>423</v>
      </c>
      <c r="E55" s="189">
        <v>8</v>
      </c>
      <c r="F55" s="190"/>
      <c r="G55" s="191">
        <f t="shared" si="7"/>
        <v>0</v>
      </c>
      <c r="H55" s="190"/>
      <c r="I55" s="191">
        <f t="shared" si="8"/>
        <v>0</v>
      </c>
      <c r="J55" s="190"/>
      <c r="K55" s="191">
        <f t="shared" si="9"/>
        <v>0</v>
      </c>
      <c r="L55" s="191">
        <v>21</v>
      </c>
      <c r="M55" s="191">
        <f t="shared" si="10"/>
        <v>0</v>
      </c>
      <c r="N55" s="191">
        <v>0</v>
      </c>
      <c r="O55" s="191">
        <f t="shared" si="11"/>
        <v>0</v>
      </c>
      <c r="P55" s="191">
        <v>0</v>
      </c>
      <c r="Q55" s="191">
        <f t="shared" si="12"/>
        <v>0</v>
      </c>
      <c r="R55" s="191"/>
      <c r="S55" s="191" t="s">
        <v>144</v>
      </c>
      <c r="T55" s="192" t="s">
        <v>145</v>
      </c>
      <c r="U55" s="158">
        <v>0</v>
      </c>
      <c r="V55" s="158">
        <f t="shared" si="13"/>
        <v>0</v>
      </c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415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86">
        <v>48</v>
      </c>
      <c r="B56" s="187" t="s">
        <v>512</v>
      </c>
      <c r="C56" s="193" t="s">
        <v>513</v>
      </c>
      <c r="D56" s="188" t="s">
        <v>423</v>
      </c>
      <c r="E56" s="189">
        <v>12</v>
      </c>
      <c r="F56" s="190"/>
      <c r="G56" s="191">
        <f t="shared" si="7"/>
        <v>0</v>
      </c>
      <c r="H56" s="190"/>
      <c r="I56" s="191">
        <f t="shared" si="8"/>
        <v>0</v>
      </c>
      <c r="J56" s="190"/>
      <c r="K56" s="191">
        <f t="shared" si="9"/>
        <v>0</v>
      </c>
      <c r="L56" s="191">
        <v>21</v>
      </c>
      <c r="M56" s="191">
        <f t="shared" si="10"/>
        <v>0</v>
      </c>
      <c r="N56" s="191">
        <v>0</v>
      </c>
      <c r="O56" s="191">
        <f t="shared" si="11"/>
        <v>0</v>
      </c>
      <c r="P56" s="191">
        <v>0</v>
      </c>
      <c r="Q56" s="191">
        <f t="shared" si="12"/>
        <v>0</v>
      </c>
      <c r="R56" s="191"/>
      <c r="S56" s="191" t="s">
        <v>144</v>
      </c>
      <c r="T56" s="192" t="s">
        <v>145</v>
      </c>
      <c r="U56" s="158">
        <v>0</v>
      </c>
      <c r="V56" s="158">
        <f t="shared" si="13"/>
        <v>0</v>
      </c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415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86">
        <v>49</v>
      </c>
      <c r="B57" s="187" t="s">
        <v>514</v>
      </c>
      <c r="C57" s="193" t="s">
        <v>515</v>
      </c>
      <c r="D57" s="188" t="s">
        <v>423</v>
      </c>
      <c r="E57" s="189">
        <v>12</v>
      </c>
      <c r="F57" s="190"/>
      <c r="G57" s="191">
        <f t="shared" si="7"/>
        <v>0</v>
      </c>
      <c r="H57" s="190"/>
      <c r="I57" s="191">
        <f t="shared" si="8"/>
        <v>0</v>
      </c>
      <c r="J57" s="190"/>
      <c r="K57" s="191">
        <f t="shared" si="9"/>
        <v>0</v>
      </c>
      <c r="L57" s="191">
        <v>21</v>
      </c>
      <c r="M57" s="191">
        <f t="shared" si="10"/>
        <v>0</v>
      </c>
      <c r="N57" s="191">
        <v>0</v>
      </c>
      <c r="O57" s="191">
        <f t="shared" si="11"/>
        <v>0</v>
      </c>
      <c r="P57" s="191">
        <v>0</v>
      </c>
      <c r="Q57" s="191">
        <f t="shared" si="12"/>
        <v>0</v>
      </c>
      <c r="R57" s="191"/>
      <c r="S57" s="191" t="s">
        <v>144</v>
      </c>
      <c r="T57" s="192" t="s">
        <v>145</v>
      </c>
      <c r="U57" s="158">
        <v>0</v>
      </c>
      <c r="V57" s="158">
        <f t="shared" si="13"/>
        <v>0</v>
      </c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418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86">
        <v>50</v>
      </c>
      <c r="B58" s="187" t="s">
        <v>516</v>
      </c>
      <c r="C58" s="193" t="s">
        <v>517</v>
      </c>
      <c r="D58" s="188" t="s">
        <v>423</v>
      </c>
      <c r="E58" s="189">
        <v>12</v>
      </c>
      <c r="F58" s="190"/>
      <c r="G58" s="191">
        <f t="shared" si="7"/>
        <v>0</v>
      </c>
      <c r="H58" s="190"/>
      <c r="I58" s="191">
        <f t="shared" si="8"/>
        <v>0</v>
      </c>
      <c r="J58" s="190"/>
      <c r="K58" s="191">
        <f t="shared" si="9"/>
        <v>0</v>
      </c>
      <c r="L58" s="191">
        <v>21</v>
      </c>
      <c r="M58" s="191">
        <f t="shared" si="10"/>
        <v>0</v>
      </c>
      <c r="N58" s="191">
        <v>0</v>
      </c>
      <c r="O58" s="191">
        <f t="shared" si="11"/>
        <v>0</v>
      </c>
      <c r="P58" s="191">
        <v>0</v>
      </c>
      <c r="Q58" s="191">
        <f t="shared" si="12"/>
        <v>0</v>
      </c>
      <c r="R58" s="191"/>
      <c r="S58" s="191" t="s">
        <v>144</v>
      </c>
      <c r="T58" s="192" t="s">
        <v>145</v>
      </c>
      <c r="U58" s="158">
        <v>0</v>
      </c>
      <c r="V58" s="158">
        <f t="shared" si="13"/>
        <v>0</v>
      </c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418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86">
        <v>51</v>
      </c>
      <c r="B59" s="187" t="s">
        <v>518</v>
      </c>
      <c r="C59" s="193" t="s">
        <v>519</v>
      </c>
      <c r="D59" s="188" t="s">
        <v>489</v>
      </c>
      <c r="E59" s="189">
        <v>12</v>
      </c>
      <c r="F59" s="190"/>
      <c r="G59" s="191">
        <f t="shared" si="7"/>
        <v>0</v>
      </c>
      <c r="H59" s="190"/>
      <c r="I59" s="191">
        <f t="shared" si="8"/>
        <v>0</v>
      </c>
      <c r="J59" s="190"/>
      <c r="K59" s="191">
        <f t="shared" si="9"/>
        <v>0</v>
      </c>
      <c r="L59" s="191">
        <v>21</v>
      </c>
      <c r="M59" s="191">
        <f t="shared" si="10"/>
        <v>0</v>
      </c>
      <c r="N59" s="191">
        <v>0</v>
      </c>
      <c r="O59" s="191">
        <f t="shared" si="11"/>
        <v>0</v>
      </c>
      <c r="P59" s="191">
        <v>0</v>
      </c>
      <c r="Q59" s="191">
        <f t="shared" si="12"/>
        <v>0</v>
      </c>
      <c r="R59" s="191"/>
      <c r="S59" s="191" t="s">
        <v>144</v>
      </c>
      <c r="T59" s="192" t="s">
        <v>145</v>
      </c>
      <c r="U59" s="158">
        <v>0</v>
      </c>
      <c r="V59" s="158">
        <f t="shared" si="13"/>
        <v>0</v>
      </c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418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86">
        <v>52</v>
      </c>
      <c r="B60" s="187" t="s">
        <v>520</v>
      </c>
      <c r="C60" s="193" t="s">
        <v>521</v>
      </c>
      <c r="D60" s="188" t="s">
        <v>423</v>
      </c>
      <c r="E60" s="189">
        <v>2</v>
      </c>
      <c r="F60" s="190"/>
      <c r="G60" s="191">
        <f t="shared" si="7"/>
        <v>0</v>
      </c>
      <c r="H60" s="190"/>
      <c r="I60" s="191">
        <f t="shared" si="8"/>
        <v>0</v>
      </c>
      <c r="J60" s="190"/>
      <c r="K60" s="191">
        <f t="shared" si="9"/>
        <v>0</v>
      </c>
      <c r="L60" s="191">
        <v>21</v>
      </c>
      <c r="M60" s="191">
        <f t="shared" si="10"/>
        <v>0</v>
      </c>
      <c r="N60" s="191">
        <v>0</v>
      </c>
      <c r="O60" s="191">
        <f t="shared" si="11"/>
        <v>0</v>
      </c>
      <c r="P60" s="191">
        <v>0</v>
      </c>
      <c r="Q60" s="191">
        <f t="shared" si="12"/>
        <v>0</v>
      </c>
      <c r="R60" s="191"/>
      <c r="S60" s="191" t="s">
        <v>144</v>
      </c>
      <c r="T60" s="192" t="s">
        <v>145</v>
      </c>
      <c r="U60" s="158">
        <v>0</v>
      </c>
      <c r="V60" s="158">
        <f t="shared" si="13"/>
        <v>0</v>
      </c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415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86">
        <v>53</v>
      </c>
      <c r="B61" s="187" t="s">
        <v>522</v>
      </c>
      <c r="C61" s="193" t="s">
        <v>523</v>
      </c>
      <c r="D61" s="188" t="s">
        <v>423</v>
      </c>
      <c r="E61" s="189">
        <v>2</v>
      </c>
      <c r="F61" s="190"/>
      <c r="G61" s="191">
        <f t="shared" si="7"/>
        <v>0</v>
      </c>
      <c r="H61" s="190"/>
      <c r="I61" s="191">
        <f t="shared" si="8"/>
        <v>0</v>
      </c>
      <c r="J61" s="190"/>
      <c r="K61" s="191">
        <f t="shared" si="9"/>
        <v>0</v>
      </c>
      <c r="L61" s="191">
        <v>21</v>
      </c>
      <c r="M61" s="191">
        <f t="shared" si="10"/>
        <v>0</v>
      </c>
      <c r="N61" s="191">
        <v>0</v>
      </c>
      <c r="O61" s="191">
        <f t="shared" si="11"/>
        <v>0</v>
      </c>
      <c r="P61" s="191">
        <v>0</v>
      </c>
      <c r="Q61" s="191">
        <f t="shared" si="12"/>
        <v>0</v>
      </c>
      <c r="R61" s="191"/>
      <c r="S61" s="191" t="s">
        <v>144</v>
      </c>
      <c r="T61" s="192" t="s">
        <v>145</v>
      </c>
      <c r="U61" s="158">
        <v>0</v>
      </c>
      <c r="V61" s="158">
        <f t="shared" si="13"/>
        <v>0</v>
      </c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415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86">
        <v>54</v>
      </c>
      <c r="B62" s="187" t="s">
        <v>524</v>
      </c>
      <c r="C62" s="193" t="s">
        <v>525</v>
      </c>
      <c r="D62" s="188" t="s">
        <v>423</v>
      </c>
      <c r="E62" s="189">
        <v>4</v>
      </c>
      <c r="F62" s="190"/>
      <c r="G62" s="191">
        <f t="shared" si="7"/>
        <v>0</v>
      </c>
      <c r="H62" s="190"/>
      <c r="I62" s="191">
        <f t="shared" si="8"/>
        <v>0</v>
      </c>
      <c r="J62" s="190"/>
      <c r="K62" s="191">
        <f t="shared" si="9"/>
        <v>0</v>
      </c>
      <c r="L62" s="191">
        <v>21</v>
      </c>
      <c r="M62" s="191">
        <f t="shared" si="10"/>
        <v>0</v>
      </c>
      <c r="N62" s="191">
        <v>0</v>
      </c>
      <c r="O62" s="191">
        <f t="shared" si="11"/>
        <v>0</v>
      </c>
      <c r="P62" s="191">
        <v>0</v>
      </c>
      <c r="Q62" s="191">
        <f t="shared" si="12"/>
        <v>0</v>
      </c>
      <c r="R62" s="191"/>
      <c r="S62" s="191" t="s">
        <v>144</v>
      </c>
      <c r="T62" s="192" t="s">
        <v>145</v>
      </c>
      <c r="U62" s="158">
        <v>0</v>
      </c>
      <c r="V62" s="158">
        <f t="shared" si="13"/>
        <v>0</v>
      </c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415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86">
        <v>55</v>
      </c>
      <c r="B63" s="187" t="s">
        <v>526</v>
      </c>
      <c r="C63" s="193" t="s">
        <v>527</v>
      </c>
      <c r="D63" s="188" t="s">
        <v>423</v>
      </c>
      <c r="E63" s="189">
        <v>22</v>
      </c>
      <c r="F63" s="190"/>
      <c r="G63" s="191">
        <f t="shared" si="7"/>
        <v>0</v>
      </c>
      <c r="H63" s="190"/>
      <c r="I63" s="191">
        <f t="shared" si="8"/>
        <v>0</v>
      </c>
      <c r="J63" s="190"/>
      <c r="K63" s="191">
        <f t="shared" si="9"/>
        <v>0</v>
      </c>
      <c r="L63" s="191">
        <v>21</v>
      </c>
      <c r="M63" s="191">
        <f t="shared" si="10"/>
        <v>0</v>
      </c>
      <c r="N63" s="191">
        <v>0</v>
      </c>
      <c r="O63" s="191">
        <f t="shared" si="11"/>
        <v>0</v>
      </c>
      <c r="P63" s="191">
        <v>0</v>
      </c>
      <c r="Q63" s="191">
        <f t="shared" si="12"/>
        <v>0</v>
      </c>
      <c r="R63" s="191"/>
      <c r="S63" s="191" t="s">
        <v>144</v>
      </c>
      <c r="T63" s="192" t="s">
        <v>145</v>
      </c>
      <c r="U63" s="158">
        <v>0</v>
      </c>
      <c r="V63" s="158">
        <f t="shared" si="13"/>
        <v>0</v>
      </c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415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>
      <c r="A64" s="186">
        <v>56</v>
      </c>
      <c r="B64" s="187" t="s">
        <v>528</v>
      </c>
      <c r="C64" s="193" t="s">
        <v>529</v>
      </c>
      <c r="D64" s="188" t="s">
        <v>200</v>
      </c>
      <c r="E64" s="189">
        <v>116</v>
      </c>
      <c r="F64" s="190"/>
      <c r="G64" s="191">
        <f t="shared" si="7"/>
        <v>0</v>
      </c>
      <c r="H64" s="190"/>
      <c r="I64" s="191">
        <f t="shared" si="8"/>
        <v>0</v>
      </c>
      <c r="J64" s="190"/>
      <c r="K64" s="191">
        <f t="shared" si="9"/>
        <v>0</v>
      </c>
      <c r="L64" s="191">
        <v>21</v>
      </c>
      <c r="M64" s="191">
        <f t="shared" si="10"/>
        <v>0</v>
      </c>
      <c r="N64" s="191">
        <v>0</v>
      </c>
      <c r="O64" s="191">
        <f t="shared" si="11"/>
        <v>0</v>
      </c>
      <c r="P64" s="191">
        <v>0</v>
      </c>
      <c r="Q64" s="191">
        <f t="shared" si="12"/>
        <v>0</v>
      </c>
      <c r="R64" s="191"/>
      <c r="S64" s="191" t="s">
        <v>144</v>
      </c>
      <c r="T64" s="192" t="s">
        <v>145</v>
      </c>
      <c r="U64" s="158">
        <v>0</v>
      </c>
      <c r="V64" s="158">
        <f t="shared" si="13"/>
        <v>0</v>
      </c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415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86">
        <v>57</v>
      </c>
      <c r="B65" s="187" t="s">
        <v>530</v>
      </c>
      <c r="C65" s="193" t="s">
        <v>531</v>
      </c>
      <c r="D65" s="188" t="s">
        <v>200</v>
      </c>
      <c r="E65" s="189">
        <v>20</v>
      </c>
      <c r="F65" s="190"/>
      <c r="G65" s="191">
        <f t="shared" si="7"/>
        <v>0</v>
      </c>
      <c r="H65" s="190"/>
      <c r="I65" s="191">
        <f t="shared" si="8"/>
        <v>0</v>
      </c>
      <c r="J65" s="190"/>
      <c r="K65" s="191">
        <f t="shared" si="9"/>
        <v>0</v>
      </c>
      <c r="L65" s="191">
        <v>21</v>
      </c>
      <c r="M65" s="191">
        <f t="shared" si="10"/>
        <v>0</v>
      </c>
      <c r="N65" s="191">
        <v>0</v>
      </c>
      <c r="O65" s="191">
        <f t="shared" si="11"/>
        <v>0</v>
      </c>
      <c r="P65" s="191">
        <v>0</v>
      </c>
      <c r="Q65" s="191">
        <f t="shared" si="12"/>
        <v>0</v>
      </c>
      <c r="R65" s="191"/>
      <c r="S65" s="191" t="s">
        <v>144</v>
      </c>
      <c r="T65" s="192" t="s">
        <v>145</v>
      </c>
      <c r="U65" s="158">
        <v>0</v>
      </c>
      <c r="V65" s="158">
        <f t="shared" si="13"/>
        <v>0</v>
      </c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415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>
      <c r="A66" s="186">
        <v>58</v>
      </c>
      <c r="B66" s="187" t="s">
        <v>532</v>
      </c>
      <c r="C66" s="193" t="s">
        <v>533</v>
      </c>
      <c r="D66" s="188" t="s">
        <v>423</v>
      </c>
      <c r="E66" s="189">
        <v>2</v>
      </c>
      <c r="F66" s="190"/>
      <c r="G66" s="191">
        <f t="shared" si="7"/>
        <v>0</v>
      </c>
      <c r="H66" s="190"/>
      <c r="I66" s="191">
        <f t="shared" si="8"/>
        <v>0</v>
      </c>
      <c r="J66" s="190"/>
      <c r="K66" s="191">
        <f t="shared" si="9"/>
        <v>0</v>
      </c>
      <c r="L66" s="191">
        <v>21</v>
      </c>
      <c r="M66" s="191">
        <f t="shared" si="10"/>
        <v>0</v>
      </c>
      <c r="N66" s="191">
        <v>0</v>
      </c>
      <c r="O66" s="191">
        <f t="shared" si="11"/>
        <v>0</v>
      </c>
      <c r="P66" s="191">
        <v>0</v>
      </c>
      <c r="Q66" s="191">
        <f t="shared" si="12"/>
        <v>0</v>
      </c>
      <c r="R66" s="191"/>
      <c r="S66" s="191" t="s">
        <v>144</v>
      </c>
      <c r="T66" s="192" t="s">
        <v>145</v>
      </c>
      <c r="U66" s="158">
        <v>0</v>
      </c>
      <c r="V66" s="158">
        <f t="shared" si="13"/>
        <v>0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418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86">
        <v>59</v>
      </c>
      <c r="B67" s="187" t="s">
        <v>534</v>
      </c>
      <c r="C67" s="193" t="s">
        <v>535</v>
      </c>
      <c r="D67" s="188" t="s">
        <v>423</v>
      </c>
      <c r="E67" s="189">
        <v>2</v>
      </c>
      <c r="F67" s="190"/>
      <c r="G67" s="191">
        <f t="shared" si="7"/>
        <v>0</v>
      </c>
      <c r="H67" s="190"/>
      <c r="I67" s="191">
        <f t="shared" si="8"/>
        <v>0</v>
      </c>
      <c r="J67" s="190"/>
      <c r="K67" s="191">
        <f t="shared" si="9"/>
        <v>0</v>
      </c>
      <c r="L67" s="191">
        <v>21</v>
      </c>
      <c r="M67" s="191">
        <f t="shared" si="10"/>
        <v>0</v>
      </c>
      <c r="N67" s="191">
        <v>0</v>
      </c>
      <c r="O67" s="191">
        <f t="shared" si="11"/>
        <v>0</v>
      </c>
      <c r="P67" s="191">
        <v>0</v>
      </c>
      <c r="Q67" s="191">
        <f t="shared" si="12"/>
        <v>0</v>
      </c>
      <c r="R67" s="191"/>
      <c r="S67" s="191" t="s">
        <v>144</v>
      </c>
      <c r="T67" s="192" t="s">
        <v>145</v>
      </c>
      <c r="U67" s="158">
        <v>0</v>
      </c>
      <c r="V67" s="158">
        <f t="shared" si="13"/>
        <v>0</v>
      </c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415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86">
        <v>60</v>
      </c>
      <c r="B68" s="187" t="s">
        <v>536</v>
      </c>
      <c r="C68" s="193" t="s">
        <v>537</v>
      </c>
      <c r="D68" s="188" t="s">
        <v>538</v>
      </c>
      <c r="E68" s="189">
        <v>2</v>
      </c>
      <c r="F68" s="190"/>
      <c r="G68" s="191">
        <f t="shared" si="7"/>
        <v>0</v>
      </c>
      <c r="H68" s="190"/>
      <c r="I68" s="191">
        <f t="shared" si="8"/>
        <v>0</v>
      </c>
      <c r="J68" s="190"/>
      <c r="K68" s="191">
        <f t="shared" si="9"/>
        <v>0</v>
      </c>
      <c r="L68" s="191">
        <v>21</v>
      </c>
      <c r="M68" s="191">
        <f t="shared" si="10"/>
        <v>0</v>
      </c>
      <c r="N68" s="191">
        <v>0</v>
      </c>
      <c r="O68" s="191">
        <f t="shared" si="11"/>
        <v>0</v>
      </c>
      <c r="P68" s="191">
        <v>0</v>
      </c>
      <c r="Q68" s="191">
        <f t="shared" si="12"/>
        <v>0</v>
      </c>
      <c r="R68" s="191"/>
      <c r="S68" s="191" t="s">
        <v>144</v>
      </c>
      <c r="T68" s="192" t="s">
        <v>145</v>
      </c>
      <c r="U68" s="158">
        <v>0</v>
      </c>
      <c r="V68" s="158">
        <f t="shared" si="13"/>
        <v>0</v>
      </c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415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>
      <c r="A69" s="170">
        <v>61</v>
      </c>
      <c r="B69" s="171" t="s">
        <v>539</v>
      </c>
      <c r="C69" s="180" t="s">
        <v>540</v>
      </c>
      <c r="D69" s="172" t="s">
        <v>489</v>
      </c>
      <c r="E69" s="173">
        <v>2</v>
      </c>
      <c r="F69" s="174"/>
      <c r="G69" s="175">
        <f t="shared" si="7"/>
        <v>0</v>
      </c>
      <c r="H69" s="174"/>
      <c r="I69" s="175">
        <f t="shared" si="8"/>
        <v>0</v>
      </c>
      <c r="J69" s="174"/>
      <c r="K69" s="175">
        <f t="shared" si="9"/>
        <v>0</v>
      </c>
      <c r="L69" s="175">
        <v>21</v>
      </c>
      <c r="M69" s="175">
        <f t="shared" si="10"/>
        <v>0</v>
      </c>
      <c r="N69" s="175">
        <v>0</v>
      </c>
      <c r="O69" s="175">
        <f t="shared" si="11"/>
        <v>0</v>
      </c>
      <c r="P69" s="175">
        <v>0</v>
      </c>
      <c r="Q69" s="175">
        <f t="shared" si="12"/>
        <v>0</v>
      </c>
      <c r="R69" s="175"/>
      <c r="S69" s="175" t="s">
        <v>144</v>
      </c>
      <c r="T69" s="176" t="s">
        <v>145</v>
      </c>
      <c r="U69" s="158">
        <v>0</v>
      </c>
      <c r="V69" s="158">
        <f t="shared" si="13"/>
        <v>0</v>
      </c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418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>
      <c r="A70" s="5"/>
      <c r="B70" s="6"/>
      <c r="C70" s="183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v>15</v>
      </c>
      <c r="AF70">
        <v>21</v>
      </c>
    </row>
    <row r="71" spans="1:60">
      <c r="A71" s="152"/>
      <c r="B71" s="153" t="s">
        <v>29</v>
      </c>
      <c r="C71" s="184"/>
      <c r="D71" s="154"/>
      <c r="E71" s="155"/>
      <c r="F71" s="155"/>
      <c r="G71" s="178">
        <f>G8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f>SUMIF(L7:L69,AE70,G7:G69)</f>
        <v>0</v>
      </c>
      <c r="AF71">
        <f>SUMIF(L7:L69,AF70,G7:G69)</f>
        <v>0</v>
      </c>
      <c r="AG71" t="s">
        <v>411</v>
      </c>
    </row>
    <row r="72" spans="1:60">
      <c r="C72" s="185"/>
      <c r="D72" s="140"/>
      <c r="AG72" t="s">
        <v>412</v>
      </c>
    </row>
    <row r="73" spans="1:60">
      <c r="D73" s="140"/>
    </row>
    <row r="74" spans="1:60">
      <c r="D74" s="140"/>
    </row>
    <row r="75" spans="1:60">
      <c r="D75" s="140"/>
    </row>
    <row r="76" spans="1:60">
      <c r="D76" s="140"/>
    </row>
    <row r="77" spans="1:60">
      <c r="D77" s="140"/>
    </row>
    <row r="78" spans="1:60">
      <c r="D78" s="140"/>
    </row>
    <row r="79" spans="1:60">
      <c r="D79" s="140"/>
    </row>
    <row r="80" spans="1:60">
      <c r="D80" s="140"/>
    </row>
    <row r="81" spans="4:4">
      <c r="D81" s="140"/>
    </row>
    <row r="82" spans="4:4">
      <c r="D82" s="140"/>
    </row>
    <row r="83" spans="4:4">
      <c r="D83" s="140"/>
    </row>
    <row r="84" spans="4:4">
      <c r="D84" s="140"/>
    </row>
    <row r="85" spans="4:4">
      <c r="D85" s="140"/>
    </row>
    <row r="86" spans="4:4">
      <c r="D86" s="140"/>
    </row>
    <row r="87" spans="4:4">
      <c r="D87" s="140"/>
    </row>
    <row r="88" spans="4:4">
      <c r="D88" s="140"/>
    </row>
    <row r="89" spans="4:4">
      <c r="D89" s="140"/>
    </row>
    <row r="90" spans="4:4">
      <c r="D90" s="140"/>
    </row>
    <row r="91" spans="4:4">
      <c r="D91" s="140"/>
    </row>
    <row r="92" spans="4:4">
      <c r="D92" s="140"/>
    </row>
    <row r="93" spans="4:4">
      <c r="D93" s="140"/>
    </row>
    <row r="94" spans="4:4">
      <c r="D94" s="140"/>
    </row>
    <row r="95" spans="4:4">
      <c r="D95" s="140"/>
    </row>
    <row r="96" spans="4:4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algorithmName="SHA-512" hashValue="5OoMSQWXYL3ZENuCFMI3U8Tc4UhNoMLBGrA3JX7aTX53I4fTrZZTeXKJyrU7ADcN5nZvjTwFhq827+cdyg0k2g==" saltValue="tOPoVaIXul9Ooq0PePGHR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8" t="s">
        <v>98</v>
      </c>
      <c r="B1" s="248"/>
      <c r="C1" s="248"/>
      <c r="D1" s="248"/>
      <c r="E1" s="248"/>
      <c r="F1" s="248"/>
      <c r="G1" s="248"/>
      <c r="AG1" t="s">
        <v>99</v>
      </c>
    </row>
    <row r="2" spans="1:60" ht="24.95" customHeight="1">
      <c r="A2" s="141" t="s">
        <v>7</v>
      </c>
      <c r="B2" s="73" t="s">
        <v>44</v>
      </c>
      <c r="C2" s="249" t="s">
        <v>45</v>
      </c>
      <c r="D2" s="250"/>
      <c r="E2" s="250"/>
      <c r="F2" s="250"/>
      <c r="G2" s="251"/>
      <c r="AG2" t="s">
        <v>100</v>
      </c>
    </row>
    <row r="3" spans="1:60" ht="24.95" customHeight="1">
      <c r="A3" s="141" t="s">
        <v>8</v>
      </c>
      <c r="B3" s="73" t="s">
        <v>53</v>
      </c>
      <c r="C3" s="249" t="s">
        <v>54</v>
      </c>
      <c r="D3" s="250"/>
      <c r="E3" s="250"/>
      <c r="F3" s="250"/>
      <c r="G3" s="251"/>
      <c r="AC3" s="88" t="s">
        <v>100</v>
      </c>
      <c r="AG3" t="s">
        <v>101</v>
      </c>
    </row>
    <row r="4" spans="1:60" ht="24.95" customHeight="1">
      <c r="A4" s="142" t="s">
        <v>9</v>
      </c>
      <c r="B4" s="143" t="s">
        <v>58</v>
      </c>
      <c r="C4" s="252" t="s">
        <v>59</v>
      </c>
      <c r="D4" s="253"/>
      <c r="E4" s="253"/>
      <c r="F4" s="253"/>
      <c r="G4" s="254"/>
      <c r="AG4" t="s">
        <v>102</v>
      </c>
    </row>
    <row r="5" spans="1:60">
      <c r="D5" s="140"/>
    </row>
    <row r="6" spans="1:60" ht="38.25">
      <c r="A6" s="145" t="s">
        <v>103</v>
      </c>
      <c r="B6" s="147" t="s">
        <v>104</v>
      </c>
      <c r="C6" s="147" t="s">
        <v>105</v>
      </c>
      <c r="D6" s="146" t="s">
        <v>106</v>
      </c>
      <c r="E6" s="145" t="s">
        <v>107</v>
      </c>
      <c r="F6" s="144" t="s">
        <v>108</v>
      </c>
      <c r="G6" s="145" t="s">
        <v>29</v>
      </c>
      <c r="H6" s="148" t="s">
        <v>30</v>
      </c>
      <c r="I6" s="148" t="s">
        <v>109</v>
      </c>
      <c r="J6" s="148" t="s">
        <v>31</v>
      </c>
      <c r="K6" s="148" t="s">
        <v>110</v>
      </c>
      <c r="L6" s="148" t="s">
        <v>111</v>
      </c>
      <c r="M6" s="148" t="s">
        <v>112</v>
      </c>
      <c r="N6" s="148" t="s">
        <v>113</v>
      </c>
      <c r="O6" s="148" t="s">
        <v>114</v>
      </c>
      <c r="P6" s="148" t="s">
        <v>115</v>
      </c>
      <c r="Q6" s="148" t="s">
        <v>116</v>
      </c>
      <c r="R6" s="148" t="s">
        <v>117</v>
      </c>
      <c r="S6" s="148" t="s">
        <v>118</v>
      </c>
      <c r="T6" s="148" t="s">
        <v>119</v>
      </c>
      <c r="U6" s="148" t="s">
        <v>120</v>
      </c>
      <c r="V6" s="148" t="s">
        <v>121</v>
      </c>
      <c r="W6" s="148" t="s">
        <v>122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123</v>
      </c>
      <c r="B8" s="165" t="s">
        <v>96</v>
      </c>
      <c r="C8" s="179" t="s">
        <v>27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8"/>
      <c r="O8" s="168">
        <f>SUM(O9:O10)</f>
        <v>0</v>
      </c>
      <c r="P8" s="168"/>
      <c r="Q8" s="168">
        <f>SUM(Q9:Q10)</f>
        <v>0</v>
      </c>
      <c r="R8" s="168"/>
      <c r="S8" s="168"/>
      <c r="T8" s="169"/>
      <c r="U8" s="163"/>
      <c r="V8" s="163">
        <f>SUM(V9:V10)</f>
        <v>0</v>
      </c>
      <c r="W8" s="163"/>
      <c r="AG8" t="s">
        <v>124</v>
      </c>
    </row>
    <row r="9" spans="1:60" outlineLevel="1">
      <c r="A9" s="186">
        <v>1</v>
      </c>
      <c r="B9" s="187" t="s">
        <v>541</v>
      </c>
      <c r="C9" s="193" t="s">
        <v>542</v>
      </c>
      <c r="D9" s="188" t="s">
        <v>543</v>
      </c>
      <c r="E9" s="189">
        <v>1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91">
        <v>0</v>
      </c>
      <c r="O9" s="191">
        <f>ROUND(E9*N9,2)</f>
        <v>0</v>
      </c>
      <c r="P9" s="191">
        <v>0</v>
      </c>
      <c r="Q9" s="191">
        <f>ROUND(E9*P9,2)</f>
        <v>0</v>
      </c>
      <c r="R9" s="191"/>
      <c r="S9" s="191" t="s">
        <v>129</v>
      </c>
      <c r="T9" s="192" t="s">
        <v>145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544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70">
        <v>2</v>
      </c>
      <c r="B10" s="171" t="s">
        <v>545</v>
      </c>
      <c r="C10" s="180" t="s">
        <v>546</v>
      </c>
      <c r="D10" s="172" t="s">
        <v>543</v>
      </c>
      <c r="E10" s="173">
        <v>1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5">
        <v>0</v>
      </c>
      <c r="O10" s="175">
        <f>ROUND(E10*N10,2)</f>
        <v>0</v>
      </c>
      <c r="P10" s="175">
        <v>0</v>
      </c>
      <c r="Q10" s="175">
        <f>ROUND(E10*P10,2)</f>
        <v>0</v>
      </c>
      <c r="R10" s="175"/>
      <c r="S10" s="175" t="s">
        <v>129</v>
      </c>
      <c r="T10" s="176" t="s">
        <v>145</v>
      </c>
      <c r="U10" s="158">
        <v>0</v>
      </c>
      <c r="V10" s="158">
        <f>ROUND(E10*U10,2)</f>
        <v>0</v>
      </c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544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>
      <c r="A11" s="5"/>
      <c r="B11" s="6"/>
      <c r="C11" s="183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>
      <c r="A12" s="152"/>
      <c r="B12" s="153" t="s">
        <v>29</v>
      </c>
      <c r="C12" s="184"/>
      <c r="D12" s="154"/>
      <c r="E12" s="155"/>
      <c r="F12" s="155"/>
      <c r="G12" s="178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411</v>
      </c>
    </row>
    <row r="13" spans="1:60">
      <c r="C13" s="185"/>
      <c r="D13" s="140"/>
      <c r="AG13" t="s">
        <v>412</v>
      </c>
    </row>
    <row r="14" spans="1:60">
      <c r="D14" s="140"/>
    </row>
    <row r="15" spans="1:60">
      <c r="D15" s="140"/>
    </row>
    <row r="16" spans="1:60">
      <c r="D16" s="140"/>
    </row>
    <row r="17" spans="4:4">
      <c r="D17" s="140"/>
    </row>
    <row r="18" spans="4:4">
      <c r="D18" s="140"/>
    </row>
    <row r="19" spans="4:4">
      <c r="D19" s="140"/>
    </row>
    <row r="20" spans="4:4">
      <c r="D20" s="140"/>
    </row>
    <row r="21" spans="4:4">
      <c r="D21" s="140"/>
    </row>
    <row r="22" spans="4:4">
      <c r="D22" s="140"/>
    </row>
    <row r="23" spans="4:4">
      <c r="D23" s="140"/>
    </row>
    <row r="24" spans="4:4">
      <c r="D24" s="140"/>
    </row>
    <row r="25" spans="4:4">
      <c r="D25" s="140"/>
    </row>
    <row r="26" spans="4:4">
      <c r="D26" s="140"/>
    </row>
    <row r="27" spans="4:4">
      <c r="D27" s="140"/>
    </row>
    <row r="28" spans="4:4">
      <c r="D28" s="140"/>
    </row>
    <row r="29" spans="4:4">
      <c r="D29" s="140"/>
    </row>
    <row r="30" spans="4:4">
      <c r="D30" s="140"/>
    </row>
    <row r="31" spans="4:4">
      <c r="D31" s="140"/>
    </row>
    <row r="32" spans="4:4">
      <c r="D32" s="140"/>
    </row>
    <row r="33" spans="4:4">
      <c r="D33" s="140"/>
    </row>
    <row r="34" spans="4:4">
      <c r="D34" s="140"/>
    </row>
    <row r="35" spans="4:4">
      <c r="D35" s="140"/>
    </row>
    <row r="36" spans="4:4">
      <c r="D36" s="140"/>
    </row>
    <row r="37" spans="4:4">
      <c r="D37" s="140"/>
    </row>
    <row r="38" spans="4:4">
      <c r="D38" s="140"/>
    </row>
    <row r="39" spans="4:4">
      <c r="D39" s="140"/>
    </row>
    <row r="40" spans="4:4">
      <c r="D40" s="140"/>
    </row>
    <row r="41" spans="4:4">
      <c r="D41" s="140"/>
    </row>
    <row r="42" spans="4:4">
      <c r="D42" s="140"/>
    </row>
    <row r="43" spans="4:4">
      <c r="D43" s="140"/>
    </row>
    <row r="44" spans="4:4">
      <c r="D44" s="140"/>
    </row>
    <row r="45" spans="4:4">
      <c r="D45" s="140"/>
    </row>
    <row r="46" spans="4:4">
      <c r="D46" s="140"/>
    </row>
    <row r="47" spans="4:4">
      <c r="D47" s="140"/>
    </row>
    <row r="48" spans="4:4">
      <c r="D48" s="140"/>
    </row>
    <row r="49" spans="4:4">
      <c r="D49" s="140"/>
    </row>
    <row r="50" spans="4:4">
      <c r="D50" s="140"/>
    </row>
    <row r="51" spans="4:4">
      <c r="D51" s="140"/>
    </row>
    <row r="52" spans="4:4">
      <c r="D52" s="140"/>
    </row>
    <row r="53" spans="4:4">
      <c r="D53" s="140"/>
    </row>
    <row r="54" spans="4:4">
      <c r="D54" s="140"/>
    </row>
    <row r="55" spans="4:4">
      <c r="D55" s="140"/>
    </row>
    <row r="56" spans="4:4">
      <c r="D56" s="140"/>
    </row>
    <row r="57" spans="4:4">
      <c r="D57" s="140"/>
    </row>
    <row r="58" spans="4:4">
      <c r="D58" s="140"/>
    </row>
    <row r="59" spans="4:4">
      <c r="D59" s="140"/>
    </row>
    <row r="60" spans="4:4">
      <c r="D60" s="140"/>
    </row>
    <row r="61" spans="4:4">
      <c r="D61" s="140"/>
    </row>
    <row r="62" spans="4:4">
      <c r="D62" s="140"/>
    </row>
    <row r="63" spans="4:4">
      <c r="D63" s="140"/>
    </row>
    <row r="64" spans="4:4">
      <c r="D64" s="140"/>
    </row>
    <row r="65" spans="4:4">
      <c r="D65" s="140"/>
    </row>
    <row r="66" spans="4:4">
      <c r="D66" s="140"/>
    </row>
    <row r="67" spans="4:4">
      <c r="D67" s="140"/>
    </row>
    <row r="68" spans="4:4">
      <c r="D68" s="140"/>
    </row>
    <row r="69" spans="4:4">
      <c r="D69" s="140"/>
    </row>
    <row r="70" spans="4:4">
      <c r="D70" s="140"/>
    </row>
    <row r="71" spans="4:4">
      <c r="D71" s="140"/>
    </row>
    <row r="72" spans="4:4">
      <c r="D72" s="140"/>
    </row>
    <row r="73" spans="4:4">
      <c r="D73" s="140"/>
    </row>
    <row r="74" spans="4:4">
      <c r="D74" s="140"/>
    </row>
    <row r="75" spans="4:4">
      <c r="D75" s="140"/>
    </row>
    <row r="76" spans="4:4">
      <c r="D76" s="140"/>
    </row>
    <row r="77" spans="4:4">
      <c r="D77" s="140"/>
    </row>
    <row r="78" spans="4:4">
      <c r="D78" s="140"/>
    </row>
    <row r="79" spans="4:4">
      <c r="D79" s="140"/>
    </row>
    <row r="80" spans="4:4">
      <c r="D80" s="140"/>
    </row>
    <row r="81" spans="4:4">
      <c r="D81" s="140"/>
    </row>
    <row r="82" spans="4:4">
      <c r="D82" s="140"/>
    </row>
    <row r="83" spans="4:4">
      <c r="D83" s="140"/>
    </row>
    <row r="84" spans="4:4">
      <c r="D84" s="140"/>
    </row>
    <row r="85" spans="4:4">
      <c r="D85" s="140"/>
    </row>
    <row r="86" spans="4:4">
      <c r="D86" s="140"/>
    </row>
    <row r="87" spans="4:4">
      <c r="D87" s="140"/>
    </row>
    <row r="88" spans="4:4">
      <c r="D88" s="140"/>
    </row>
    <row r="89" spans="4:4">
      <c r="D89" s="140"/>
    </row>
    <row r="90" spans="4:4">
      <c r="D90" s="140"/>
    </row>
    <row r="91" spans="4:4">
      <c r="D91" s="140"/>
    </row>
    <row r="92" spans="4:4">
      <c r="D92" s="140"/>
    </row>
    <row r="93" spans="4:4">
      <c r="D93" s="140"/>
    </row>
    <row r="94" spans="4:4">
      <c r="D94" s="140"/>
    </row>
    <row r="95" spans="4:4">
      <c r="D95" s="140"/>
    </row>
    <row r="96" spans="4:4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algorithmName="SHA-512" hashValue="eXH8PPIbMbSh7g7vN2+A2KqXFS5hUXQYUcmzXnYezv56Hz6XuYsNz8MJQQTKgNg59aI+D4Bnf10AnpcZzLkBlA==" saltValue="beydiu7d6/78eZ0TICv3g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 1 Pol</vt:lpstr>
      <vt:lpstr>1 2 Pol</vt:lpstr>
      <vt:lpstr>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'1 3 Pol'!Názvy_tisku</vt:lpstr>
      <vt:lpstr>oadresa</vt:lpstr>
      <vt:lpstr>Stavba!Objednatel</vt:lpstr>
      <vt:lpstr>Stavba!Objekt</vt:lpstr>
      <vt:lpstr>'1 1 Pol'!Oblast_tisku</vt:lpstr>
      <vt:lpstr>'1 2 Pol'!Oblast_tisku</vt:lpstr>
      <vt:lpstr>'1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MENHIR</cp:lastModifiedBy>
  <cp:lastPrinted>2014-02-28T09:52:57Z</cp:lastPrinted>
  <dcterms:created xsi:type="dcterms:W3CDTF">2009-04-08T07:15:50Z</dcterms:created>
  <dcterms:modified xsi:type="dcterms:W3CDTF">2018-09-04T11:36:43Z</dcterms:modified>
</cp:coreProperties>
</file>