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Pol'!$A$1:$U$202</definedName>
    <definedName name="_xlnm.Print_Area" localSheetId="1">'Stavba'!$A$1:$J$62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<sst xmlns="http://schemas.openxmlformats.org/spreadsheetml/2006/main" count="857" uniqueCount="431">
  <si>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</si>
  <si>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</si>
  <si>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</si>
  <si>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</si>
  <si>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</si>
  <si>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</si>
  <si>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</si>
  <si>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</si>
  <si>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</si>
  <si>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</si>
  <si>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</si>
  <si>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</si>
  <si>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</si>
  <si>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</si>
  <si>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</si>
  <si>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</si>
  <si>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</si>
  <si>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</si>
  <si>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</si>
  <si>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</si>
  <si>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</si>
  <si>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</si>
  <si>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</si>
  <si>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</si>
  <si>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</si>
  <si>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</si>
  <si>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</si>
  <si>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</si>
  <si>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</si>
  <si>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</si>
  <si>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</si>
  <si>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</si>
  <si>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</si>
  <si>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</si>
  <si>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</si>
  <si>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</si>
  <si>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</si>
  <si>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</si>
  <si>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</si>
  <si>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</si>
  <si>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</si>
  <si>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</si>
  <si>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</si>
  <si>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Brno Husovice</t>
  </si>
  <si>
    <t>Rozpočet:</t>
  </si>
  <si>
    <t>Misto</t>
  </si>
  <si>
    <t>Z14-068-01 Rekonstrukce plynové kotelny K2 - ÚT</t>
  </si>
  <si>
    <t>Sparáva kolejí a menz, Mendelova univerzita v Brně</t>
  </si>
  <si>
    <t>Kohoutova 11</t>
  </si>
  <si>
    <t>Brno</t>
  </si>
  <si>
    <t>613 00</t>
  </si>
  <si>
    <t>FaBa engineering, s.r.o., Břeclav</t>
  </si>
  <si>
    <t>Lidická 75</t>
  </si>
  <si>
    <t>Břeclav</t>
  </si>
  <si>
    <t>69003</t>
  </si>
  <si>
    <t>26885905</t>
  </si>
  <si>
    <t>CZ26885905</t>
  </si>
  <si>
    <t>Celkem za stavbu</t>
  </si>
  <si>
    <t>CZK</t>
  </si>
  <si>
    <t xml:space="preserve">Popis rozpočtu:  - </t>
  </si>
  <si>
    <t>svazek D.1.4.1 Vytápění</t>
  </si>
  <si>
    <t>Rekapitulace dílů</t>
  </si>
  <si>
    <t>Typ dílu</t>
  </si>
  <si>
    <t>3</t>
  </si>
  <si>
    <t>Svislé a kompletní konstrukce</t>
  </si>
  <si>
    <t>63</t>
  </si>
  <si>
    <t>Podlahy a podlahové konstrukce</t>
  </si>
  <si>
    <t>721</t>
  </si>
  <si>
    <t>Vnitřní kanalizace</t>
  </si>
  <si>
    <t>722</t>
  </si>
  <si>
    <t>Vnitřní vodovod</t>
  </si>
  <si>
    <t>731</t>
  </si>
  <si>
    <t>Kotelny</t>
  </si>
  <si>
    <t>733</t>
  </si>
  <si>
    <t>Rozvod potrubí</t>
  </si>
  <si>
    <t>734</t>
  </si>
  <si>
    <t>Armatury</t>
  </si>
  <si>
    <t>735</t>
  </si>
  <si>
    <t>Otopná tělesa</t>
  </si>
  <si>
    <t>783</t>
  </si>
  <si>
    <t>Nátěry</t>
  </si>
  <si>
    <t>784</t>
  </si>
  <si>
    <t>Malby</t>
  </si>
  <si>
    <t>900</t>
  </si>
  <si>
    <t>Demontáže</t>
  </si>
  <si>
    <t>901</t>
  </si>
  <si>
    <t>PBŘ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</si>
  <si>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</si>
  <si>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</si>
  <si>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</si>
  <si>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</si>
  <si>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</si>
  <si>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</si>
  <si>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</si>
  <si>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</si>
  <si>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</si>
  <si>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</si>
  <si>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</si>
  <si>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</si>
  <si>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</si>
  <si>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</si>
  <si>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</si>
  <si>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</si>
  <si>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</si>
  <si>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</si>
  <si>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</si>
  <si>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</si>
  <si>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</si>
  <si>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</si>
  <si>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</si>
  <si>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</si>
  <si>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</si>
  <si>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</si>
  <si>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</si>
  <si>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</si>
  <si>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</si>
  <si>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</si>
  <si>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</si>
  <si>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37</t>
  </si>
  <si>
    <t>opravy omítek a malba, celá kotelna K2, rozsah dle pošk. stávajích stěn</t>
  </si>
  <si>
    <t>kpl</t>
  </si>
  <si>
    <t>POL1_0</t>
  </si>
  <si>
    <t>342255028R00</t>
  </si>
  <si>
    <t>Příčky z desek porobetonových tl. 15 cm, EI 60 DP1</t>
  </si>
  <si>
    <t>m2</t>
  </si>
  <si>
    <t>-  V položkách jsou zakalkulovány i náklady na pomocné lešení o výšce podlahy do 1900 mm a pro zatížení do 1,5 kPa.</t>
  </si>
  <si>
    <t>POP</t>
  </si>
  <si>
    <t>612481211R00</t>
  </si>
  <si>
    <t>Montáž výztužné sítě (perlinky) do stěrky-stěny</t>
  </si>
  <si>
    <t>612421626R00</t>
  </si>
  <si>
    <t>Omítka vnitřní zdiva, MVC, hladká</t>
  </si>
  <si>
    <t>631100002RA0</t>
  </si>
  <si>
    <t>Podlaha z dlažby keramické,podkladní mazanina 8 cm</t>
  </si>
  <si>
    <t>POL2_0</t>
  </si>
  <si>
    <t>721176101R00</t>
  </si>
  <si>
    <t>Potrubí HT připojovací D 32 x 1,8 mm</t>
  </si>
  <si>
    <t>m</t>
  </si>
  <si>
    <t>721 17-6102.R00</t>
  </si>
  <si>
    <t>Potrubí HT připojovací D 40 x 1,8 mm</t>
  </si>
  <si>
    <t>POL3_0</t>
  </si>
  <si>
    <t>722172312R00</t>
  </si>
  <si>
    <t>Potrubí z PPR, D 25 x 3,5 mm, PN 16</t>
  </si>
  <si>
    <t>722172714R00</t>
  </si>
  <si>
    <t>Potrubí z PPR, D 40 x 5,5 mm, PN 16</t>
  </si>
  <si>
    <t>722172715R00</t>
  </si>
  <si>
    <t>Potrubí z PPR, D 50 x 6,9 mm, PN 16</t>
  </si>
  <si>
    <t>722172316R00</t>
  </si>
  <si>
    <t>Potrubí z PPR, D 63 x 8,6 mm, PN 16</t>
  </si>
  <si>
    <t>722172318R00</t>
  </si>
  <si>
    <t>Potrubí z PPR, D 90 x 12,3 mm, PN 16</t>
  </si>
  <si>
    <t>28615149R</t>
  </si>
  <si>
    <t>Trubka D125 x 17,1 mm délka 4 m PN 16 PPR</t>
  </si>
  <si>
    <t>42</t>
  </si>
  <si>
    <t>tvarovka PPR D125 x 17,1</t>
  </si>
  <si>
    <t>ks</t>
  </si>
  <si>
    <t>722176140R00</t>
  </si>
  <si>
    <t>Montáž rozvodů z plastů svařovan. na tupo D 125 mm</t>
  </si>
  <si>
    <t>722181241RT8</t>
  </si>
  <si>
    <t>Izolace návleková tl. stěny 6 mm, vnitřní průměr 25 mm</t>
  </si>
  <si>
    <t>tepelná izolace z pěnového PE s uzav. pěn. strukturou</t>
  </si>
  <si>
    <t>722181215RT9</t>
  </si>
  <si>
    <t>Izolace návleková tl. stěny 25 mm, vnitřní průměr 28 mm</t>
  </si>
  <si>
    <t>722181245RW8</t>
  </si>
  <si>
    <t>Izolace návleková tl. stěny 25 mm, vnitřní průměr 54 mm</t>
  </si>
  <si>
    <t>722181245RY3</t>
  </si>
  <si>
    <t>Izolace návleková tl. stěny 25 mm, vnitřní průměr 63 mm</t>
  </si>
  <si>
    <t>722181242RY3</t>
  </si>
  <si>
    <t>Izolace návleková tl. stěny 9 mm, vnitřní průměr 63 mm</t>
  </si>
  <si>
    <t>722181245RY7</t>
  </si>
  <si>
    <t>Izolace návleková tl. stěny 25 mm, vnitřní průměr 89 mm</t>
  </si>
  <si>
    <t>722181243RY7</t>
  </si>
  <si>
    <t>Izolace návleková tl. stěny 9 mm, vnitřní průměr 89 mm</t>
  </si>
  <si>
    <t>722181245RZ4</t>
  </si>
  <si>
    <t>Izolace návleková tl. stěny 25 mm, vnitřní průměr 134 mm</t>
  </si>
  <si>
    <t>722280109R00</t>
  </si>
  <si>
    <t>Tlaková zkouška vodovodního potrubí DN 65</t>
  </si>
  <si>
    <t>722290229R00</t>
  </si>
  <si>
    <t>Zkouška tlaku potrubí závitového DN 100</t>
  </si>
  <si>
    <t>722290234R00</t>
  </si>
  <si>
    <t>Proplach a dezinfekce vodovod.potrubí DN 80</t>
  </si>
  <si>
    <t>722290237R00</t>
  </si>
  <si>
    <t>Proplach a dezinfekce vodovod.potrubí DN 200</t>
  </si>
  <si>
    <t>1</t>
  </si>
  <si>
    <t>Poz. 1 plynový kondenzační kotel 120 kW, 6 Bar</t>
  </si>
  <si>
    <t>- 22,4-112,0 kW (80/60°C), 24,0-120,0 kW (60/40°C) a 24,7-123,4 kW (50/30°C)</t>
  </si>
  <si>
    <t>- Každý kotel je vybaven nerezovým hořákem, nerezovým výměníkem, regulací spalování a regulací</t>
  </si>
  <si>
    <t>2</t>
  </si>
  <si>
    <t>montáž kotle</t>
  </si>
  <si>
    <t>uvedení do provozu</t>
  </si>
  <si>
    <t>4</t>
  </si>
  <si>
    <t>Poz. 2 připojovací sada kotle s čerpadlem, a pojistným ventilem, izolace - součástí kotle</t>
  </si>
  <si>
    <t>5</t>
  </si>
  <si>
    <t>montáž připojovací sady</t>
  </si>
  <si>
    <t>6</t>
  </si>
  <si>
    <t>Poz. 3 neutralizační box (450 kW)</t>
  </si>
  <si>
    <t>7</t>
  </si>
  <si>
    <t>montáž boxu</t>
  </si>
  <si>
    <t>9</t>
  </si>
  <si>
    <t>Poz. 4 kabinetní změkčovací filtr (1 m3/h)</t>
  </si>
  <si>
    <t>Mechanický předfiltr, kabinetový aut. změkčovací filtr, instalační armatury, chemie na prvotní spuštění</t>
  </si>
  <si>
    <t>10</t>
  </si>
  <si>
    <t>montáž kabinetního filtru</t>
  </si>
  <si>
    <t>13</t>
  </si>
  <si>
    <t>Poz. 5 akumulační nádrž TUV 1500 l, úprava hrdel dle požadavků</t>
  </si>
  <si>
    <t>- PN 10, nerez 1.4571/316 Ti</t>
  </si>
  <si>
    <t>14</t>
  </si>
  <si>
    <t>izolace nádoby PUR pěnou 100 mm snímatelná</t>
  </si>
  <si>
    <t>15</t>
  </si>
  <si>
    <t>montáž nádoby a izolace</t>
  </si>
  <si>
    <t>16</t>
  </si>
  <si>
    <t>Poz. 6 expanzní nádoba s membránou 800 l, 6 bar</t>
  </si>
  <si>
    <t>17</t>
  </si>
  <si>
    <t>montáž nádoby</t>
  </si>
  <si>
    <t>19</t>
  </si>
  <si>
    <t>Poz. 7 odlučovač kalů DN 100 (47 m3/h)</t>
  </si>
  <si>
    <t>21</t>
  </si>
  <si>
    <t>tepelná izolace</t>
  </si>
  <si>
    <t>22</t>
  </si>
  <si>
    <t>montáž odlučovače</t>
  </si>
  <si>
    <t>8</t>
  </si>
  <si>
    <t>Poz. 8 anuloid (30 m3/h)</t>
  </si>
  <si>
    <t>11</t>
  </si>
  <si>
    <t>izolace anuloidu PUR</t>
  </si>
  <si>
    <t>732349105R00</t>
  </si>
  <si>
    <t>Montáž anuloidu V - průtok 30 m3/hod</t>
  </si>
  <si>
    <t>12</t>
  </si>
  <si>
    <t>Poz. 9 sdružený rozdělovač a sběrač, modul 200, PN 6, 1750 mm</t>
  </si>
  <si>
    <t>18</t>
  </si>
  <si>
    <t>stavitelný stojan 370-570 mm</t>
  </si>
  <si>
    <t>20</t>
  </si>
  <si>
    <t>izolace PUR 35 mm, kašírovaná alu</t>
  </si>
  <si>
    <t>732119197R00</t>
  </si>
  <si>
    <t>Montáž těles rozdělovačů a sběračů dl 1m</t>
  </si>
  <si>
    <t>kus</t>
  </si>
  <si>
    <t>27</t>
  </si>
  <si>
    <t>Poz. 10 výměník tepla 480 kW letovaný, (70/50°C na 40/55°C)</t>
  </si>
  <si>
    <t>- výměník, tepelná izolace</t>
  </si>
  <si>
    <t>38</t>
  </si>
  <si>
    <t>montáž výměníku</t>
  </si>
  <si>
    <t>h</t>
  </si>
  <si>
    <t>39</t>
  </si>
  <si>
    <t>Poz. 11 aquamat, expanzní nádoba s vakem, 200 l/10 bar</t>
  </si>
  <si>
    <t>- s průtokem pitné vody nádobou</t>
  </si>
  <si>
    <t>732339108R00</t>
  </si>
  <si>
    <t>Montáž nádoby expanzní tlakové 200 l</t>
  </si>
  <si>
    <t>23</t>
  </si>
  <si>
    <t>Poz. 12 , čerpadlo oběhové (prac. bod 30 kPa/41 m3/h)</t>
  </si>
  <si>
    <t>- elektronicky řízené, proporcionální charakteristika</t>
  </si>
  <si>
    <t>25</t>
  </si>
  <si>
    <t>Poz. 13, čerpadlo oběhové (prac. bod 30 kPa/41 m3/h)</t>
  </si>
  <si>
    <t>- nerez/bronz</t>
  </si>
  <si>
    <t>26</t>
  </si>
  <si>
    <t>Poz. 14 , čerpadlo oběhové (prac. bod 40 kPa/17,5 m3/h)</t>
  </si>
  <si>
    <t>40</t>
  </si>
  <si>
    <t>Poz. 15, čerpadlo oběhové (prac. bod 40 kPa/14 m3/h)</t>
  </si>
  <si>
    <t>41</t>
  </si>
  <si>
    <t>Poz. 16, čerpadlo cirkulační 3 ot.(30 kPa/2 m3/h)</t>
  </si>
  <si>
    <t>24</t>
  </si>
  <si>
    <t>montáž čerpadla</t>
  </si>
  <si>
    <t>36</t>
  </si>
  <si>
    <t>napuštění otopné soustavy upravenou vodou</t>
  </si>
  <si>
    <t>28</t>
  </si>
  <si>
    <t>topná zkouška</t>
  </si>
  <si>
    <t>733111113R00</t>
  </si>
  <si>
    <t>Potrubí závit. bezešvé běžné v kotelnách DN 15</t>
  </si>
  <si>
    <t>733111114R00</t>
  </si>
  <si>
    <t>Potrubí závit. bezešvé běžné v kotelnách DN 20</t>
  </si>
  <si>
    <t>733111316R00</t>
  </si>
  <si>
    <t>Potrubí závit. běžné svařované v kotelnách DN 32</t>
  </si>
  <si>
    <t>733111117R00</t>
  </si>
  <si>
    <t>Potrubí závit. bezešvé běžné v kotelnách DN 40</t>
  </si>
  <si>
    <t>733121222R00</t>
  </si>
  <si>
    <t>Potrubí hladké bezešvé v kotelnách D 76 x 3,2 mm</t>
  </si>
  <si>
    <t>733121225R00</t>
  </si>
  <si>
    <t>Potrubí hladké bezešvé v kotelnách D 89 x 3,6 mm</t>
  </si>
  <si>
    <t>733121232R00</t>
  </si>
  <si>
    <t>Potrubí hladké bezešvé v kotelnách D 133 x 4,5 mm</t>
  </si>
  <si>
    <t>733190108R00</t>
  </si>
  <si>
    <t>Tlaková zkouška potrubí  DN 50</t>
  </si>
  <si>
    <t>733190232R00</t>
  </si>
  <si>
    <t>Tlaková zkouška ocelového hladkého potrubí D 133</t>
  </si>
  <si>
    <t>32</t>
  </si>
  <si>
    <t>propláchnutí otopné soustavy</t>
  </si>
  <si>
    <t>631547114R</t>
  </si>
  <si>
    <t>Pouzdro potrubní izolační 28/30 mm, kamenná vlna s polepem Al fólií vyztuženou skleněnou mřížkou</t>
  </si>
  <si>
    <t>631547317R</t>
  </si>
  <si>
    <t>Pouzdro potrubní izolační 48/50 mm, kamenná vlna s polepem Al fólií vyztuženou skleněnou mřížkou</t>
  </si>
  <si>
    <t>631547322R</t>
  </si>
  <si>
    <t>Pouzdro potrubní izolační 76/50 mm, kamenná vlna s polepem Al fólií vyztuženou skleněnou mřížkou</t>
  </si>
  <si>
    <t>631547423R</t>
  </si>
  <si>
    <t>Pouzdro potrubní izolační 89/60 mm, kamenná vlna s polepem Al fólií vyztuženou skleněnou mřížkou</t>
  </si>
  <si>
    <t>63154632R</t>
  </si>
  <si>
    <t>Pouzdro potrubní izolační 133/60 mm, kamenná vlna s Al fólií se skelnou mřížkou na povrchu</t>
  </si>
  <si>
    <t>734233112R00</t>
  </si>
  <si>
    <t>Kohout kulový, vnitř.-vnitř.z. DN 20</t>
  </si>
  <si>
    <t>722236142R00</t>
  </si>
  <si>
    <t>Kohout kulový s vypouš.vnitř.-vnitř.z. DN 20</t>
  </si>
  <si>
    <t>734233114R00</t>
  </si>
  <si>
    <t>Kohout kulový, vnitř.-vnitř.z. DN 32</t>
  </si>
  <si>
    <t>734233115R00</t>
  </si>
  <si>
    <t>Kohout kulový, vnitř.-vnitř.z. DN 40</t>
  </si>
  <si>
    <t>734233116R00</t>
  </si>
  <si>
    <t>Kohout kulový, vnitř.-vnitř.z. DN 50</t>
  </si>
  <si>
    <t>722235117R00</t>
  </si>
  <si>
    <t>Kohout kulový, vnitř.-vnitř.z. DN 65</t>
  </si>
  <si>
    <t>734293225R00</t>
  </si>
  <si>
    <t>Filtr, vnitřní-vnitřní z. DN 40</t>
  </si>
  <si>
    <t>734163157R00</t>
  </si>
  <si>
    <t>Filtr přírubový, DN 65/6 do přírub</t>
  </si>
  <si>
    <t>734163159R00</t>
  </si>
  <si>
    <t>Filtr přírubový, DN 100/6 do přírub</t>
  </si>
  <si>
    <t>734243412R00</t>
  </si>
  <si>
    <t>Klapka zpětná vodorovná DN 20</t>
  </si>
  <si>
    <t>734243415R00</t>
  </si>
  <si>
    <t>Klapka zpětná vodorovná DN 40</t>
  </si>
  <si>
    <t>734193157R00</t>
  </si>
  <si>
    <t>Klapka zpět.přírub.DN 65/6 do přírub</t>
  </si>
  <si>
    <t>734193159R00</t>
  </si>
  <si>
    <t>Klapka zpět.přírub. DN100/6 do přírub</t>
  </si>
  <si>
    <t>734193217R00</t>
  </si>
  <si>
    <t>Klapka uzav.regul.mezipřirub. DN 65/6</t>
  </si>
  <si>
    <t>734193218R00</t>
  </si>
  <si>
    <t>Klapka uzav.regul.mezipřirub. DN 80/6</t>
  </si>
  <si>
    <t>734193219R00</t>
  </si>
  <si>
    <t>Klapka uzav.regul.mezipřirub. DN100/6</t>
  </si>
  <si>
    <t>734193221R00</t>
  </si>
  <si>
    <t>Klapka uzav.regul.mezipřirub. DN125/6</t>
  </si>
  <si>
    <t>734293312R00</t>
  </si>
  <si>
    <t>Kohout kulový vypouštěcí, DN 15</t>
  </si>
  <si>
    <t>734293313R00</t>
  </si>
  <si>
    <t>Kohout kulový vypouštěcí, DN 20</t>
  </si>
  <si>
    <t>734233113R00</t>
  </si>
  <si>
    <t>Kohout kulový vypouštěcí, DN 25</t>
  </si>
  <si>
    <t>734213112R00</t>
  </si>
  <si>
    <t>Ventil automatický odvzdušňovací, DN 15</t>
  </si>
  <si>
    <t>734411141R00</t>
  </si>
  <si>
    <t>Teploměr dvoukovový,pevný stonek 60 mm</t>
  </si>
  <si>
    <t>734493111R00</t>
  </si>
  <si>
    <t>Ochranné jímky se závitem do G 1</t>
  </si>
  <si>
    <t>734421150R00</t>
  </si>
  <si>
    <t>Tlakoměr deformační, D 100</t>
  </si>
  <si>
    <t>734494215R00</t>
  </si>
  <si>
    <t>Návarky s trubkovým závitem G 1</t>
  </si>
  <si>
    <t>43</t>
  </si>
  <si>
    <t>vyvažovací ventil DN 80/16, kvs=111</t>
  </si>
  <si>
    <t>734109216R00</t>
  </si>
  <si>
    <t>Montáž přírub. armatur, 2 příruby, PN 1,6, DN 80</t>
  </si>
  <si>
    <t>44</t>
  </si>
  <si>
    <t>vyvažovací ventil DN 40 (regulační ventil), kvs=22</t>
  </si>
  <si>
    <t>734209117R00</t>
  </si>
  <si>
    <t>Montáž armatur závitových,se 2závity, G 6/4</t>
  </si>
  <si>
    <t>30</t>
  </si>
  <si>
    <t>zpětný ventil pro ochranu pitné vody EA, dle ČSN EN 1717 pro třídu 2, DN 50, kvs=60</t>
  </si>
  <si>
    <t>734209118R00</t>
  </si>
  <si>
    <t>Montáž armatur závitových,se 2závity, G 2</t>
  </si>
  <si>
    <t>zpětný ventil pro ochranu pitné vody EA, dle ČSN EN 1717 pro třídu 2, DN 20, kvs=9,1</t>
  </si>
  <si>
    <t>734209114R00</t>
  </si>
  <si>
    <t>Montáž armatur závitových,se 2závity, G 3/4</t>
  </si>
  <si>
    <t>29</t>
  </si>
  <si>
    <t>pojistný ventil DN 15/800 kPa</t>
  </si>
  <si>
    <t>734209113R00</t>
  </si>
  <si>
    <t>Montáž armatur závitových,se 2závity, G 1/2</t>
  </si>
  <si>
    <t>pojistný ventil DN 25/600 kPa</t>
  </si>
  <si>
    <t>734209115R00</t>
  </si>
  <si>
    <t>Montáž armatur závitových,se 2závity, G 1</t>
  </si>
  <si>
    <t>pojistný ventil DN 40/600 kPa</t>
  </si>
  <si>
    <t>45</t>
  </si>
  <si>
    <t>trojcestný směšovací kohout DN 50/6, kvs=40</t>
  </si>
  <si>
    <t>734109414R00</t>
  </si>
  <si>
    <t>Montáž přírub.armatur se 3 přírub.PN 1,6,DN 50</t>
  </si>
  <si>
    <t>trojcestný směšovací kohout DN 65/6, kvs=63</t>
  </si>
  <si>
    <t>734109415R00</t>
  </si>
  <si>
    <t>Montáž přírub.armatur se 3 přírub.PN 1,6,DN 65</t>
  </si>
  <si>
    <t>31946311R</t>
  </si>
  <si>
    <t>Příruba přivařovací s krkem PN 6  DN 65-125</t>
  </si>
  <si>
    <t>47</t>
  </si>
  <si>
    <t>navaření příruby</t>
  </si>
  <si>
    <t>735156787R00</t>
  </si>
  <si>
    <t>Otopná tělesa panelová 33  900/1200</t>
  </si>
  <si>
    <t>55137306.AR</t>
  </si>
  <si>
    <t>Hlavice termostatická bez nulové polohy</t>
  </si>
  <si>
    <t>55137306736R</t>
  </si>
  <si>
    <t>Ventil DN 15 (1/2") přímý, bílá ruční regulační hlavice</t>
  </si>
  <si>
    <t>55137401R</t>
  </si>
  <si>
    <t>šroubení pro ot. těl. přím 1/2</t>
  </si>
  <si>
    <t>46</t>
  </si>
  <si>
    <t>montáž armatury</t>
  </si>
  <si>
    <t>783424740R00</t>
  </si>
  <si>
    <t>Nátěr syntetický potrubí do DN 50 mm základní</t>
  </si>
  <si>
    <t>783424140R00</t>
  </si>
  <si>
    <t>Nátěr syntetický potrubí do DN 50 mm  Z + 2x</t>
  </si>
  <si>
    <t>783426760R00</t>
  </si>
  <si>
    <t>Nátěr syntetický potrubí do DN 150 mm základní</t>
  </si>
  <si>
    <t>784191101R00</t>
  </si>
  <si>
    <t>Penetrace podkladu univerzální 1x</t>
  </si>
  <si>
    <t>784195212R00</t>
  </si>
  <si>
    <t>Malba, bílá, bez penetrace, 2 x</t>
  </si>
  <si>
    <t>35</t>
  </si>
  <si>
    <t>vypuštění vody z otopné soustavy</t>
  </si>
  <si>
    <t>33</t>
  </si>
  <si>
    <t>bourání základů pro stávající zařízení</t>
  </si>
  <si>
    <t>34</t>
  </si>
  <si>
    <t>demontáž stávajícího zařízení</t>
  </si>
  <si>
    <t>979082111R00</t>
  </si>
  <si>
    <t>Vnitrostaveništní doprava suti do 10 m</t>
  </si>
  <si>
    <t>t</t>
  </si>
  <si>
    <t>979981101R00</t>
  </si>
  <si>
    <t>Kontejner, suť bez příměsí, odvoz a likvidace, 3 t</t>
  </si>
  <si>
    <t>31</t>
  </si>
  <si>
    <t>požární prostup ocelového potrubí DN 80, TI 60 mm , EI 45, dodávka</t>
  </si>
  <si>
    <t>požární prostup ocelového potrubí DN 65, TI 60 mm , EI 45, dodávka</t>
  </si>
  <si>
    <t>požární prostup plast. potrubí PPR 50, bez TI , EI 45, dodávka</t>
  </si>
  <si>
    <t>požární prostup plast. potrubí PPR 90, bez TI , EI 45, dodávka</t>
  </si>
  <si>
    <t>48</t>
  </si>
  <si>
    <t>zhotovení prostupu 0,5 hod.</t>
  </si>
  <si>
    <t>998731101R00</t>
  </si>
  <si>
    <t>Přesun hmot pro kotelny, výšky do 6 m</t>
  </si>
  <si>
    <t>998731193R00</t>
  </si>
  <si>
    <t>Příplatek zvětšený přesun, kotelny do 500 m</t>
  </si>
  <si>
    <t>998722101R00</t>
  </si>
  <si>
    <t>Přesun hmot pro vnitřní vodovod, výšky do 6 m</t>
  </si>
  <si>
    <t>998722192R00</t>
  </si>
  <si>
    <t>Příplatek zvětš. přesun, vnitřní vodovod do 100 m</t>
  </si>
  <si>
    <t>998011001R00</t>
  </si>
  <si>
    <t>Přesun hmot pro budovy zděné výšky do 6 m</t>
  </si>
  <si>
    <t>998011015R00</t>
  </si>
  <si>
    <t>Přesun hmot, budovy zděné, příplatek do 1 km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</si>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</sst>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2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2" borderId="29" xfId="0" applyNumberFormat="1" applyFill="1" applyBorder="1" applyAlignment="1">
      <alignment wrapText="1" shrinkToFit="1"/>
    </xf>
    <xf numFmtId="3" fontId="0" fillId="22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0" fontId="13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2" borderId="40" xfId="0" applyNumberFormat="1" applyFont="1" applyFill="1" applyBorder="1" applyAlignment="1">
      <alignment horizontal="center"/>
    </xf>
    <xf numFmtId="4" fontId="3" fillId="22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49" fontId="16" fillId="0" borderId="0" xfId="0" applyNumberFormat="1" applyFont="1" applyAlignment="1">
      <alignment wrapText="1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4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4" fillId="0" borderId="39" xfId="0" applyFont="1" applyBorder="1" applyAlignment="1">
      <alignment vertical="top" shrinkToFit="1"/>
    </xf>
    <xf numFmtId="0" fontId="14" fillId="0" borderId="28" xfId="0" applyFont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2" fontId="14" fillId="0" borderId="39" xfId="0" applyNumberFormat="1" applyFont="1" applyBorder="1" applyAlignment="1">
      <alignment vertical="top" shrinkToFit="1"/>
    </xf>
    <xf numFmtId="172" fontId="0" fillId="33" borderId="40" xfId="0" applyNumberFormat="1" applyFill="1" applyBorder="1" applyAlignment="1">
      <alignment vertical="top" shrinkToFit="1"/>
    </xf>
    <xf numFmtId="4" fontId="14" fillId="34" borderId="39" xfId="0" applyNumberFormat="1" applyFont="1" applyFill="1" applyBorder="1" applyAlignment="1" applyProtection="1">
      <alignment vertical="top" shrinkToFit="1"/>
      <protection locked="0"/>
    </xf>
    <xf numFmtId="4" fontId="14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wrapText="1"/>
    </xf>
    <xf numFmtId="0" fontId="0" fillId="33" borderId="52" xfId="0" applyFill="1" applyBorder="1" applyAlignment="1">
      <alignment vertical="top"/>
    </xf>
    <xf numFmtId="49" fontId="0" fillId="33" borderId="52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7" xfId="0" applyNumberFormat="1" applyFont="1" applyBorder="1" applyAlignment="1">
      <alignment vertical="top"/>
    </xf>
    <xf numFmtId="0" fontId="14" fillId="0" borderId="40" xfId="0" applyFont="1" applyBorder="1" applyAlignment="1">
      <alignment vertical="top" shrinkToFit="1"/>
    </xf>
    <xf numFmtId="172" fontId="14" fillId="0" borderId="40" xfId="0" applyNumberFormat="1" applyFont="1" applyBorder="1" applyAlignment="1">
      <alignment vertical="top" shrinkToFit="1"/>
    </xf>
    <xf numFmtId="4" fontId="14" fillId="34" borderId="40" xfId="0" applyNumberFormat="1" applyFont="1" applyFill="1" applyBorder="1" applyAlignment="1" applyProtection="1">
      <alignment vertical="top" shrinkToFit="1"/>
      <protection locked="0"/>
    </xf>
    <xf numFmtId="4" fontId="14" fillId="0" borderId="40" xfId="0" applyNumberFormat="1" applyFont="1" applyBorder="1" applyAlignment="1">
      <alignment vertical="top" shrinkToFit="1"/>
    </xf>
    <xf numFmtId="0" fontId="14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3" xfId="0" applyNumberFormat="1" applyFont="1" applyFill="1" applyBorder="1" applyAlignment="1">
      <alignment vertical="top"/>
    </xf>
    <xf numFmtId="0" fontId="14" fillId="0" borderId="39" xfId="0" applyNumberFormat="1" applyFont="1" applyBorder="1" applyAlignment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3" xfId="0" applyNumberFormat="1" applyFont="1" applyBorder="1" applyAlignment="1">
      <alignment horizontal="right" vertical="center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3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2" borderId="32" xfId="0" applyNumberFormat="1" applyFill="1" applyBorder="1" applyAlignment="1">
      <alignment/>
    </xf>
    <xf numFmtId="3" fontId="0" fillId="22" borderId="18" xfId="0" applyNumberFormat="1" applyFill="1" applyBorder="1" applyAlignment="1">
      <alignment/>
    </xf>
    <xf numFmtId="3" fontId="0" fillId="22" borderId="57" xfId="0" applyNumberFormat="1" applyFill="1" applyBorder="1" applyAlignment="1">
      <alignment/>
    </xf>
    <xf numFmtId="0" fontId="0" fillId="0" borderId="0" xfId="0" applyNumberFormat="1" applyAlignment="1">
      <alignment wrapText="1"/>
    </xf>
    <xf numFmtId="0" fontId="13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22" borderId="40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3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8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9" xfId="0" applyBorder="1" applyAlignment="1">
      <alignment vertical="center"/>
    </xf>
    <xf numFmtId="0" fontId="15" fillId="0" borderId="28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 shrinkToFit="1"/>
    </xf>
    <xf numFmtId="172" fontId="15" fillId="0" borderId="0" xfId="0" applyNumberFormat="1" applyFont="1" applyBorder="1" applyAlignment="1">
      <alignment vertical="top" wrapText="1" shrinkToFit="1"/>
    </xf>
    <xf numFmtId="4" fontId="15" fillId="0" borderId="0" xfId="0" applyNumberFormat="1" applyFont="1" applyBorder="1" applyAlignment="1">
      <alignment vertical="top" wrapText="1" shrinkToFit="1"/>
    </xf>
    <xf numFmtId="4" fontId="15" fillId="0" borderId="60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6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62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97" t="s">
        <v>39</v>
      </c>
      <c r="B2" s="197"/>
      <c r="C2" s="197"/>
      <c r="D2" s="197"/>
      <c r="E2" s="197"/>
      <c r="F2" s="197"/>
      <c r="G2" s="197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5"/>
  <sheetViews>
    <sheetView showGridLines="0" zoomScaleSheetLayoutView="75" workbookViewId="0" topLeftCell="B5">
      <selection activeCell="I16" sqref="I16:J20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207" t="s">
        <v>42</v>
      </c>
      <c r="C1" s="208"/>
      <c r="D1" s="208"/>
      <c r="E1" s="208"/>
      <c r="F1" s="208"/>
      <c r="G1" s="208"/>
      <c r="H1" s="208"/>
      <c r="I1" s="208"/>
      <c r="J1" s="209"/>
    </row>
    <row r="2" spans="1:15" ht="23.25" customHeight="1">
      <c r="A2" s="4"/>
      <c r="B2" s="81" t="s">
        <v>40</v>
      </c>
      <c r="C2" s="82"/>
      <c r="D2" s="224" t="s">
        <v>46</v>
      </c>
      <c r="E2" s="225"/>
      <c r="F2" s="225"/>
      <c r="G2" s="225"/>
      <c r="H2" s="225"/>
      <c r="I2" s="225"/>
      <c r="J2" s="226"/>
      <c r="O2" s="2"/>
    </row>
    <row r="3" spans="1:10" ht="23.25" customHeight="1">
      <c r="A3" s="4"/>
      <c r="B3" s="83" t="s">
        <v>45</v>
      </c>
      <c r="C3" s="84"/>
      <c r="D3" s="204" t="s">
        <v>43</v>
      </c>
      <c r="E3" s="205"/>
      <c r="F3" s="205"/>
      <c r="G3" s="205"/>
      <c r="H3" s="205"/>
      <c r="I3" s="205"/>
      <c r="J3" s="206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 t="s">
        <v>50</v>
      </c>
      <c r="D7" s="80" t="s">
        <v>49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8" t="s">
        <v>51</v>
      </c>
      <c r="E11" s="228"/>
      <c r="F11" s="228"/>
      <c r="G11" s="228"/>
      <c r="H11" s="28" t="s">
        <v>33</v>
      </c>
      <c r="I11" s="94" t="s">
        <v>55</v>
      </c>
      <c r="J11" s="11"/>
    </row>
    <row r="12" spans="1:10" ht="15.75" customHeight="1">
      <c r="A12" s="4"/>
      <c r="B12" s="41"/>
      <c r="C12" s="26"/>
      <c r="D12" s="202" t="s">
        <v>52</v>
      </c>
      <c r="E12" s="202"/>
      <c r="F12" s="202"/>
      <c r="G12" s="202"/>
      <c r="H12" s="28" t="s">
        <v>34</v>
      </c>
      <c r="I12" s="94" t="s">
        <v>56</v>
      </c>
      <c r="J12" s="11"/>
    </row>
    <row r="13" spans="1:10" ht="15.75" customHeight="1">
      <c r="A13" s="4"/>
      <c r="B13" s="42"/>
      <c r="C13" s="93" t="s">
        <v>54</v>
      </c>
      <c r="D13" s="203" t="s">
        <v>53</v>
      </c>
      <c r="E13" s="203"/>
      <c r="F13" s="203"/>
      <c r="G13" s="203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7" t="s">
        <v>29</v>
      </c>
      <c r="F15" s="227"/>
      <c r="G15" s="198" t="s">
        <v>30</v>
      </c>
      <c r="H15" s="198"/>
      <c r="I15" s="198" t="s">
        <v>28</v>
      </c>
      <c r="J15" s="199"/>
    </row>
    <row r="16" spans="1:10" ht="23.25" customHeight="1">
      <c r="A16" s="142" t="s">
        <v>23</v>
      </c>
      <c r="B16" s="143" t="s">
        <v>23</v>
      </c>
      <c r="C16" s="58"/>
      <c r="D16" s="59"/>
      <c r="E16" s="200">
        <f>SUMIF(F49:F61,A16,G49:G61)+SUMIF(F49:F61,"PSU",G49:G61)</f>
        <v>0</v>
      </c>
      <c r="F16" s="201"/>
      <c r="G16" s="200">
        <f>SUMIF(F49:F61,A16,H49:H61)+SUMIF(F49:F61,"PSU",H49:H61)</f>
        <v>0</v>
      </c>
      <c r="H16" s="201"/>
      <c r="I16" s="200">
        <f>SUMIF(F49:F61,A16,I49:I61)+SUMIF(F49:F61,"PSU",I49:I61)</f>
        <v>0</v>
      </c>
      <c r="J16" s="216"/>
    </row>
    <row r="17" spans="1:10" ht="23.25" customHeight="1">
      <c r="A17" s="142" t="s">
        <v>24</v>
      </c>
      <c r="B17" s="143" t="s">
        <v>24</v>
      </c>
      <c r="C17" s="58"/>
      <c r="D17" s="59"/>
      <c r="E17" s="200">
        <f>SUMIF(F49:F61,A17,G49:G61)</f>
        <v>0</v>
      </c>
      <c r="F17" s="201"/>
      <c r="G17" s="200">
        <f>SUMIF(F49:F61,A17,H49:H61)</f>
        <v>0</v>
      </c>
      <c r="H17" s="201"/>
      <c r="I17" s="200">
        <f>SUMIF(F49:F61,A17,I49:I61)</f>
        <v>0</v>
      </c>
      <c r="J17" s="216"/>
    </row>
    <row r="18" spans="1:10" ht="23.25" customHeight="1">
      <c r="A18" s="142" t="s">
        <v>25</v>
      </c>
      <c r="B18" s="143" t="s">
        <v>25</v>
      </c>
      <c r="C18" s="58"/>
      <c r="D18" s="59"/>
      <c r="E18" s="200">
        <f>SUMIF(F49:F61,A18,G49:G61)</f>
        <v>0</v>
      </c>
      <c r="F18" s="201"/>
      <c r="G18" s="200">
        <f>SUMIF(F49:F61,A18,H49:H61)</f>
        <v>0</v>
      </c>
      <c r="H18" s="201"/>
      <c r="I18" s="200">
        <f>SUMIF(F49:F61,A18,I49:I61)</f>
        <v>0</v>
      </c>
      <c r="J18" s="216"/>
    </row>
    <row r="19" spans="1:10" ht="23.25" customHeight="1">
      <c r="A19" s="142" t="s">
        <v>89</v>
      </c>
      <c r="B19" s="143" t="s">
        <v>26</v>
      </c>
      <c r="C19" s="58"/>
      <c r="D19" s="59"/>
      <c r="E19" s="200">
        <f>SUMIF(F49:F61,A19,G49:G61)</f>
        <v>0</v>
      </c>
      <c r="F19" s="201"/>
      <c r="G19" s="200">
        <f>SUMIF(F49:F61,A19,H49:H61)</f>
        <v>0</v>
      </c>
      <c r="H19" s="201"/>
      <c r="I19" s="200">
        <f>SUMIF(F49:F61,A19,I49:I61)</f>
        <v>0</v>
      </c>
      <c r="J19" s="216"/>
    </row>
    <row r="20" spans="1:10" ht="23.25" customHeight="1">
      <c r="A20" s="142" t="s">
        <v>90</v>
      </c>
      <c r="B20" s="143" t="s">
        <v>27</v>
      </c>
      <c r="C20" s="58"/>
      <c r="D20" s="59"/>
      <c r="E20" s="200">
        <f>SUMIF(F49:F61,A20,G49:G61)</f>
        <v>0</v>
      </c>
      <c r="F20" s="201"/>
      <c r="G20" s="200">
        <f>SUMIF(F49:F61,A20,H49:H61)</f>
        <v>0</v>
      </c>
      <c r="H20" s="201"/>
      <c r="I20" s="200">
        <f>SUMIF(F49:F61,A20,I49:I61)</f>
        <v>0</v>
      </c>
      <c r="J20" s="216"/>
    </row>
    <row r="21" spans="1:10" ht="23.25" customHeight="1">
      <c r="A21" s="4"/>
      <c r="B21" s="74" t="s">
        <v>28</v>
      </c>
      <c r="C21" s="75"/>
      <c r="D21" s="76"/>
      <c r="E21" s="217">
        <f>SUM(E16:F20)</f>
        <v>0</v>
      </c>
      <c r="F21" s="218"/>
      <c r="G21" s="217">
        <f>SUM(G16:H20)</f>
        <v>0</v>
      </c>
      <c r="H21" s="218"/>
      <c r="I21" s="217">
        <f>SUM(I16:J20)</f>
        <v>0</v>
      </c>
      <c r="J21" s="22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14">
        <f>ZakladDPHSniVypocet</f>
        <v>0</v>
      </c>
      <c r="H23" s="215"/>
      <c r="I23" s="215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1">
        <f>ZakladDPHSni*SazbaDPH1/100</f>
        <v>0</v>
      </c>
      <c r="H24" s="222"/>
      <c r="I24" s="222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14">
        <f>ZakladDPHZaklVypocet</f>
        <v>0</v>
      </c>
      <c r="H25" s="215"/>
      <c r="I25" s="215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0">
        <f>ZakladDPHZakl*SazbaDPH2/100</f>
        <v>0</v>
      </c>
      <c r="H26" s="211"/>
      <c r="I26" s="211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12">
        <f>0</f>
        <v>0</v>
      </c>
      <c r="H27" s="212"/>
      <c r="I27" s="212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19">
        <f>ZakladDPHSniVypocet+ZakladDPHZaklVypocet</f>
        <v>0</v>
      </c>
      <c r="H28" s="219"/>
      <c r="I28" s="219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13">
        <f>ZakladDPHSni+DPHSni+ZakladDPHZakl+DPHZakl+Zaokrouhleni</f>
        <v>0</v>
      </c>
      <c r="H29" s="213"/>
      <c r="I29" s="213"/>
      <c r="J29" s="119" t="s">
        <v>58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43209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0" t="s">
        <v>2</v>
      </c>
      <c r="E35" s="220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1</v>
      </c>
      <c r="B39" s="103"/>
      <c r="C39" s="229"/>
      <c r="D39" s="230"/>
      <c r="E39" s="230"/>
      <c r="F39" s="108">
        <f>' Pol'!AC192</f>
        <v>0</v>
      </c>
      <c r="G39" s="109">
        <f>' Pol'!AD192</f>
        <v>0</v>
      </c>
      <c r="H39" s="110">
        <f>(F39*SazbaDPH1/100)+(G39*SazbaDPH2/100)</f>
        <v>0</v>
      </c>
      <c r="I39" s="110">
        <f>F39+G39+H39</f>
        <v>0</v>
      </c>
      <c r="J39" s="104">
        <f>IF(CenaCelkemVypocet=0,"",I39/CenaCelkemVypocet*100)</f>
      </c>
    </row>
    <row r="40" spans="1:10" ht="25.5" customHeight="1" hidden="1">
      <c r="A40" s="97"/>
      <c r="B40" s="231" t="s">
        <v>57</v>
      </c>
      <c r="C40" s="232"/>
      <c r="D40" s="232"/>
      <c r="E40" s="233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ht="12.75">
      <c r="B42" t="s">
        <v>59</v>
      </c>
    </row>
    <row r="43" spans="2:52" ht="12.75">
      <c r="B43" s="234" t="s">
        <v>60</v>
      </c>
      <c r="C43" s="234"/>
      <c r="D43" s="234"/>
      <c r="E43" s="234"/>
      <c r="F43" s="234"/>
      <c r="G43" s="234"/>
      <c r="H43" s="234"/>
      <c r="I43" s="234"/>
      <c r="J43" s="234"/>
      <c r="AZ43" s="120" t="str">
        <f>B43</f>
        <v>svazek D.1.4.1 Vytápění</v>
      </c>
    </row>
    <row r="46" ht="15.75">
      <c r="B46" s="121" t="s">
        <v>61</v>
      </c>
    </row>
    <row r="48" spans="1:10" ht="25.5" customHeight="1">
      <c r="A48" s="122"/>
      <c r="B48" s="126" t="s">
        <v>16</v>
      </c>
      <c r="C48" s="126" t="s">
        <v>5</v>
      </c>
      <c r="D48" s="127"/>
      <c r="E48" s="127"/>
      <c r="F48" s="130" t="s">
        <v>62</v>
      </c>
      <c r="G48" s="130" t="s">
        <v>29</v>
      </c>
      <c r="H48" s="130" t="s">
        <v>30</v>
      </c>
      <c r="I48" s="235" t="s">
        <v>28</v>
      </c>
      <c r="J48" s="235"/>
    </row>
    <row r="49" spans="1:10" ht="25.5" customHeight="1">
      <c r="A49" s="123"/>
      <c r="B49" s="131" t="s">
        <v>63</v>
      </c>
      <c r="C49" s="237" t="s">
        <v>64</v>
      </c>
      <c r="D49" s="238"/>
      <c r="E49" s="238"/>
      <c r="F49" s="133" t="s">
        <v>23</v>
      </c>
      <c r="G49" s="134">
        <f>' Pol'!I8</f>
        <v>0</v>
      </c>
      <c r="H49" s="134">
        <f>' Pol'!K8</f>
        <v>0</v>
      </c>
      <c r="I49" s="236"/>
      <c r="J49" s="236"/>
    </row>
    <row r="50" spans="1:10" ht="25.5" customHeight="1">
      <c r="A50" s="123"/>
      <c r="B50" s="125" t="s">
        <v>65</v>
      </c>
      <c r="C50" s="240" t="s">
        <v>66</v>
      </c>
      <c r="D50" s="241"/>
      <c r="E50" s="241"/>
      <c r="F50" s="135" t="s">
        <v>23</v>
      </c>
      <c r="G50" s="136">
        <f>' Pol'!I14</f>
        <v>0</v>
      </c>
      <c r="H50" s="136">
        <f>' Pol'!K14</f>
        <v>0</v>
      </c>
      <c r="I50" s="239"/>
      <c r="J50" s="239"/>
    </row>
    <row r="51" spans="1:10" ht="25.5" customHeight="1">
      <c r="A51" s="123"/>
      <c r="B51" s="125" t="s">
        <v>67</v>
      </c>
      <c r="C51" s="240" t="s">
        <v>68</v>
      </c>
      <c r="D51" s="241"/>
      <c r="E51" s="241"/>
      <c r="F51" s="135" t="s">
        <v>24</v>
      </c>
      <c r="G51" s="136">
        <f>' Pol'!I16</f>
        <v>0</v>
      </c>
      <c r="H51" s="136">
        <f>' Pol'!K16</f>
        <v>0</v>
      </c>
      <c r="I51" s="239"/>
      <c r="J51" s="239"/>
    </row>
    <row r="52" spans="1:10" ht="25.5" customHeight="1">
      <c r="A52" s="123"/>
      <c r="B52" s="125" t="s">
        <v>69</v>
      </c>
      <c r="C52" s="240" t="s">
        <v>70</v>
      </c>
      <c r="D52" s="241"/>
      <c r="E52" s="241"/>
      <c r="F52" s="135" t="s">
        <v>24</v>
      </c>
      <c r="G52" s="136">
        <f>' Pol'!I19</f>
        <v>0</v>
      </c>
      <c r="H52" s="136">
        <f>' Pol'!K19</f>
        <v>0</v>
      </c>
      <c r="I52" s="239"/>
      <c r="J52" s="239"/>
    </row>
    <row r="53" spans="1:10" ht="25.5" customHeight="1">
      <c r="A53" s="123"/>
      <c r="B53" s="125" t="s">
        <v>71</v>
      </c>
      <c r="C53" s="240" t="s">
        <v>72</v>
      </c>
      <c r="D53" s="241"/>
      <c r="E53" s="241"/>
      <c r="F53" s="135" t="s">
        <v>24</v>
      </c>
      <c r="G53" s="136">
        <f>' Pol'!I48</f>
        <v>0</v>
      </c>
      <c r="H53" s="136">
        <f>' Pol'!K48</f>
        <v>0</v>
      </c>
      <c r="I53" s="239"/>
      <c r="J53" s="239"/>
    </row>
    <row r="54" spans="1:10" ht="25.5" customHeight="1">
      <c r="A54" s="123"/>
      <c r="B54" s="125" t="s">
        <v>73</v>
      </c>
      <c r="C54" s="240" t="s">
        <v>74</v>
      </c>
      <c r="D54" s="241"/>
      <c r="E54" s="241"/>
      <c r="F54" s="135" t="s">
        <v>24</v>
      </c>
      <c r="G54" s="136">
        <f>' Pol'!I97</f>
        <v>0</v>
      </c>
      <c r="H54" s="136">
        <f>' Pol'!K97</f>
        <v>0</v>
      </c>
      <c r="I54" s="239"/>
      <c r="J54" s="239"/>
    </row>
    <row r="55" spans="1:10" ht="25.5" customHeight="1">
      <c r="A55" s="123"/>
      <c r="B55" s="125" t="s">
        <v>75</v>
      </c>
      <c r="C55" s="240" t="s">
        <v>76</v>
      </c>
      <c r="D55" s="241"/>
      <c r="E55" s="241"/>
      <c r="F55" s="135" t="s">
        <v>24</v>
      </c>
      <c r="G55" s="136">
        <f>' Pol'!I113</f>
        <v>0</v>
      </c>
      <c r="H55" s="136">
        <f>' Pol'!K113</f>
        <v>0</v>
      </c>
      <c r="I55" s="239"/>
      <c r="J55" s="239"/>
    </row>
    <row r="56" spans="1:10" ht="25.5" customHeight="1">
      <c r="A56" s="123"/>
      <c r="B56" s="125" t="s">
        <v>77</v>
      </c>
      <c r="C56" s="240" t="s">
        <v>78</v>
      </c>
      <c r="D56" s="241"/>
      <c r="E56" s="241"/>
      <c r="F56" s="135" t="s">
        <v>24</v>
      </c>
      <c r="G56" s="136">
        <f>' Pol'!I159</f>
        <v>0</v>
      </c>
      <c r="H56" s="136">
        <f>' Pol'!K159</f>
        <v>0</v>
      </c>
      <c r="I56" s="239"/>
      <c r="J56" s="239"/>
    </row>
    <row r="57" spans="1:10" ht="25.5" customHeight="1">
      <c r="A57" s="123"/>
      <c r="B57" s="125" t="s">
        <v>79</v>
      </c>
      <c r="C57" s="240" t="s">
        <v>80</v>
      </c>
      <c r="D57" s="241"/>
      <c r="E57" s="241"/>
      <c r="F57" s="135" t="s">
        <v>24</v>
      </c>
      <c r="G57" s="136">
        <f>' Pol'!I165</f>
        <v>0</v>
      </c>
      <c r="H57" s="136">
        <f>' Pol'!K165</f>
        <v>0</v>
      </c>
      <c r="I57" s="239"/>
      <c r="J57" s="239"/>
    </row>
    <row r="58" spans="1:10" ht="25.5" customHeight="1">
      <c r="A58" s="123"/>
      <c r="B58" s="125" t="s">
        <v>81</v>
      </c>
      <c r="C58" s="240" t="s">
        <v>82</v>
      </c>
      <c r="D58" s="241"/>
      <c r="E58" s="241"/>
      <c r="F58" s="135" t="s">
        <v>24</v>
      </c>
      <c r="G58" s="136">
        <f>' Pol'!I169</f>
        <v>0</v>
      </c>
      <c r="H58" s="136">
        <f>' Pol'!K169</f>
        <v>0</v>
      </c>
      <c r="I58" s="239"/>
      <c r="J58" s="239"/>
    </row>
    <row r="59" spans="1:10" ht="25.5" customHeight="1">
      <c r="A59" s="123"/>
      <c r="B59" s="125" t="s">
        <v>83</v>
      </c>
      <c r="C59" s="240" t="s">
        <v>84</v>
      </c>
      <c r="D59" s="241"/>
      <c r="E59" s="241"/>
      <c r="F59" s="135" t="s">
        <v>23</v>
      </c>
      <c r="G59" s="136">
        <f>' Pol'!I172</f>
        <v>0</v>
      </c>
      <c r="H59" s="136">
        <f>' Pol'!K172</f>
        <v>0</v>
      </c>
      <c r="I59" s="239"/>
      <c r="J59" s="239"/>
    </row>
    <row r="60" spans="1:10" ht="25.5" customHeight="1">
      <c r="A60" s="123"/>
      <c r="B60" s="125" t="s">
        <v>85</v>
      </c>
      <c r="C60" s="240" t="s">
        <v>86</v>
      </c>
      <c r="D60" s="241"/>
      <c r="E60" s="241"/>
      <c r="F60" s="135" t="s">
        <v>23</v>
      </c>
      <c r="G60" s="136">
        <f>' Pol'!I178</f>
        <v>0</v>
      </c>
      <c r="H60" s="136">
        <f>' Pol'!K178</f>
        <v>0</v>
      </c>
      <c r="I60" s="239"/>
      <c r="J60" s="239"/>
    </row>
    <row r="61" spans="1:10" ht="25.5" customHeight="1">
      <c r="A61" s="123"/>
      <c r="B61" s="132" t="s">
        <v>87</v>
      </c>
      <c r="C61" s="244" t="s">
        <v>88</v>
      </c>
      <c r="D61" s="245"/>
      <c r="E61" s="245"/>
      <c r="F61" s="137" t="s">
        <v>23</v>
      </c>
      <c r="G61" s="138">
        <f>' Pol'!I184</f>
        <v>0</v>
      </c>
      <c r="H61" s="138">
        <f>' Pol'!K184</f>
        <v>0</v>
      </c>
      <c r="I61" s="243"/>
      <c r="J61" s="243"/>
    </row>
    <row r="62" spans="1:10" ht="25.5" customHeight="1">
      <c r="A62" s="124"/>
      <c r="B62" s="128" t="s">
        <v>1</v>
      </c>
      <c r="C62" s="128"/>
      <c r="D62" s="129"/>
      <c r="E62" s="129"/>
      <c r="F62" s="139"/>
      <c r="G62" s="140">
        <f>SUM(G49:G61)</f>
        <v>0</v>
      </c>
      <c r="H62" s="140">
        <f>SUM(H49:H61)</f>
        <v>0</v>
      </c>
      <c r="I62" s="242">
        <f>SUM(I49:I61)</f>
        <v>0</v>
      </c>
      <c r="J62" s="242"/>
    </row>
    <row r="63" spans="6:10" ht="12.75">
      <c r="F63" s="141"/>
      <c r="G63" s="96"/>
      <c r="H63" s="141"/>
      <c r="I63" s="96"/>
      <c r="J63" s="96"/>
    </row>
    <row r="64" spans="6:10" ht="12.75">
      <c r="F64" s="141"/>
      <c r="G64" s="96"/>
      <c r="H64" s="141"/>
      <c r="I64" s="96"/>
      <c r="J64" s="96"/>
    </row>
    <row r="65" spans="6:10" ht="12.75">
      <c r="F65" s="141"/>
      <c r="G65" s="96"/>
      <c r="H65" s="141"/>
      <c r="I65" s="96"/>
      <c r="J65" s="96"/>
    </row>
  </sheetData>
  <sheetProtection password="E0CB" sheet="1"/>
  <mergeCells count="66">
    <mergeCell ref="I62:J62"/>
    <mergeCell ref="I59:J59"/>
    <mergeCell ref="C59:E59"/>
    <mergeCell ref="I60:J60"/>
    <mergeCell ref="C60:E60"/>
    <mergeCell ref="I61:J61"/>
    <mergeCell ref="C61:E61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C39:E39"/>
    <mergeCell ref="B40:E40"/>
    <mergeCell ref="B43:J43"/>
    <mergeCell ref="I48:J48"/>
    <mergeCell ref="I49:J49"/>
    <mergeCell ref="C49:E49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6" t="s">
        <v>6</v>
      </c>
      <c r="B1" s="246"/>
      <c r="C1" s="247"/>
      <c r="D1" s="246"/>
      <c r="E1" s="246"/>
      <c r="F1" s="246"/>
      <c r="G1" s="246"/>
    </row>
    <row r="2" spans="1:7" ht="24.75" customHeight="1">
      <c r="A2" s="79" t="s">
        <v>41</v>
      </c>
      <c r="B2" s="78"/>
      <c r="C2" s="248"/>
      <c r="D2" s="248"/>
      <c r="E2" s="248"/>
      <c r="F2" s="248"/>
      <c r="G2" s="249"/>
    </row>
    <row r="3" spans="1:7" ht="24.75" customHeight="1" hidden="1">
      <c r="A3" s="79" t="s">
        <v>7</v>
      </c>
      <c r="B3" s="78"/>
      <c r="C3" s="248"/>
      <c r="D3" s="248"/>
      <c r="E3" s="248"/>
      <c r="F3" s="248"/>
      <c r="G3" s="249"/>
    </row>
    <row r="4" spans="1:7" ht="24.75" customHeight="1" hidden="1">
      <c r="A4" s="79" t="s">
        <v>8</v>
      </c>
      <c r="B4" s="78"/>
      <c r="C4" s="248"/>
      <c r="D4" s="248"/>
      <c r="E4" s="248"/>
      <c r="F4" s="248"/>
      <c r="G4" s="249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202"/>
  <sheetViews>
    <sheetView tabSelected="1" zoomScalePageLayoutView="0" workbookViewId="0" topLeftCell="A141">
      <selection activeCell="F9" sqref="F9"/>
    </sheetView>
  </sheetViews>
  <sheetFormatPr defaultColWidth="9.00390625" defaultRowHeight="12.75" outlineLevelRow="1"/>
  <cols>
    <col min="1" max="1" width="4.25390625" style="0" customWidth="1"/>
    <col min="2" max="2" width="14.375" style="95" customWidth="1"/>
    <col min="3" max="3" width="38.25390625" style="9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2" max="13" width="0" style="0" hidden="1" customWidth="1"/>
    <col min="1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50" t="s">
        <v>6</v>
      </c>
      <c r="B1" s="250"/>
      <c r="C1" s="250"/>
      <c r="D1" s="250"/>
      <c r="E1" s="250"/>
      <c r="F1" s="250"/>
      <c r="G1" s="250"/>
      <c r="AE1" t="s">
        <v>92</v>
      </c>
    </row>
    <row r="2" spans="1:31" ht="24.75" customHeight="1">
      <c r="A2" s="146" t="s">
        <v>91</v>
      </c>
      <c r="B2" s="144"/>
      <c r="C2" s="251" t="s">
        <v>46</v>
      </c>
      <c r="D2" s="252"/>
      <c r="E2" s="252"/>
      <c r="F2" s="252"/>
      <c r="G2" s="253"/>
      <c r="AE2" t="s">
        <v>93</v>
      </c>
    </row>
    <row r="3" spans="1:31" ht="24.75" customHeight="1">
      <c r="A3" s="147" t="s">
        <v>7</v>
      </c>
      <c r="B3" s="145"/>
      <c r="C3" s="254" t="s">
        <v>43</v>
      </c>
      <c r="D3" s="255"/>
      <c r="E3" s="255"/>
      <c r="F3" s="255"/>
      <c r="G3" s="256"/>
      <c r="AE3" t="s">
        <v>94</v>
      </c>
    </row>
    <row r="4" spans="1:31" ht="24.75" customHeight="1" hidden="1">
      <c r="A4" s="147" t="s">
        <v>8</v>
      </c>
      <c r="B4" s="145"/>
      <c r="C4" s="254"/>
      <c r="D4" s="255"/>
      <c r="E4" s="255"/>
      <c r="F4" s="255"/>
      <c r="G4" s="256"/>
      <c r="AE4" t="s">
        <v>95</v>
      </c>
    </row>
    <row r="5" spans="1:31" ht="12.75" hidden="1">
      <c r="A5" s="148" t="s">
        <v>96</v>
      </c>
      <c r="B5" s="149"/>
      <c r="C5" s="150"/>
      <c r="D5" s="151"/>
      <c r="E5" s="151"/>
      <c r="F5" s="151"/>
      <c r="G5" s="152"/>
      <c r="AE5" t="s">
        <v>97</v>
      </c>
    </row>
    <row r="7" spans="1:21" ht="38.25">
      <c r="A7" s="158" t="s">
        <v>98</v>
      </c>
      <c r="B7" s="159" t="s">
        <v>99</v>
      </c>
      <c r="C7" s="159" t="s">
        <v>100</v>
      </c>
      <c r="D7" s="158" t="s">
        <v>101</v>
      </c>
      <c r="E7" s="158" t="s">
        <v>102</v>
      </c>
      <c r="F7" s="153" t="s">
        <v>103</v>
      </c>
      <c r="G7" s="173" t="s">
        <v>28</v>
      </c>
      <c r="H7" s="174" t="s">
        <v>29</v>
      </c>
      <c r="I7" s="174" t="s">
        <v>104</v>
      </c>
      <c r="J7" s="174" t="s">
        <v>30</v>
      </c>
      <c r="K7" s="174" t="s">
        <v>105</v>
      </c>
      <c r="L7" s="174" t="s">
        <v>106</v>
      </c>
      <c r="M7" s="174" t="s">
        <v>107</v>
      </c>
      <c r="N7" s="174" t="s">
        <v>108</v>
      </c>
      <c r="O7" s="174" t="s">
        <v>109</v>
      </c>
      <c r="P7" s="174" t="s">
        <v>110</v>
      </c>
      <c r="Q7" s="174" t="s">
        <v>111</v>
      </c>
      <c r="R7" s="174" t="s">
        <v>112</v>
      </c>
      <c r="S7" s="174" t="s">
        <v>113</v>
      </c>
      <c r="T7" s="174" t="s">
        <v>114</v>
      </c>
      <c r="U7" s="161" t="s">
        <v>115</v>
      </c>
    </row>
    <row r="8" spans="1:31" ht="12.75">
      <c r="A8" s="175" t="s">
        <v>116</v>
      </c>
      <c r="B8" s="176" t="s">
        <v>63</v>
      </c>
      <c r="C8" s="177" t="s">
        <v>64</v>
      </c>
      <c r="D8" s="160"/>
      <c r="E8" s="178"/>
      <c r="F8" s="179"/>
      <c r="G8" s="179">
        <f>SUMIF(AE9:AE13,"&lt;&gt;NOR",G9:G13)</f>
        <v>0</v>
      </c>
      <c r="H8" s="179"/>
      <c r="I8" s="179">
        <f>SUM(I9:I13)</f>
        <v>0</v>
      </c>
      <c r="J8" s="179"/>
      <c r="K8" s="179">
        <f>SUM(K9:K13)</f>
        <v>0</v>
      </c>
      <c r="L8" s="179"/>
      <c r="M8" s="179">
        <f>SUM(M9:M13)</f>
        <v>0</v>
      </c>
      <c r="N8" s="160"/>
      <c r="O8" s="160">
        <f>SUM(O9:O13)</f>
        <v>3.41612</v>
      </c>
      <c r="P8" s="160"/>
      <c r="Q8" s="160">
        <f>SUM(Q9:Q13)</f>
        <v>0</v>
      </c>
      <c r="R8" s="160"/>
      <c r="S8" s="160"/>
      <c r="T8" s="175"/>
      <c r="U8" s="160">
        <f>SUM(U9:U13)</f>
        <v>46.879999999999995</v>
      </c>
      <c r="AE8" t="s">
        <v>117</v>
      </c>
    </row>
    <row r="9" spans="1:60" ht="22.5" outlineLevel="1">
      <c r="A9" s="155">
        <v>1</v>
      </c>
      <c r="B9" s="162" t="s">
        <v>118</v>
      </c>
      <c r="C9" s="191" t="s">
        <v>119</v>
      </c>
      <c r="D9" s="164" t="s">
        <v>120</v>
      </c>
      <c r="E9" s="168">
        <v>1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4">
        <v>0</v>
      </c>
      <c r="O9" s="164">
        <f>ROUND(E9*N9,5)</f>
        <v>0</v>
      </c>
      <c r="P9" s="164">
        <v>0</v>
      </c>
      <c r="Q9" s="164">
        <f>ROUND(E9*P9,5)</f>
        <v>0</v>
      </c>
      <c r="R9" s="164"/>
      <c r="S9" s="164"/>
      <c r="T9" s="165">
        <v>0</v>
      </c>
      <c r="U9" s="164">
        <f>ROUND(E9*T9,2)</f>
        <v>0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121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12.75" outlineLevel="1">
      <c r="A10" s="155">
        <v>2</v>
      </c>
      <c r="B10" s="162" t="s">
        <v>122</v>
      </c>
      <c r="C10" s="191" t="s">
        <v>123</v>
      </c>
      <c r="D10" s="164" t="s">
        <v>124</v>
      </c>
      <c r="E10" s="168">
        <v>20.5</v>
      </c>
      <c r="F10" s="170"/>
      <c r="G10" s="171">
        <f>ROUND(E10*F10,2)</f>
        <v>0</v>
      </c>
      <c r="H10" s="170"/>
      <c r="I10" s="171">
        <f>ROUND(E10*H10,2)</f>
        <v>0</v>
      </c>
      <c r="J10" s="170"/>
      <c r="K10" s="171">
        <f>ROUND(E10*J10,2)</f>
        <v>0</v>
      </c>
      <c r="L10" s="171">
        <v>21</v>
      </c>
      <c r="M10" s="171">
        <f>G10*(1+L10/100)</f>
        <v>0</v>
      </c>
      <c r="N10" s="164">
        <v>0.07836</v>
      </c>
      <c r="O10" s="164">
        <f>ROUND(E10*N10,5)</f>
        <v>1.60638</v>
      </c>
      <c r="P10" s="164">
        <v>0</v>
      </c>
      <c r="Q10" s="164">
        <f>ROUND(E10*P10,5)</f>
        <v>0</v>
      </c>
      <c r="R10" s="164"/>
      <c r="S10" s="164"/>
      <c r="T10" s="165">
        <v>0.55489</v>
      </c>
      <c r="U10" s="164">
        <f>ROUND(E10*T10,2)</f>
        <v>11.38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121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ht="22.5" outlineLevel="1">
      <c r="A11" s="155"/>
      <c r="B11" s="162"/>
      <c r="C11" s="257" t="s">
        <v>125</v>
      </c>
      <c r="D11" s="258"/>
      <c r="E11" s="259"/>
      <c r="F11" s="260"/>
      <c r="G11" s="261"/>
      <c r="H11" s="171"/>
      <c r="I11" s="171"/>
      <c r="J11" s="171"/>
      <c r="K11" s="171"/>
      <c r="L11" s="171"/>
      <c r="M11" s="171"/>
      <c r="N11" s="164"/>
      <c r="O11" s="164"/>
      <c r="P11" s="164"/>
      <c r="Q11" s="164"/>
      <c r="R11" s="164"/>
      <c r="S11" s="164"/>
      <c r="T11" s="165"/>
      <c r="U11" s="164"/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126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7" t="str">
        <f>C11</f>
        <v>-  V položkách jsou zakalkulovány i náklady na pomocné lešení o výšce podlahy do 1900 mm a pro zatížení do 1,5 kPa.</v>
      </c>
      <c r="BB11" s="154"/>
      <c r="BC11" s="154"/>
      <c r="BD11" s="154"/>
      <c r="BE11" s="154"/>
      <c r="BF11" s="154"/>
      <c r="BG11" s="154"/>
      <c r="BH11" s="154"/>
    </row>
    <row r="12" spans="1:60" ht="12.75" outlineLevel="1">
      <c r="A12" s="155">
        <v>3</v>
      </c>
      <c r="B12" s="162" t="s">
        <v>127</v>
      </c>
      <c r="C12" s="191" t="s">
        <v>128</v>
      </c>
      <c r="D12" s="164" t="s">
        <v>124</v>
      </c>
      <c r="E12" s="168">
        <v>41</v>
      </c>
      <c r="F12" s="170"/>
      <c r="G12" s="171">
        <f>ROUND(E12*F12,2)</f>
        <v>0</v>
      </c>
      <c r="H12" s="170"/>
      <c r="I12" s="171">
        <f>ROUND(E12*H12,2)</f>
        <v>0</v>
      </c>
      <c r="J12" s="170"/>
      <c r="K12" s="171">
        <f>ROUND(E12*J12,2)</f>
        <v>0</v>
      </c>
      <c r="L12" s="171">
        <v>21</v>
      </c>
      <c r="M12" s="171">
        <f>G12*(1+L12/100)</f>
        <v>0</v>
      </c>
      <c r="N12" s="164">
        <v>0</v>
      </c>
      <c r="O12" s="164">
        <f>ROUND(E12*N12,5)</f>
        <v>0</v>
      </c>
      <c r="P12" s="164">
        <v>0</v>
      </c>
      <c r="Q12" s="164">
        <f>ROUND(E12*P12,5)</f>
        <v>0</v>
      </c>
      <c r="R12" s="164"/>
      <c r="S12" s="164"/>
      <c r="T12" s="165">
        <v>0.362</v>
      </c>
      <c r="U12" s="164">
        <f>ROUND(E12*T12,2)</f>
        <v>14.84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121</v>
      </c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ht="12.75" outlineLevel="1">
      <c r="A13" s="155">
        <v>4</v>
      </c>
      <c r="B13" s="162" t="s">
        <v>129</v>
      </c>
      <c r="C13" s="191" t="s">
        <v>130</v>
      </c>
      <c r="D13" s="164" t="s">
        <v>124</v>
      </c>
      <c r="E13" s="168">
        <v>41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1">
        <f>G13*(1+L13/100)</f>
        <v>0</v>
      </c>
      <c r="N13" s="164">
        <v>0.04414</v>
      </c>
      <c r="O13" s="164">
        <f>ROUND(E13*N13,5)</f>
        <v>1.80974</v>
      </c>
      <c r="P13" s="164">
        <v>0</v>
      </c>
      <c r="Q13" s="164">
        <f>ROUND(E13*P13,5)</f>
        <v>0</v>
      </c>
      <c r="R13" s="164"/>
      <c r="S13" s="164"/>
      <c r="T13" s="165">
        <v>0.504</v>
      </c>
      <c r="U13" s="164">
        <f>ROUND(E13*T13,2)</f>
        <v>20.66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121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31" ht="12.75">
      <c r="A14" s="156" t="s">
        <v>116</v>
      </c>
      <c r="B14" s="163" t="s">
        <v>65</v>
      </c>
      <c r="C14" s="192" t="s">
        <v>66</v>
      </c>
      <c r="D14" s="166"/>
      <c r="E14" s="169"/>
      <c r="F14" s="172"/>
      <c r="G14" s="172">
        <f>SUMIF(AE15:AE15,"&lt;&gt;NOR",G15:G15)</f>
        <v>0</v>
      </c>
      <c r="H14" s="172"/>
      <c r="I14" s="172">
        <f>SUM(I15:I15)</f>
        <v>0</v>
      </c>
      <c r="J14" s="172"/>
      <c r="K14" s="172">
        <f>SUM(K15:K15)</f>
        <v>0</v>
      </c>
      <c r="L14" s="172"/>
      <c r="M14" s="172">
        <f>SUM(M15:M15)</f>
        <v>0</v>
      </c>
      <c r="N14" s="166"/>
      <c r="O14" s="166">
        <f>SUM(O15:O15)</f>
        <v>0.68445</v>
      </c>
      <c r="P14" s="166"/>
      <c r="Q14" s="166">
        <f>SUM(Q15:Q15)</f>
        <v>0</v>
      </c>
      <c r="R14" s="166"/>
      <c r="S14" s="166"/>
      <c r="T14" s="167"/>
      <c r="U14" s="166">
        <f>SUM(U15:U15)</f>
        <v>4.2</v>
      </c>
      <c r="AE14" t="s">
        <v>117</v>
      </c>
    </row>
    <row r="15" spans="1:60" ht="22.5" outlineLevel="1">
      <c r="A15" s="155">
        <v>5</v>
      </c>
      <c r="B15" s="162" t="s">
        <v>131</v>
      </c>
      <c r="C15" s="191" t="s">
        <v>132</v>
      </c>
      <c r="D15" s="164" t="s">
        <v>124</v>
      </c>
      <c r="E15" s="168">
        <v>2.5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64">
        <v>0.27378</v>
      </c>
      <c r="O15" s="164">
        <f>ROUND(E15*N15,5)</f>
        <v>0.68445</v>
      </c>
      <c r="P15" s="164">
        <v>0</v>
      </c>
      <c r="Q15" s="164">
        <f>ROUND(E15*P15,5)</f>
        <v>0</v>
      </c>
      <c r="R15" s="164"/>
      <c r="S15" s="164"/>
      <c r="T15" s="165">
        <v>1.67849</v>
      </c>
      <c r="U15" s="164">
        <f>ROUND(E15*T15,2)</f>
        <v>4.2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133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31" ht="12.75">
      <c r="A16" s="156" t="s">
        <v>116</v>
      </c>
      <c r="B16" s="163" t="s">
        <v>67</v>
      </c>
      <c r="C16" s="192" t="s">
        <v>68</v>
      </c>
      <c r="D16" s="166"/>
      <c r="E16" s="169"/>
      <c r="F16" s="172"/>
      <c r="G16" s="172">
        <f>SUMIF(AE17:AE18,"&lt;&gt;NOR",G17:G18)</f>
        <v>0</v>
      </c>
      <c r="H16" s="172"/>
      <c r="I16" s="172">
        <f>SUM(I17:I18)</f>
        <v>0</v>
      </c>
      <c r="J16" s="172"/>
      <c r="K16" s="172">
        <f>SUM(K17:K18)</f>
        <v>0</v>
      </c>
      <c r="L16" s="172"/>
      <c r="M16" s="172">
        <f>SUM(M17:M18)</f>
        <v>0</v>
      </c>
      <c r="N16" s="166"/>
      <c r="O16" s="166">
        <f>SUM(O17:O18)</f>
        <v>0.0055</v>
      </c>
      <c r="P16" s="166"/>
      <c r="Q16" s="166">
        <f>SUM(Q17:Q18)</f>
        <v>0</v>
      </c>
      <c r="R16" s="166"/>
      <c r="S16" s="166"/>
      <c r="T16" s="167"/>
      <c r="U16" s="166">
        <f>SUM(U17:U18)</f>
        <v>4.800000000000001</v>
      </c>
      <c r="AE16" t="s">
        <v>117</v>
      </c>
    </row>
    <row r="17" spans="1:60" ht="12.75" outlineLevel="1">
      <c r="A17" s="155">
        <v>6</v>
      </c>
      <c r="B17" s="162" t="s">
        <v>134</v>
      </c>
      <c r="C17" s="191" t="s">
        <v>135</v>
      </c>
      <c r="D17" s="164" t="s">
        <v>136</v>
      </c>
      <c r="E17" s="168">
        <v>5</v>
      </c>
      <c r="F17" s="170"/>
      <c r="G17" s="171">
        <f>ROUND(E17*F17,2)</f>
        <v>0</v>
      </c>
      <c r="H17" s="170"/>
      <c r="I17" s="171">
        <f>ROUND(E17*H17,2)</f>
        <v>0</v>
      </c>
      <c r="J17" s="170"/>
      <c r="K17" s="171">
        <f>ROUND(E17*J17,2)</f>
        <v>0</v>
      </c>
      <c r="L17" s="171">
        <v>21</v>
      </c>
      <c r="M17" s="171">
        <f>G17*(1+L17/100)</f>
        <v>0</v>
      </c>
      <c r="N17" s="164">
        <v>0.00034</v>
      </c>
      <c r="O17" s="164">
        <f>ROUND(E17*N17,5)</f>
        <v>0.0017</v>
      </c>
      <c r="P17" s="164">
        <v>0</v>
      </c>
      <c r="Q17" s="164">
        <f>ROUND(E17*P17,5)</f>
        <v>0</v>
      </c>
      <c r="R17" s="164"/>
      <c r="S17" s="164"/>
      <c r="T17" s="165">
        <v>0.32</v>
      </c>
      <c r="U17" s="164">
        <f>ROUND(E17*T17,2)</f>
        <v>1.6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121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ht="12.75" outlineLevel="1">
      <c r="A18" s="155">
        <v>7</v>
      </c>
      <c r="B18" s="162" t="s">
        <v>137</v>
      </c>
      <c r="C18" s="191" t="s">
        <v>138</v>
      </c>
      <c r="D18" s="164" t="s">
        <v>136</v>
      </c>
      <c r="E18" s="168">
        <v>10</v>
      </c>
      <c r="F18" s="170"/>
      <c r="G18" s="171">
        <f>ROUND(E18*F18,2)</f>
        <v>0</v>
      </c>
      <c r="H18" s="170"/>
      <c r="I18" s="171">
        <f>ROUND(E18*H18,2)</f>
        <v>0</v>
      </c>
      <c r="J18" s="170"/>
      <c r="K18" s="171">
        <f>ROUND(E18*J18,2)</f>
        <v>0</v>
      </c>
      <c r="L18" s="171">
        <v>21</v>
      </c>
      <c r="M18" s="171">
        <f>G18*(1+L18/100)</f>
        <v>0</v>
      </c>
      <c r="N18" s="164">
        <v>0.00038</v>
      </c>
      <c r="O18" s="164">
        <f>ROUND(E18*N18,5)</f>
        <v>0.0038</v>
      </c>
      <c r="P18" s="164">
        <v>0</v>
      </c>
      <c r="Q18" s="164">
        <f>ROUND(E18*P18,5)</f>
        <v>0</v>
      </c>
      <c r="R18" s="164"/>
      <c r="S18" s="164"/>
      <c r="T18" s="165">
        <v>0.32</v>
      </c>
      <c r="U18" s="164">
        <f>ROUND(E18*T18,2)</f>
        <v>3.2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139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31" ht="12.75">
      <c r="A19" s="156" t="s">
        <v>116</v>
      </c>
      <c r="B19" s="163" t="s">
        <v>69</v>
      </c>
      <c r="C19" s="192" t="s">
        <v>70</v>
      </c>
      <c r="D19" s="166"/>
      <c r="E19" s="169"/>
      <c r="F19" s="172"/>
      <c r="G19" s="172">
        <f>SUMIF(AE20:AE47,"&lt;&gt;NOR",G20:G47)</f>
        <v>0</v>
      </c>
      <c r="H19" s="172"/>
      <c r="I19" s="172">
        <f>SUM(I20:I47)</f>
        <v>0</v>
      </c>
      <c r="J19" s="172"/>
      <c r="K19" s="172">
        <f>SUM(K20:K47)</f>
        <v>0</v>
      </c>
      <c r="L19" s="172"/>
      <c r="M19" s="172">
        <f>SUM(M20:M47)</f>
        <v>0</v>
      </c>
      <c r="N19" s="166"/>
      <c r="O19" s="166">
        <f>SUM(O20:O47)</f>
        <v>0.4873699999999998</v>
      </c>
      <c r="P19" s="166"/>
      <c r="Q19" s="166">
        <f>SUM(Q20:Q47)</f>
        <v>0</v>
      </c>
      <c r="R19" s="166"/>
      <c r="S19" s="166"/>
      <c r="T19" s="167"/>
      <c r="U19" s="166">
        <f>SUM(U20:U47)</f>
        <v>114.66999999999997</v>
      </c>
      <c r="AE19" t="s">
        <v>117</v>
      </c>
    </row>
    <row r="20" spans="1:60" ht="12.75" outlineLevel="1">
      <c r="A20" s="155">
        <v>8</v>
      </c>
      <c r="B20" s="162" t="s">
        <v>140</v>
      </c>
      <c r="C20" s="191" t="s">
        <v>141</v>
      </c>
      <c r="D20" s="164" t="s">
        <v>136</v>
      </c>
      <c r="E20" s="168">
        <v>16</v>
      </c>
      <c r="F20" s="170"/>
      <c r="G20" s="171">
        <f aca="true" t="shared" si="0" ref="G20:G28">ROUND(E20*F20,2)</f>
        <v>0</v>
      </c>
      <c r="H20" s="170"/>
      <c r="I20" s="171">
        <f aca="true" t="shared" si="1" ref="I20:I28">ROUND(E20*H20,2)</f>
        <v>0</v>
      </c>
      <c r="J20" s="170"/>
      <c r="K20" s="171">
        <f aca="true" t="shared" si="2" ref="K20:K28">ROUND(E20*J20,2)</f>
        <v>0</v>
      </c>
      <c r="L20" s="171">
        <v>21</v>
      </c>
      <c r="M20" s="171">
        <f aca="true" t="shared" si="3" ref="M20:M28">G20*(1+L20/100)</f>
        <v>0</v>
      </c>
      <c r="N20" s="164">
        <v>0.00518</v>
      </c>
      <c r="O20" s="164">
        <f aca="true" t="shared" si="4" ref="O20:O28">ROUND(E20*N20,5)</f>
        <v>0.08288</v>
      </c>
      <c r="P20" s="164">
        <v>0</v>
      </c>
      <c r="Q20" s="164">
        <f aca="true" t="shared" si="5" ref="Q20:Q28">ROUND(E20*P20,5)</f>
        <v>0</v>
      </c>
      <c r="R20" s="164"/>
      <c r="S20" s="164"/>
      <c r="T20" s="165">
        <v>0.6343</v>
      </c>
      <c r="U20" s="164">
        <f aca="true" t="shared" si="6" ref="U20:U28">ROUND(E20*T20,2)</f>
        <v>10.15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121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ht="12.75" outlineLevel="1">
      <c r="A21" s="155">
        <v>9</v>
      </c>
      <c r="B21" s="162" t="s">
        <v>142</v>
      </c>
      <c r="C21" s="191" t="s">
        <v>143</v>
      </c>
      <c r="D21" s="164" t="s">
        <v>136</v>
      </c>
      <c r="E21" s="168">
        <v>2</v>
      </c>
      <c r="F21" s="170"/>
      <c r="G21" s="171">
        <f t="shared" si="0"/>
        <v>0</v>
      </c>
      <c r="H21" s="170"/>
      <c r="I21" s="171">
        <f t="shared" si="1"/>
        <v>0</v>
      </c>
      <c r="J21" s="170"/>
      <c r="K21" s="171">
        <f t="shared" si="2"/>
        <v>0</v>
      </c>
      <c r="L21" s="171">
        <v>21</v>
      </c>
      <c r="M21" s="171">
        <f t="shared" si="3"/>
        <v>0</v>
      </c>
      <c r="N21" s="164">
        <v>0.00101</v>
      </c>
      <c r="O21" s="164">
        <f t="shared" si="4"/>
        <v>0.00202</v>
      </c>
      <c r="P21" s="164">
        <v>0</v>
      </c>
      <c r="Q21" s="164">
        <f t="shared" si="5"/>
        <v>0</v>
      </c>
      <c r="R21" s="164"/>
      <c r="S21" s="164"/>
      <c r="T21" s="165">
        <v>0.3847</v>
      </c>
      <c r="U21" s="164">
        <f t="shared" si="6"/>
        <v>0.77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121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ht="12.75" outlineLevel="1">
      <c r="A22" s="155">
        <v>10</v>
      </c>
      <c r="B22" s="162" t="s">
        <v>144</v>
      </c>
      <c r="C22" s="191" t="s">
        <v>145</v>
      </c>
      <c r="D22" s="164" t="s">
        <v>136</v>
      </c>
      <c r="E22" s="168">
        <v>24</v>
      </c>
      <c r="F22" s="170"/>
      <c r="G22" s="171">
        <f t="shared" si="0"/>
        <v>0</v>
      </c>
      <c r="H22" s="170"/>
      <c r="I22" s="171">
        <f t="shared" si="1"/>
        <v>0</v>
      </c>
      <c r="J22" s="170"/>
      <c r="K22" s="171">
        <f t="shared" si="2"/>
        <v>0</v>
      </c>
      <c r="L22" s="171">
        <v>21</v>
      </c>
      <c r="M22" s="171">
        <f t="shared" si="3"/>
        <v>0</v>
      </c>
      <c r="N22" s="164">
        <v>0.00141</v>
      </c>
      <c r="O22" s="164">
        <f t="shared" si="4"/>
        <v>0.03384</v>
      </c>
      <c r="P22" s="164">
        <v>0</v>
      </c>
      <c r="Q22" s="164">
        <f t="shared" si="5"/>
        <v>0</v>
      </c>
      <c r="R22" s="164"/>
      <c r="S22" s="164"/>
      <c r="T22" s="165">
        <v>0.4767</v>
      </c>
      <c r="U22" s="164">
        <f t="shared" si="6"/>
        <v>11.44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121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ht="12.75" outlineLevel="1">
      <c r="A23" s="155">
        <v>11</v>
      </c>
      <c r="B23" s="162" t="s">
        <v>146</v>
      </c>
      <c r="C23" s="191" t="s">
        <v>147</v>
      </c>
      <c r="D23" s="164" t="s">
        <v>136</v>
      </c>
      <c r="E23" s="168">
        <v>17</v>
      </c>
      <c r="F23" s="170"/>
      <c r="G23" s="171">
        <f t="shared" si="0"/>
        <v>0</v>
      </c>
      <c r="H23" s="170"/>
      <c r="I23" s="171">
        <f t="shared" si="1"/>
        <v>0</v>
      </c>
      <c r="J23" s="170"/>
      <c r="K23" s="171">
        <f t="shared" si="2"/>
        <v>0</v>
      </c>
      <c r="L23" s="171">
        <v>21</v>
      </c>
      <c r="M23" s="171">
        <f t="shared" si="3"/>
        <v>0</v>
      </c>
      <c r="N23" s="164">
        <v>0.00654</v>
      </c>
      <c r="O23" s="164">
        <f t="shared" si="4"/>
        <v>0.11118</v>
      </c>
      <c r="P23" s="164">
        <v>0</v>
      </c>
      <c r="Q23" s="164">
        <f t="shared" si="5"/>
        <v>0</v>
      </c>
      <c r="R23" s="164"/>
      <c r="S23" s="164"/>
      <c r="T23" s="165">
        <v>1.0048</v>
      </c>
      <c r="U23" s="164">
        <f t="shared" si="6"/>
        <v>17.08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121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ht="12.75" outlineLevel="1">
      <c r="A24" s="155">
        <v>12</v>
      </c>
      <c r="B24" s="162" t="s">
        <v>148</v>
      </c>
      <c r="C24" s="191" t="s">
        <v>149</v>
      </c>
      <c r="D24" s="164" t="s">
        <v>136</v>
      </c>
      <c r="E24" s="168">
        <v>18</v>
      </c>
      <c r="F24" s="170"/>
      <c r="G24" s="171">
        <f t="shared" si="0"/>
        <v>0</v>
      </c>
      <c r="H24" s="170"/>
      <c r="I24" s="171">
        <f t="shared" si="1"/>
        <v>0</v>
      </c>
      <c r="J24" s="170"/>
      <c r="K24" s="171">
        <f t="shared" si="2"/>
        <v>0</v>
      </c>
      <c r="L24" s="171">
        <v>21</v>
      </c>
      <c r="M24" s="171">
        <f t="shared" si="3"/>
        <v>0</v>
      </c>
      <c r="N24" s="164">
        <v>0.00562</v>
      </c>
      <c r="O24" s="164">
        <f t="shared" si="4"/>
        <v>0.10116</v>
      </c>
      <c r="P24" s="164">
        <v>0</v>
      </c>
      <c r="Q24" s="164">
        <f t="shared" si="5"/>
        <v>0</v>
      </c>
      <c r="R24" s="164"/>
      <c r="S24" s="164"/>
      <c r="T24" s="165">
        <v>0.9685</v>
      </c>
      <c r="U24" s="164">
        <f t="shared" si="6"/>
        <v>17.43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121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ht="12.75" outlineLevel="1">
      <c r="A25" s="155">
        <v>13</v>
      </c>
      <c r="B25" s="162" t="s">
        <v>150</v>
      </c>
      <c r="C25" s="191" t="s">
        <v>151</v>
      </c>
      <c r="D25" s="164" t="s">
        <v>136</v>
      </c>
      <c r="E25" s="168">
        <v>18</v>
      </c>
      <c r="F25" s="170"/>
      <c r="G25" s="171">
        <f t="shared" si="0"/>
        <v>0</v>
      </c>
      <c r="H25" s="170"/>
      <c r="I25" s="171">
        <f t="shared" si="1"/>
        <v>0</v>
      </c>
      <c r="J25" s="170"/>
      <c r="K25" s="171">
        <f t="shared" si="2"/>
        <v>0</v>
      </c>
      <c r="L25" s="171">
        <v>21</v>
      </c>
      <c r="M25" s="171">
        <f t="shared" si="3"/>
        <v>0</v>
      </c>
      <c r="N25" s="164">
        <v>0.0067</v>
      </c>
      <c r="O25" s="164">
        <f t="shared" si="4"/>
        <v>0.1206</v>
      </c>
      <c r="P25" s="164">
        <v>0</v>
      </c>
      <c r="Q25" s="164">
        <f t="shared" si="5"/>
        <v>0</v>
      </c>
      <c r="R25" s="164"/>
      <c r="S25" s="164"/>
      <c r="T25" s="165">
        <v>0</v>
      </c>
      <c r="U25" s="164">
        <f t="shared" si="6"/>
        <v>0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139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ht="12.75" outlineLevel="1">
      <c r="A26" s="155">
        <v>14</v>
      </c>
      <c r="B26" s="162" t="s">
        <v>152</v>
      </c>
      <c r="C26" s="191" t="s">
        <v>153</v>
      </c>
      <c r="D26" s="164" t="s">
        <v>154</v>
      </c>
      <c r="E26" s="168">
        <v>24</v>
      </c>
      <c r="F26" s="170"/>
      <c r="G26" s="171">
        <f t="shared" si="0"/>
        <v>0</v>
      </c>
      <c r="H26" s="170"/>
      <c r="I26" s="171">
        <f t="shared" si="1"/>
        <v>0</v>
      </c>
      <c r="J26" s="170"/>
      <c r="K26" s="171">
        <f t="shared" si="2"/>
        <v>0</v>
      </c>
      <c r="L26" s="171">
        <v>21</v>
      </c>
      <c r="M26" s="171">
        <f t="shared" si="3"/>
        <v>0</v>
      </c>
      <c r="N26" s="164">
        <v>0</v>
      </c>
      <c r="O26" s="164">
        <f t="shared" si="4"/>
        <v>0</v>
      </c>
      <c r="P26" s="164">
        <v>0</v>
      </c>
      <c r="Q26" s="164">
        <f t="shared" si="5"/>
        <v>0</v>
      </c>
      <c r="R26" s="164"/>
      <c r="S26" s="164"/>
      <c r="T26" s="165">
        <v>0</v>
      </c>
      <c r="U26" s="164">
        <f t="shared" si="6"/>
        <v>0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139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ht="22.5" outlineLevel="1">
      <c r="A27" s="155">
        <v>15</v>
      </c>
      <c r="B27" s="162" t="s">
        <v>155</v>
      </c>
      <c r="C27" s="191" t="s">
        <v>156</v>
      </c>
      <c r="D27" s="164" t="s">
        <v>136</v>
      </c>
      <c r="E27" s="168">
        <v>20</v>
      </c>
      <c r="F27" s="170"/>
      <c r="G27" s="171">
        <f t="shared" si="0"/>
        <v>0</v>
      </c>
      <c r="H27" s="170"/>
      <c r="I27" s="171">
        <f t="shared" si="1"/>
        <v>0</v>
      </c>
      <c r="J27" s="170"/>
      <c r="K27" s="171">
        <f t="shared" si="2"/>
        <v>0</v>
      </c>
      <c r="L27" s="171">
        <v>21</v>
      </c>
      <c r="M27" s="171">
        <f t="shared" si="3"/>
        <v>0</v>
      </c>
      <c r="N27" s="164">
        <v>0.00031</v>
      </c>
      <c r="O27" s="164">
        <f t="shared" si="4"/>
        <v>0.0062</v>
      </c>
      <c r="P27" s="164">
        <v>0</v>
      </c>
      <c r="Q27" s="164">
        <f t="shared" si="5"/>
        <v>0</v>
      </c>
      <c r="R27" s="164"/>
      <c r="S27" s="164"/>
      <c r="T27" s="165">
        <v>1.26542</v>
      </c>
      <c r="U27" s="164">
        <f t="shared" si="6"/>
        <v>25.31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121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ht="22.5" outlineLevel="1">
      <c r="A28" s="155">
        <v>16</v>
      </c>
      <c r="B28" s="162" t="s">
        <v>157</v>
      </c>
      <c r="C28" s="191" t="s">
        <v>158</v>
      </c>
      <c r="D28" s="164" t="s">
        <v>136</v>
      </c>
      <c r="E28" s="168">
        <v>15</v>
      </c>
      <c r="F28" s="170"/>
      <c r="G28" s="171">
        <f t="shared" si="0"/>
        <v>0</v>
      </c>
      <c r="H28" s="170"/>
      <c r="I28" s="171">
        <f t="shared" si="1"/>
        <v>0</v>
      </c>
      <c r="J28" s="170"/>
      <c r="K28" s="171">
        <f t="shared" si="2"/>
        <v>0</v>
      </c>
      <c r="L28" s="171">
        <v>21</v>
      </c>
      <c r="M28" s="171">
        <f t="shared" si="3"/>
        <v>0</v>
      </c>
      <c r="N28" s="164">
        <v>4E-05</v>
      </c>
      <c r="O28" s="164">
        <f t="shared" si="4"/>
        <v>0.0006</v>
      </c>
      <c r="P28" s="164">
        <v>0</v>
      </c>
      <c r="Q28" s="164">
        <f t="shared" si="5"/>
        <v>0</v>
      </c>
      <c r="R28" s="164"/>
      <c r="S28" s="164"/>
      <c r="T28" s="165">
        <v>0.129</v>
      </c>
      <c r="U28" s="164">
        <f t="shared" si="6"/>
        <v>1.94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121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ht="12.75" outlineLevel="1">
      <c r="A29" s="155"/>
      <c r="B29" s="162"/>
      <c r="C29" s="257" t="s">
        <v>159</v>
      </c>
      <c r="D29" s="258"/>
      <c r="E29" s="259"/>
      <c r="F29" s="260"/>
      <c r="G29" s="261"/>
      <c r="H29" s="171"/>
      <c r="I29" s="171"/>
      <c r="J29" s="171"/>
      <c r="K29" s="171"/>
      <c r="L29" s="171"/>
      <c r="M29" s="171"/>
      <c r="N29" s="164"/>
      <c r="O29" s="164"/>
      <c r="P29" s="164"/>
      <c r="Q29" s="164"/>
      <c r="R29" s="164"/>
      <c r="S29" s="164"/>
      <c r="T29" s="165"/>
      <c r="U29" s="164"/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126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7" t="str">
        <f>C29</f>
        <v>tepelná izolace z pěnového PE s uzav. pěn. strukturou</v>
      </c>
      <c r="BB29" s="154"/>
      <c r="BC29" s="154"/>
      <c r="BD29" s="154"/>
      <c r="BE29" s="154"/>
      <c r="BF29" s="154"/>
      <c r="BG29" s="154"/>
      <c r="BH29" s="154"/>
    </row>
    <row r="30" spans="1:60" ht="22.5" outlineLevel="1">
      <c r="A30" s="155">
        <v>17</v>
      </c>
      <c r="B30" s="162" t="s">
        <v>160</v>
      </c>
      <c r="C30" s="191" t="s">
        <v>161</v>
      </c>
      <c r="D30" s="164" t="s">
        <v>136</v>
      </c>
      <c r="E30" s="168">
        <v>1</v>
      </c>
      <c r="F30" s="170"/>
      <c r="G30" s="171">
        <f>ROUND(E30*F30,2)</f>
        <v>0</v>
      </c>
      <c r="H30" s="170"/>
      <c r="I30" s="171">
        <f>ROUND(E30*H30,2)</f>
        <v>0</v>
      </c>
      <c r="J30" s="170"/>
      <c r="K30" s="171">
        <f>ROUND(E30*J30,2)</f>
        <v>0</v>
      </c>
      <c r="L30" s="171">
        <v>21</v>
      </c>
      <c r="M30" s="171">
        <f>G30*(1+L30/100)</f>
        <v>0</v>
      </c>
      <c r="N30" s="164">
        <v>9E-05</v>
      </c>
      <c r="O30" s="164">
        <f>ROUND(E30*N30,5)</f>
        <v>9E-05</v>
      </c>
      <c r="P30" s="164">
        <v>0</v>
      </c>
      <c r="Q30" s="164">
        <f>ROUND(E30*P30,5)</f>
        <v>0</v>
      </c>
      <c r="R30" s="164"/>
      <c r="S30" s="164"/>
      <c r="T30" s="165">
        <v>0.129</v>
      </c>
      <c r="U30" s="164">
        <f>ROUND(E30*T30,2)</f>
        <v>0.13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121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ht="12.75" outlineLevel="1">
      <c r="A31" s="155"/>
      <c r="B31" s="162"/>
      <c r="C31" s="257" t="s">
        <v>159</v>
      </c>
      <c r="D31" s="258"/>
      <c r="E31" s="259"/>
      <c r="F31" s="260"/>
      <c r="G31" s="261"/>
      <c r="H31" s="171"/>
      <c r="I31" s="171"/>
      <c r="J31" s="171"/>
      <c r="K31" s="171"/>
      <c r="L31" s="171"/>
      <c r="M31" s="171"/>
      <c r="N31" s="164"/>
      <c r="O31" s="164"/>
      <c r="P31" s="164"/>
      <c r="Q31" s="164"/>
      <c r="R31" s="164"/>
      <c r="S31" s="164"/>
      <c r="T31" s="165"/>
      <c r="U31" s="164"/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126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7" t="str">
        <f>C31</f>
        <v>tepelná izolace z pěnového PE s uzav. pěn. strukturou</v>
      </c>
      <c r="BB31" s="154"/>
      <c r="BC31" s="154"/>
      <c r="BD31" s="154"/>
      <c r="BE31" s="154"/>
      <c r="BF31" s="154"/>
      <c r="BG31" s="154"/>
      <c r="BH31" s="154"/>
    </row>
    <row r="32" spans="1:60" ht="22.5" outlineLevel="1">
      <c r="A32" s="155">
        <v>18</v>
      </c>
      <c r="B32" s="162" t="s">
        <v>162</v>
      </c>
      <c r="C32" s="191" t="s">
        <v>163</v>
      </c>
      <c r="D32" s="164" t="s">
        <v>136</v>
      </c>
      <c r="E32" s="168">
        <v>24</v>
      </c>
      <c r="F32" s="170"/>
      <c r="G32" s="171">
        <f>ROUND(E32*F32,2)</f>
        <v>0</v>
      </c>
      <c r="H32" s="170"/>
      <c r="I32" s="171">
        <f>ROUND(E32*H32,2)</f>
        <v>0</v>
      </c>
      <c r="J32" s="170"/>
      <c r="K32" s="171">
        <f>ROUND(E32*J32,2)</f>
        <v>0</v>
      </c>
      <c r="L32" s="171">
        <v>21</v>
      </c>
      <c r="M32" s="171">
        <f>G32*(1+L32/100)</f>
        <v>0</v>
      </c>
      <c r="N32" s="164">
        <v>0.0002</v>
      </c>
      <c r="O32" s="164">
        <f>ROUND(E32*N32,5)</f>
        <v>0.0048</v>
      </c>
      <c r="P32" s="164">
        <v>0</v>
      </c>
      <c r="Q32" s="164">
        <f>ROUND(E32*P32,5)</f>
        <v>0</v>
      </c>
      <c r="R32" s="164"/>
      <c r="S32" s="164"/>
      <c r="T32" s="165">
        <v>0.185</v>
      </c>
      <c r="U32" s="164">
        <f>ROUND(E32*T32,2)</f>
        <v>4.44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121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ht="12.75" outlineLevel="1">
      <c r="A33" s="155"/>
      <c r="B33" s="162"/>
      <c r="C33" s="257" t="s">
        <v>159</v>
      </c>
      <c r="D33" s="258"/>
      <c r="E33" s="259"/>
      <c r="F33" s="260"/>
      <c r="G33" s="261"/>
      <c r="H33" s="171"/>
      <c r="I33" s="171"/>
      <c r="J33" s="171"/>
      <c r="K33" s="171"/>
      <c r="L33" s="171"/>
      <c r="M33" s="171"/>
      <c r="N33" s="164"/>
      <c r="O33" s="164"/>
      <c r="P33" s="164"/>
      <c r="Q33" s="164"/>
      <c r="R33" s="164"/>
      <c r="S33" s="164"/>
      <c r="T33" s="165"/>
      <c r="U33" s="164"/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126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7" t="str">
        <f>C33</f>
        <v>tepelná izolace z pěnového PE s uzav. pěn. strukturou</v>
      </c>
      <c r="BB33" s="154"/>
      <c r="BC33" s="154"/>
      <c r="BD33" s="154"/>
      <c r="BE33" s="154"/>
      <c r="BF33" s="154"/>
      <c r="BG33" s="154"/>
      <c r="BH33" s="154"/>
    </row>
    <row r="34" spans="1:60" ht="22.5" outlineLevel="1">
      <c r="A34" s="155">
        <v>19</v>
      </c>
      <c r="B34" s="162" t="s">
        <v>164</v>
      </c>
      <c r="C34" s="191" t="s">
        <v>165</v>
      </c>
      <c r="D34" s="164" t="s">
        <v>136</v>
      </c>
      <c r="E34" s="168">
        <v>10</v>
      </c>
      <c r="F34" s="170"/>
      <c r="G34" s="171">
        <f>ROUND(E34*F34,2)</f>
        <v>0</v>
      </c>
      <c r="H34" s="170"/>
      <c r="I34" s="171">
        <f>ROUND(E34*H34,2)</f>
        <v>0</v>
      </c>
      <c r="J34" s="170"/>
      <c r="K34" s="171">
        <f>ROUND(E34*J34,2)</f>
        <v>0</v>
      </c>
      <c r="L34" s="171">
        <v>21</v>
      </c>
      <c r="M34" s="171">
        <f>G34*(1+L34/100)</f>
        <v>0</v>
      </c>
      <c r="N34" s="164">
        <v>0.00022</v>
      </c>
      <c r="O34" s="164">
        <f>ROUND(E34*N34,5)</f>
        <v>0.0022</v>
      </c>
      <c r="P34" s="164">
        <v>0</v>
      </c>
      <c r="Q34" s="164">
        <f>ROUND(E34*P34,5)</f>
        <v>0</v>
      </c>
      <c r="R34" s="164"/>
      <c r="S34" s="164"/>
      <c r="T34" s="165">
        <v>0.2</v>
      </c>
      <c r="U34" s="164">
        <f>ROUND(E34*T34,2)</f>
        <v>2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121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ht="12.75" outlineLevel="1">
      <c r="A35" s="155"/>
      <c r="B35" s="162"/>
      <c r="C35" s="257" t="s">
        <v>159</v>
      </c>
      <c r="D35" s="258"/>
      <c r="E35" s="259"/>
      <c r="F35" s="260"/>
      <c r="G35" s="261"/>
      <c r="H35" s="171"/>
      <c r="I35" s="171"/>
      <c r="J35" s="171"/>
      <c r="K35" s="171"/>
      <c r="L35" s="171"/>
      <c r="M35" s="171"/>
      <c r="N35" s="164"/>
      <c r="O35" s="164"/>
      <c r="P35" s="164"/>
      <c r="Q35" s="164"/>
      <c r="R35" s="164"/>
      <c r="S35" s="164"/>
      <c r="T35" s="165"/>
      <c r="U35" s="164"/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126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7" t="str">
        <f>C35</f>
        <v>tepelná izolace z pěnového PE s uzav. pěn. strukturou</v>
      </c>
      <c r="BB35" s="154"/>
      <c r="BC35" s="154"/>
      <c r="BD35" s="154"/>
      <c r="BE35" s="154"/>
      <c r="BF35" s="154"/>
      <c r="BG35" s="154"/>
      <c r="BH35" s="154"/>
    </row>
    <row r="36" spans="1:60" ht="22.5" outlineLevel="1">
      <c r="A36" s="155">
        <v>20</v>
      </c>
      <c r="B36" s="162" t="s">
        <v>166</v>
      </c>
      <c r="C36" s="191" t="s">
        <v>167</v>
      </c>
      <c r="D36" s="164" t="s">
        <v>136</v>
      </c>
      <c r="E36" s="168">
        <v>7</v>
      </c>
      <c r="F36" s="170"/>
      <c r="G36" s="171">
        <f>ROUND(E36*F36,2)</f>
        <v>0</v>
      </c>
      <c r="H36" s="170"/>
      <c r="I36" s="171">
        <f>ROUND(E36*H36,2)</f>
        <v>0</v>
      </c>
      <c r="J36" s="170"/>
      <c r="K36" s="171">
        <f>ROUND(E36*J36,2)</f>
        <v>0</v>
      </c>
      <c r="L36" s="171">
        <v>21</v>
      </c>
      <c r="M36" s="171">
        <f>G36*(1+L36/100)</f>
        <v>0</v>
      </c>
      <c r="N36" s="164">
        <v>0.00015</v>
      </c>
      <c r="O36" s="164">
        <f>ROUND(E36*N36,5)</f>
        <v>0.00105</v>
      </c>
      <c r="P36" s="164">
        <v>0</v>
      </c>
      <c r="Q36" s="164">
        <f>ROUND(E36*P36,5)</f>
        <v>0</v>
      </c>
      <c r="R36" s="164"/>
      <c r="S36" s="164"/>
      <c r="T36" s="165">
        <v>0.2</v>
      </c>
      <c r="U36" s="164">
        <f>ROUND(E36*T36,2)</f>
        <v>1.4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121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ht="12.75" outlineLevel="1">
      <c r="A37" s="155"/>
      <c r="B37" s="162"/>
      <c r="C37" s="257" t="s">
        <v>159</v>
      </c>
      <c r="D37" s="258"/>
      <c r="E37" s="259"/>
      <c r="F37" s="260"/>
      <c r="G37" s="261"/>
      <c r="H37" s="171"/>
      <c r="I37" s="171"/>
      <c r="J37" s="171"/>
      <c r="K37" s="171"/>
      <c r="L37" s="171"/>
      <c r="M37" s="171"/>
      <c r="N37" s="164"/>
      <c r="O37" s="164"/>
      <c r="P37" s="164"/>
      <c r="Q37" s="164"/>
      <c r="R37" s="164"/>
      <c r="S37" s="164"/>
      <c r="T37" s="165"/>
      <c r="U37" s="164"/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126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7" t="str">
        <f>C37</f>
        <v>tepelná izolace z pěnového PE s uzav. pěn. strukturou</v>
      </c>
      <c r="BB37" s="154"/>
      <c r="BC37" s="154"/>
      <c r="BD37" s="154"/>
      <c r="BE37" s="154"/>
      <c r="BF37" s="154"/>
      <c r="BG37" s="154"/>
      <c r="BH37" s="154"/>
    </row>
    <row r="38" spans="1:60" ht="22.5" outlineLevel="1">
      <c r="A38" s="155">
        <v>21</v>
      </c>
      <c r="B38" s="162" t="s">
        <v>168</v>
      </c>
      <c r="C38" s="191" t="s">
        <v>169</v>
      </c>
      <c r="D38" s="164" t="s">
        <v>136</v>
      </c>
      <c r="E38" s="168">
        <v>7</v>
      </c>
      <c r="F38" s="170"/>
      <c r="G38" s="171">
        <f>ROUND(E38*F38,2)</f>
        <v>0</v>
      </c>
      <c r="H38" s="170"/>
      <c r="I38" s="171">
        <f>ROUND(E38*H38,2)</f>
        <v>0</v>
      </c>
      <c r="J38" s="170"/>
      <c r="K38" s="171">
        <f>ROUND(E38*J38,2)</f>
        <v>0</v>
      </c>
      <c r="L38" s="171">
        <v>21</v>
      </c>
      <c r="M38" s="171">
        <f>G38*(1+L38/100)</f>
        <v>0</v>
      </c>
      <c r="N38" s="164">
        <v>0.00029</v>
      </c>
      <c r="O38" s="164">
        <f>ROUND(E38*N38,5)</f>
        <v>0.00203</v>
      </c>
      <c r="P38" s="164">
        <v>0</v>
      </c>
      <c r="Q38" s="164">
        <f>ROUND(E38*P38,5)</f>
        <v>0</v>
      </c>
      <c r="R38" s="164"/>
      <c r="S38" s="164"/>
      <c r="T38" s="165">
        <v>0.225</v>
      </c>
      <c r="U38" s="164">
        <f>ROUND(E38*T38,2)</f>
        <v>1.58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121</v>
      </c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ht="12.75" outlineLevel="1">
      <c r="A39" s="155"/>
      <c r="B39" s="162"/>
      <c r="C39" s="257" t="s">
        <v>159</v>
      </c>
      <c r="D39" s="258"/>
      <c r="E39" s="259"/>
      <c r="F39" s="260"/>
      <c r="G39" s="261"/>
      <c r="H39" s="171"/>
      <c r="I39" s="171"/>
      <c r="J39" s="171"/>
      <c r="K39" s="171"/>
      <c r="L39" s="171"/>
      <c r="M39" s="171"/>
      <c r="N39" s="164"/>
      <c r="O39" s="164"/>
      <c r="P39" s="164"/>
      <c r="Q39" s="164"/>
      <c r="R39" s="164"/>
      <c r="S39" s="164"/>
      <c r="T39" s="165"/>
      <c r="U39" s="164"/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126</v>
      </c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7" t="str">
        <f>C39</f>
        <v>tepelná izolace z pěnového PE s uzav. pěn. strukturou</v>
      </c>
      <c r="BB39" s="154"/>
      <c r="BC39" s="154"/>
      <c r="BD39" s="154"/>
      <c r="BE39" s="154"/>
      <c r="BF39" s="154"/>
      <c r="BG39" s="154"/>
      <c r="BH39" s="154"/>
    </row>
    <row r="40" spans="1:60" ht="22.5" outlineLevel="1">
      <c r="A40" s="155">
        <v>22</v>
      </c>
      <c r="B40" s="162" t="s">
        <v>170</v>
      </c>
      <c r="C40" s="191" t="s">
        <v>171</v>
      </c>
      <c r="D40" s="164" t="s">
        <v>136</v>
      </c>
      <c r="E40" s="168">
        <v>11</v>
      </c>
      <c r="F40" s="170"/>
      <c r="G40" s="171">
        <f>ROUND(E40*F40,2)</f>
        <v>0</v>
      </c>
      <c r="H40" s="170"/>
      <c r="I40" s="171">
        <f>ROUND(E40*H40,2)</f>
        <v>0</v>
      </c>
      <c r="J40" s="170"/>
      <c r="K40" s="171">
        <f>ROUND(E40*J40,2)</f>
        <v>0</v>
      </c>
      <c r="L40" s="171">
        <v>21</v>
      </c>
      <c r="M40" s="171">
        <f>G40*(1+L40/100)</f>
        <v>0</v>
      </c>
      <c r="N40" s="164">
        <v>0.00025</v>
      </c>
      <c r="O40" s="164">
        <f>ROUND(E40*N40,5)</f>
        <v>0.00275</v>
      </c>
      <c r="P40" s="164">
        <v>0</v>
      </c>
      <c r="Q40" s="164">
        <f>ROUND(E40*P40,5)</f>
        <v>0</v>
      </c>
      <c r="R40" s="164"/>
      <c r="S40" s="164"/>
      <c r="T40" s="165">
        <v>0.227</v>
      </c>
      <c r="U40" s="164">
        <f>ROUND(E40*T40,2)</f>
        <v>2.5</v>
      </c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121</v>
      </c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ht="12.75" outlineLevel="1">
      <c r="A41" s="155"/>
      <c r="B41" s="162"/>
      <c r="C41" s="257" t="s">
        <v>159</v>
      </c>
      <c r="D41" s="258"/>
      <c r="E41" s="259"/>
      <c r="F41" s="260"/>
      <c r="G41" s="261"/>
      <c r="H41" s="171"/>
      <c r="I41" s="171"/>
      <c r="J41" s="171"/>
      <c r="K41" s="171"/>
      <c r="L41" s="171"/>
      <c r="M41" s="171"/>
      <c r="N41" s="164"/>
      <c r="O41" s="164"/>
      <c r="P41" s="164"/>
      <c r="Q41" s="164"/>
      <c r="R41" s="164"/>
      <c r="S41" s="164"/>
      <c r="T41" s="165"/>
      <c r="U41" s="164"/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126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7" t="str">
        <f>C41</f>
        <v>tepelná izolace z pěnového PE s uzav. pěn. strukturou</v>
      </c>
      <c r="BB41" s="154"/>
      <c r="BC41" s="154"/>
      <c r="BD41" s="154"/>
      <c r="BE41" s="154"/>
      <c r="BF41" s="154"/>
      <c r="BG41" s="154"/>
      <c r="BH41" s="154"/>
    </row>
    <row r="42" spans="1:60" ht="22.5" outlineLevel="1">
      <c r="A42" s="155">
        <v>23</v>
      </c>
      <c r="B42" s="162" t="s">
        <v>172</v>
      </c>
      <c r="C42" s="191" t="s">
        <v>173</v>
      </c>
      <c r="D42" s="164" t="s">
        <v>136</v>
      </c>
      <c r="E42" s="168">
        <v>20</v>
      </c>
      <c r="F42" s="170"/>
      <c r="G42" s="171">
        <f>ROUND(E42*F42,2)</f>
        <v>0</v>
      </c>
      <c r="H42" s="170"/>
      <c r="I42" s="171">
        <f>ROUND(E42*H42,2)</f>
        <v>0</v>
      </c>
      <c r="J42" s="170"/>
      <c r="K42" s="171">
        <f>ROUND(E42*J42,2)</f>
        <v>0</v>
      </c>
      <c r="L42" s="171">
        <v>21</v>
      </c>
      <c r="M42" s="171">
        <f>G42*(1+L42/100)</f>
        <v>0</v>
      </c>
      <c r="N42" s="164">
        <v>0.00041</v>
      </c>
      <c r="O42" s="164">
        <f>ROUND(E42*N42,5)</f>
        <v>0.0082</v>
      </c>
      <c r="P42" s="164">
        <v>0</v>
      </c>
      <c r="Q42" s="164">
        <f>ROUND(E42*P42,5)</f>
        <v>0</v>
      </c>
      <c r="R42" s="164"/>
      <c r="S42" s="164"/>
      <c r="T42" s="165">
        <v>0.265</v>
      </c>
      <c r="U42" s="164">
        <f>ROUND(E42*T42,2)</f>
        <v>5.3</v>
      </c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121</v>
      </c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ht="12.75" outlineLevel="1">
      <c r="A43" s="155"/>
      <c r="B43" s="162"/>
      <c r="C43" s="257" t="s">
        <v>159</v>
      </c>
      <c r="D43" s="258"/>
      <c r="E43" s="259"/>
      <c r="F43" s="260"/>
      <c r="G43" s="261"/>
      <c r="H43" s="171"/>
      <c r="I43" s="171"/>
      <c r="J43" s="171"/>
      <c r="K43" s="171"/>
      <c r="L43" s="171"/>
      <c r="M43" s="171"/>
      <c r="N43" s="164"/>
      <c r="O43" s="164"/>
      <c r="P43" s="164"/>
      <c r="Q43" s="164"/>
      <c r="R43" s="164"/>
      <c r="S43" s="164"/>
      <c r="T43" s="165"/>
      <c r="U43" s="164"/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126</v>
      </c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7" t="str">
        <f>C43</f>
        <v>tepelná izolace z pěnového PE s uzav. pěn. strukturou</v>
      </c>
      <c r="BB43" s="154"/>
      <c r="BC43" s="154"/>
      <c r="BD43" s="154"/>
      <c r="BE43" s="154"/>
      <c r="BF43" s="154"/>
      <c r="BG43" s="154"/>
      <c r="BH43" s="154"/>
    </row>
    <row r="44" spans="1:60" ht="12.75" outlineLevel="1">
      <c r="A44" s="155">
        <v>24</v>
      </c>
      <c r="B44" s="162" t="s">
        <v>174</v>
      </c>
      <c r="C44" s="191" t="s">
        <v>175</v>
      </c>
      <c r="D44" s="164" t="s">
        <v>136</v>
      </c>
      <c r="E44" s="168">
        <v>77</v>
      </c>
      <c r="F44" s="170"/>
      <c r="G44" s="171">
        <f>ROUND(E44*F44,2)</f>
        <v>0</v>
      </c>
      <c r="H44" s="170"/>
      <c r="I44" s="171">
        <f>ROUND(E44*H44,2)</f>
        <v>0</v>
      </c>
      <c r="J44" s="170"/>
      <c r="K44" s="171">
        <f>ROUND(E44*J44,2)</f>
        <v>0</v>
      </c>
      <c r="L44" s="171">
        <v>21</v>
      </c>
      <c r="M44" s="171">
        <f>G44*(1+L44/100)</f>
        <v>0</v>
      </c>
      <c r="N44" s="164">
        <v>0</v>
      </c>
      <c r="O44" s="164">
        <f>ROUND(E44*N44,5)</f>
        <v>0</v>
      </c>
      <c r="P44" s="164">
        <v>0</v>
      </c>
      <c r="Q44" s="164">
        <f>ROUND(E44*P44,5)</f>
        <v>0</v>
      </c>
      <c r="R44" s="164"/>
      <c r="S44" s="164"/>
      <c r="T44" s="165">
        <v>0.05</v>
      </c>
      <c r="U44" s="164">
        <f>ROUND(E44*T44,2)</f>
        <v>3.85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121</v>
      </c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ht="12.75" outlineLevel="1">
      <c r="A45" s="155">
        <v>25</v>
      </c>
      <c r="B45" s="162" t="s">
        <v>176</v>
      </c>
      <c r="C45" s="191" t="s">
        <v>177</v>
      </c>
      <c r="D45" s="164" t="s">
        <v>136</v>
      </c>
      <c r="E45" s="168">
        <v>20</v>
      </c>
      <c r="F45" s="170"/>
      <c r="G45" s="171">
        <f>ROUND(E45*F45,2)</f>
        <v>0</v>
      </c>
      <c r="H45" s="170"/>
      <c r="I45" s="171">
        <f>ROUND(E45*H45,2)</f>
        <v>0</v>
      </c>
      <c r="J45" s="170"/>
      <c r="K45" s="171">
        <f>ROUND(E45*J45,2)</f>
        <v>0</v>
      </c>
      <c r="L45" s="171">
        <v>21</v>
      </c>
      <c r="M45" s="171">
        <f>G45*(1+L45/100)</f>
        <v>0</v>
      </c>
      <c r="N45" s="164">
        <v>0.00034</v>
      </c>
      <c r="O45" s="164">
        <f>ROUND(E45*N45,5)</f>
        <v>0.0068</v>
      </c>
      <c r="P45" s="164">
        <v>0</v>
      </c>
      <c r="Q45" s="164">
        <f>ROUND(E45*P45,5)</f>
        <v>0</v>
      </c>
      <c r="R45" s="164"/>
      <c r="S45" s="164"/>
      <c r="T45" s="165">
        <v>0.136</v>
      </c>
      <c r="U45" s="164">
        <f>ROUND(E45*T45,2)</f>
        <v>2.72</v>
      </c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121</v>
      </c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ht="12.75" outlineLevel="1">
      <c r="A46" s="155">
        <v>26</v>
      </c>
      <c r="B46" s="162" t="s">
        <v>178</v>
      </c>
      <c r="C46" s="191" t="s">
        <v>179</v>
      </c>
      <c r="D46" s="164" t="s">
        <v>136</v>
      </c>
      <c r="E46" s="168">
        <v>77</v>
      </c>
      <c r="F46" s="170"/>
      <c r="G46" s="171">
        <f>ROUND(E46*F46,2)</f>
        <v>0</v>
      </c>
      <c r="H46" s="170"/>
      <c r="I46" s="171">
        <f>ROUND(E46*H46,2)</f>
        <v>0</v>
      </c>
      <c r="J46" s="170"/>
      <c r="K46" s="171">
        <f>ROUND(E46*J46,2)</f>
        <v>0</v>
      </c>
      <c r="L46" s="171">
        <v>21</v>
      </c>
      <c r="M46" s="171">
        <f>G46*(1+L46/100)</f>
        <v>0</v>
      </c>
      <c r="N46" s="164">
        <v>1E-05</v>
      </c>
      <c r="O46" s="164">
        <f>ROUND(E46*N46,5)</f>
        <v>0.00077</v>
      </c>
      <c r="P46" s="164">
        <v>0</v>
      </c>
      <c r="Q46" s="164">
        <f>ROUND(E46*P46,5)</f>
        <v>0</v>
      </c>
      <c r="R46" s="164"/>
      <c r="S46" s="164"/>
      <c r="T46" s="165">
        <v>0.062</v>
      </c>
      <c r="U46" s="164">
        <f>ROUND(E46*T46,2)</f>
        <v>4.77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121</v>
      </c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ht="12.75" outlineLevel="1">
      <c r="A47" s="155">
        <v>27</v>
      </c>
      <c r="B47" s="162" t="s">
        <v>180</v>
      </c>
      <c r="C47" s="191" t="s">
        <v>181</v>
      </c>
      <c r="D47" s="164" t="s">
        <v>136</v>
      </c>
      <c r="E47" s="168">
        <v>20</v>
      </c>
      <c r="F47" s="170"/>
      <c r="G47" s="171">
        <f>ROUND(E47*F47,2)</f>
        <v>0</v>
      </c>
      <c r="H47" s="170"/>
      <c r="I47" s="171">
        <f>ROUND(E47*H47,2)</f>
        <v>0</v>
      </c>
      <c r="J47" s="170"/>
      <c r="K47" s="171">
        <f>ROUND(E47*J47,2)</f>
        <v>0</v>
      </c>
      <c r="L47" s="171">
        <v>21</v>
      </c>
      <c r="M47" s="171">
        <f>G47*(1+L47/100)</f>
        <v>0</v>
      </c>
      <c r="N47" s="164">
        <v>1E-05</v>
      </c>
      <c r="O47" s="164">
        <f>ROUND(E47*N47,5)</f>
        <v>0.0002</v>
      </c>
      <c r="P47" s="164">
        <v>0</v>
      </c>
      <c r="Q47" s="164">
        <f>ROUND(E47*P47,5)</f>
        <v>0</v>
      </c>
      <c r="R47" s="164"/>
      <c r="S47" s="164"/>
      <c r="T47" s="165">
        <v>0.093</v>
      </c>
      <c r="U47" s="164">
        <f>ROUND(E47*T47,2)</f>
        <v>1.86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121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31" ht="12.75">
      <c r="A48" s="156" t="s">
        <v>116</v>
      </c>
      <c r="B48" s="163" t="s">
        <v>71</v>
      </c>
      <c r="C48" s="192" t="s">
        <v>72</v>
      </c>
      <c r="D48" s="166"/>
      <c r="E48" s="169"/>
      <c r="F48" s="172"/>
      <c r="G48" s="172">
        <f>SUMIF(AE49:AE96,"&lt;&gt;NOR",G49:G96)</f>
        <v>0</v>
      </c>
      <c r="H48" s="172"/>
      <c r="I48" s="172">
        <f>SUM(I49:I96)</f>
        <v>0</v>
      </c>
      <c r="J48" s="172"/>
      <c r="K48" s="172">
        <f>SUM(K49:K96)</f>
        <v>0</v>
      </c>
      <c r="L48" s="172"/>
      <c r="M48" s="172">
        <f>SUM(M49:M96)</f>
        <v>0</v>
      </c>
      <c r="N48" s="166"/>
      <c r="O48" s="166">
        <f>SUM(O49:O96)</f>
        <v>0.19729999999999998</v>
      </c>
      <c r="P48" s="166"/>
      <c r="Q48" s="166">
        <f>SUM(Q49:Q96)</f>
        <v>0</v>
      </c>
      <c r="R48" s="166"/>
      <c r="S48" s="166"/>
      <c r="T48" s="167"/>
      <c r="U48" s="166">
        <f>SUM(U49:U96)</f>
        <v>9.149999999999999</v>
      </c>
      <c r="AE48" t="s">
        <v>117</v>
      </c>
    </row>
    <row r="49" spans="1:60" ht="12.75" outlineLevel="1">
      <c r="A49" s="155">
        <v>28</v>
      </c>
      <c r="B49" s="162" t="s">
        <v>182</v>
      </c>
      <c r="C49" s="191" t="s">
        <v>183</v>
      </c>
      <c r="D49" s="164" t="s">
        <v>154</v>
      </c>
      <c r="E49" s="168">
        <v>4</v>
      </c>
      <c r="F49" s="170"/>
      <c r="G49" s="171">
        <f>ROUND(E49*F49,2)</f>
        <v>0</v>
      </c>
      <c r="H49" s="170"/>
      <c r="I49" s="171">
        <f>ROUND(E49*H49,2)</f>
        <v>0</v>
      </c>
      <c r="J49" s="170"/>
      <c r="K49" s="171">
        <f>ROUND(E49*J49,2)</f>
        <v>0</v>
      </c>
      <c r="L49" s="171">
        <v>21</v>
      </c>
      <c r="M49" s="171">
        <f>G49*(1+L49/100)</f>
        <v>0</v>
      </c>
      <c r="N49" s="164">
        <v>0</v>
      </c>
      <c r="O49" s="164">
        <f>ROUND(E49*N49,5)</f>
        <v>0</v>
      </c>
      <c r="P49" s="164">
        <v>0</v>
      </c>
      <c r="Q49" s="164">
        <f>ROUND(E49*P49,5)</f>
        <v>0</v>
      </c>
      <c r="R49" s="164"/>
      <c r="S49" s="164"/>
      <c r="T49" s="165">
        <v>0</v>
      </c>
      <c r="U49" s="164">
        <f>ROUND(E49*T49,2)</f>
        <v>0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139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ht="12.75" outlineLevel="1">
      <c r="A50" s="155"/>
      <c r="B50" s="162"/>
      <c r="C50" s="257" t="s">
        <v>184</v>
      </c>
      <c r="D50" s="258"/>
      <c r="E50" s="259"/>
      <c r="F50" s="260"/>
      <c r="G50" s="261"/>
      <c r="H50" s="171"/>
      <c r="I50" s="171"/>
      <c r="J50" s="171"/>
      <c r="K50" s="171"/>
      <c r="L50" s="171"/>
      <c r="M50" s="171"/>
      <c r="N50" s="164"/>
      <c r="O50" s="164"/>
      <c r="P50" s="164"/>
      <c r="Q50" s="164"/>
      <c r="R50" s="164"/>
      <c r="S50" s="164"/>
      <c r="T50" s="165"/>
      <c r="U50" s="164"/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126</v>
      </c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7" t="str">
        <f>C50</f>
        <v>- 22,4-112,0 kW (80/60°C), 24,0-120,0 kW (60/40°C) a 24,7-123,4 kW (50/30°C)</v>
      </c>
      <c r="BB50" s="154"/>
      <c r="BC50" s="154"/>
      <c r="BD50" s="154"/>
      <c r="BE50" s="154"/>
      <c r="BF50" s="154"/>
      <c r="BG50" s="154"/>
      <c r="BH50" s="154"/>
    </row>
    <row r="51" spans="1:60" ht="12.75" outlineLevel="1">
      <c r="A51" s="155"/>
      <c r="B51" s="162"/>
      <c r="C51" s="257" t="s">
        <v>185</v>
      </c>
      <c r="D51" s="258"/>
      <c r="E51" s="259"/>
      <c r="F51" s="260"/>
      <c r="G51" s="261"/>
      <c r="H51" s="171"/>
      <c r="I51" s="171"/>
      <c r="J51" s="171"/>
      <c r="K51" s="171"/>
      <c r="L51" s="171"/>
      <c r="M51" s="171"/>
      <c r="N51" s="164"/>
      <c r="O51" s="164"/>
      <c r="P51" s="164"/>
      <c r="Q51" s="164"/>
      <c r="R51" s="164"/>
      <c r="S51" s="164"/>
      <c r="T51" s="165"/>
      <c r="U51" s="164"/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126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7" t="str">
        <f>C51</f>
        <v>- Každý kotel je vybaven nerezovým hořákem, nerezovým výměníkem, regulací spalování a regulací</v>
      </c>
      <c r="BB51" s="154"/>
      <c r="BC51" s="154"/>
      <c r="BD51" s="154"/>
      <c r="BE51" s="154"/>
      <c r="BF51" s="154"/>
      <c r="BG51" s="154"/>
      <c r="BH51" s="154"/>
    </row>
    <row r="52" spans="1:60" ht="12.75" outlineLevel="1">
      <c r="A52" s="155">
        <v>29</v>
      </c>
      <c r="B52" s="162" t="s">
        <v>186</v>
      </c>
      <c r="C52" s="191" t="s">
        <v>187</v>
      </c>
      <c r="D52" s="164" t="s">
        <v>154</v>
      </c>
      <c r="E52" s="168">
        <v>4</v>
      </c>
      <c r="F52" s="170"/>
      <c r="G52" s="171">
        <f aca="true" t="shared" si="7" ref="G52:G58">ROUND(E52*F52,2)</f>
        <v>0</v>
      </c>
      <c r="H52" s="170"/>
      <c r="I52" s="171">
        <f aca="true" t="shared" si="8" ref="I52:I58">ROUND(E52*H52,2)</f>
        <v>0</v>
      </c>
      <c r="J52" s="170"/>
      <c r="K52" s="171">
        <f aca="true" t="shared" si="9" ref="K52:K58">ROUND(E52*J52,2)</f>
        <v>0</v>
      </c>
      <c r="L52" s="171">
        <v>21</v>
      </c>
      <c r="M52" s="171">
        <f aca="true" t="shared" si="10" ref="M52:M58">G52*(1+L52/100)</f>
        <v>0</v>
      </c>
      <c r="N52" s="164">
        <v>0</v>
      </c>
      <c r="O52" s="164">
        <f aca="true" t="shared" si="11" ref="O52:O58">ROUND(E52*N52,5)</f>
        <v>0</v>
      </c>
      <c r="P52" s="164">
        <v>0</v>
      </c>
      <c r="Q52" s="164">
        <f aca="true" t="shared" si="12" ref="Q52:Q58">ROUND(E52*P52,5)</f>
        <v>0</v>
      </c>
      <c r="R52" s="164"/>
      <c r="S52" s="164"/>
      <c r="T52" s="165">
        <v>0</v>
      </c>
      <c r="U52" s="164">
        <f aca="true" t="shared" si="13" ref="U52:U58">ROUND(E52*T52,2)</f>
        <v>0</v>
      </c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121</v>
      </c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ht="12.75" outlineLevel="1">
      <c r="A53" s="155">
        <v>30</v>
      </c>
      <c r="B53" s="162" t="s">
        <v>63</v>
      </c>
      <c r="C53" s="191" t="s">
        <v>188</v>
      </c>
      <c r="D53" s="164" t="s">
        <v>154</v>
      </c>
      <c r="E53" s="168">
        <v>4</v>
      </c>
      <c r="F53" s="170"/>
      <c r="G53" s="171">
        <f t="shared" si="7"/>
        <v>0</v>
      </c>
      <c r="H53" s="170"/>
      <c r="I53" s="171">
        <f t="shared" si="8"/>
        <v>0</v>
      </c>
      <c r="J53" s="170"/>
      <c r="K53" s="171">
        <f t="shared" si="9"/>
        <v>0</v>
      </c>
      <c r="L53" s="171">
        <v>21</v>
      </c>
      <c r="M53" s="171">
        <f t="shared" si="10"/>
        <v>0</v>
      </c>
      <c r="N53" s="164">
        <v>0</v>
      </c>
      <c r="O53" s="164">
        <f t="shared" si="11"/>
        <v>0</v>
      </c>
      <c r="P53" s="164">
        <v>0</v>
      </c>
      <c r="Q53" s="164">
        <f t="shared" si="12"/>
        <v>0</v>
      </c>
      <c r="R53" s="164"/>
      <c r="S53" s="164"/>
      <c r="T53" s="165">
        <v>0</v>
      </c>
      <c r="U53" s="164">
        <f t="shared" si="13"/>
        <v>0</v>
      </c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121</v>
      </c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ht="22.5" outlineLevel="1">
      <c r="A54" s="155">
        <v>31</v>
      </c>
      <c r="B54" s="162" t="s">
        <v>189</v>
      </c>
      <c r="C54" s="191" t="s">
        <v>190</v>
      </c>
      <c r="D54" s="164" t="s">
        <v>154</v>
      </c>
      <c r="E54" s="168">
        <v>4</v>
      </c>
      <c r="F54" s="170"/>
      <c r="G54" s="171">
        <f t="shared" si="7"/>
        <v>0</v>
      </c>
      <c r="H54" s="170"/>
      <c r="I54" s="171">
        <f t="shared" si="8"/>
        <v>0</v>
      </c>
      <c r="J54" s="170"/>
      <c r="K54" s="171">
        <f t="shared" si="9"/>
        <v>0</v>
      </c>
      <c r="L54" s="171">
        <v>21</v>
      </c>
      <c r="M54" s="171">
        <f t="shared" si="10"/>
        <v>0</v>
      </c>
      <c r="N54" s="164">
        <v>0</v>
      </c>
      <c r="O54" s="164">
        <f t="shared" si="11"/>
        <v>0</v>
      </c>
      <c r="P54" s="164">
        <v>0</v>
      </c>
      <c r="Q54" s="164">
        <f t="shared" si="12"/>
        <v>0</v>
      </c>
      <c r="R54" s="164"/>
      <c r="S54" s="164"/>
      <c r="T54" s="165">
        <v>0</v>
      </c>
      <c r="U54" s="164">
        <f t="shared" si="13"/>
        <v>0</v>
      </c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139</v>
      </c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ht="12.75" outlineLevel="1">
      <c r="A55" s="155">
        <v>32</v>
      </c>
      <c r="B55" s="162" t="s">
        <v>191</v>
      </c>
      <c r="C55" s="191" t="s">
        <v>192</v>
      </c>
      <c r="D55" s="164" t="s">
        <v>154</v>
      </c>
      <c r="E55" s="168">
        <v>4</v>
      </c>
      <c r="F55" s="170"/>
      <c r="G55" s="171">
        <f t="shared" si="7"/>
        <v>0</v>
      </c>
      <c r="H55" s="170"/>
      <c r="I55" s="171">
        <f t="shared" si="8"/>
        <v>0</v>
      </c>
      <c r="J55" s="170"/>
      <c r="K55" s="171">
        <f t="shared" si="9"/>
        <v>0</v>
      </c>
      <c r="L55" s="171">
        <v>21</v>
      </c>
      <c r="M55" s="171">
        <f t="shared" si="10"/>
        <v>0</v>
      </c>
      <c r="N55" s="164">
        <v>0</v>
      </c>
      <c r="O55" s="164">
        <f t="shared" si="11"/>
        <v>0</v>
      </c>
      <c r="P55" s="164">
        <v>0</v>
      </c>
      <c r="Q55" s="164">
        <f t="shared" si="12"/>
        <v>0</v>
      </c>
      <c r="R55" s="164"/>
      <c r="S55" s="164"/>
      <c r="T55" s="165">
        <v>0</v>
      </c>
      <c r="U55" s="164">
        <f t="shared" si="13"/>
        <v>0</v>
      </c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121</v>
      </c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ht="12.75" outlineLevel="1">
      <c r="A56" s="155">
        <v>33</v>
      </c>
      <c r="B56" s="162" t="s">
        <v>193</v>
      </c>
      <c r="C56" s="191" t="s">
        <v>194</v>
      </c>
      <c r="D56" s="164" t="s">
        <v>154</v>
      </c>
      <c r="E56" s="168">
        <v>1</v>
      </c>
      <c r="F56" s="170"/>
      <c r="G56" s="171">
        <f t="shared" si="7"/>
        <v>0</v>
      </c>
      <c r="H56" s="170"/>
      <c r="I56" s="171">
        <f t="shared" si="8"/>
        <v>0</v>
      </c>
      <c r="J56" s="170"/>
      <c r="K56" s="171">
        <f t="shared" si="9"/>
        <v>0</v>
      </c>
      <c r="L56" s="171">
        <v>21</v>
      </c>
      <c r="M56" s="171">
        <f t="shared" si="10"/>
        <v>0</v>
      </c>
      <c r="N56" s="164">
        <v>0</v>
      </c>
      <c r="O56" s="164">
        <f t="shared" si="11"/>
        <v>0</v>
      </c>
      <c r="P56" s="164">
        <v>0</v>
      </c>
      <c r="Q56" s="164">
        <f t="shared" si="12"/>
        <v>0</v>
      </c>
      <c r="R56" s="164"/>
      <c r="S56" s="164"/>
      <c r="T56" s="165">
        <v>0</v>
      </c>
      <c r="U56" s="164">
        <f t="shared" si="13"/>
        <v>0</v>
      </c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139</v>
      </c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ht="12.75" outlineLevel="1">
      <c r="A57" s="155">
        <v>34</v>
      </c>
      <c r="B57" s="162" t="s">
        <v>195</v>
      </c>
      <c r="C57" s="191" t="s">
        <v>196</v>
      </c>
      <c r="D57" s="164" t="s">
        <v>154</v>
      </c>
      <c r="E57" s="168">
        <v>1</v>
      </c>
      <c r="F57" s="170"/>
      <c r="G57" s="171">
        <f t="shared" si="7"/>
        <v>0</v>
      </c>
      <c r="H57" s="170"/>
      <c r="I57" s="171">
        <f t="shared" si="8"/>
        <v>0</v>
      </c>
      <c r="J57" s="170"/>
      <c r="K57" s="171">
        <f t="shared" si="9"/>
        <v>0</v>
      </c>
      <c r="L57" s="171">
        <v>21</v>
      </c>
      <c r="M57" s="171">
        <f t="shared" si="10"/>
        <v>0</v>
      </c>
      <c r="N57" s="164">
        <v>0</v>
      </c>
      <c r="O57" s="164">
        <f t="shared" si="11"/>
        <v>0</v>
      </c>
      <c r="P57" s="164">
        <v>0</v>
      </c>
      <c r="Q57" s="164">
        <f t="shared" si="12"/>
        <v>0</v>
      </c>
      <c r="R57" s="164"/>
      <c r="S57" s="164"/>
      <c r="T57" s="165">
        <v>0</v>
      </c>
      <c r="U57" s="164">
        <f t="shared" si="13"/>
        <v>0</v>
      </c>
      <c r="V57" s="154"/>
      <c r="W57" s="154"/>
      <c r="X57" s="154"/>
      <c r="Y57" s="154"/>
      <c r="Z57" s="154"/>
      <c r="AA57" s="154"/>
      <c r="AB57" s="154"/>
      <c r="AC57" s="154"/>
      <c r="AD57" s="154"/>
      <c r="AE57" s="154" t="s">
        <v>121</v>
      </c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ht="12.75" outlineLevel="1">
      <c r="A58" s="155">
        <v>35</v>
      </c>
      <c r="B58" s="162" t="s">
        <v>197</v>
      </c>
      <c r="C58" s="191" t="s">
        <v>198</v>
      </c>
      <c r="D58" s="164" t="s">
        <v>120</v>
      </c>
      <c r="E58" s="168">
        <v>1</v>
      </c>
      <c r="F58" s="170"/>
      <c r="G58" s="171">
        <f t="shared" si="7"/>
        <v>0</v>
      </c>
      <c r="H58" s="170"/>
      <c r="I58" s="171">
        <f t="shared" si="8"/>
        <v>0</v>
      </c>
      <c r="J58" s="170"/>
      <c r="K58" s="171">
        <f t="shared" si="9"/>
        <v>0</v>
      </c>
      <c r="L58" s="171">
        <v>21</v>
      </c>
      <c r="M58" s="171">
        <f t="shared" si="10"/>
        <v>0</v>
      </c>
      <c r="N58" s="164">
        <v>0</v>
      </c>
      <c r="O58" s="164">
        <f t="shared" si="11"/>
        <v>0</v>
      </c>
      <c r="P58" s="164">
        <v>0</v>
      </c>
      <c r="Q58" s="164">
        <f t="shared" si="12"/>
        <v>0</v>
      </c>
      <c r="R58" s="164"/>
      <c r="S58" s="164"/>
      <c r="T58" s="165">
        <v>0</v>
      </c>
      <c r="U58" s="164">
        <f t="shared" si="13"/>
        <v>0</v>
      </c>
      <c r="V58" s="154"/>
      <c r="W58" s="154"/>
      <c r="X58" s="154"/>
      <c r="Y58" s="154"/>
      <c r="Z58" s="154"/>
      <c r="AA58" s="154"/>
      <c r="AB58" s="154"/>
      <c r="AC58" s="154"/>
      <c r="AD58" s="154"/>
      <c r="AE58" s="154" t="s">
        <v>139</v>
      </c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ht="12.75" outlineLevel="1">
      <c r="A59" s="155"/>
      <c r="B59" s="162"/>
      <c r="C59" s="257" t="s">
        <v>199</v>
      </c>
      <c r="D59" s="258"/>
      <c r="E59" s="259"/>
      <c r="F59" s="260"/>
      <c r="G59" s="261"/>
      <c r="H59" s="171"/>
      <c r="I59" s="171"/>
      <c r="J59" s="171"/>
      <c r="K59" s="171"/>
      <c r="L59" s="171"/>
      <c r="M59" s="171"/>
      <c r="N59" s="164"/>
      <c r="O59" s="164"/>
      <c r="P59" s="164"/>
      <c r="Q59" s="164"/>
      <c r="R59" s="164"/>
      <c r="S59" s="164"/>
      <c r="T59" s="165"/>
      <c r="U59" s="164"/>
      <c r="V59" s="154"/>
      <c r="W59" s="154"/>
      <c r="X59" s="154"/>
      <c r="Y59" s="154"/>
      <c r="Z59" s="154"/>
      <c r="AA59" s="154"/>
      <c r="AB59" s="154"/>
      <c r="AC59" s="154"/>
      <c r="AD59" s="154"/>
      <c r="AE59" s="154" t="s">
        <v>126</v>
      </c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7" t="str">
        <f>C59</f>
        <v>Mechanický předfiltr, kabinetový aut. změkčovací filtr, instalační armatury, chemie na prvotní spuštění</v>
      </c>
      <c r="BB59" s="154"/>
      <c r="BC59" s="154"/>
      <c r="BD59" s="154"/>
      <c r="BE59" s="154"/>
      <c r="BF59" s="154"/>
      <c r="BG59" s="154"/>
      <c r="BH59" s="154"/>
    </row>
    <row r="60" spans="1:60" ht="12.75" outlineLevel="1">
      <c r="A60" s="155">
        <v>36</v>
      </c>
      <c r="B60" s="162" t="s">
        <v>200</v>
      </c>
      <c r="C60" s="191" t="s">
        <v>201</v>
      </c>
      <c r="D60" s="164" t="s">
        <v>120</v>
      </c>
      <c r="E60" s="168">
        <v>1</v>
      </c>
      <c r="F60" s="170"/>
      <c r="G60" s="171">
        <f>ROUND(E60*F60,2)</f>
        <v>0</v>
      </c>
      <c r="H60" s="170"/>
      <c r="I60" s="171">
        <f>ROUND(E60*H60,2)</f>
        <v>0</v>
      </c>
      <c r="J60" s="170"/>
      <c r="K60" s="171">
        <f>ROUND(E60*J60,2)</f>
        <v>0</v>
      </c>
      <c r="L60" s="171">
        <v>21</v>
      </c>
      <c r="M60" s="171">
        <f>G60*(1+L60/100)</f>
        <v>0</v>
      </c>
      <c r="N60" s="164">
        <v>0</v>
      </c>
      <c r="O60" s="164">
        <f>ROUND(E60*N60,5)</f>
        <v>0</v>
      </c>
      <c r="P60" s="164">
        <v>0</v>
      </c>
      <c r="Q60" s="164">
        <f>ROUND(E60*P60,5)</f>
        <v>0</v>
      </c>
      <c r="R60" s="164"/>
      <c r="S60" s="164"/>
      <c r="T60" s="165">
        <v>0</v>
      </c>
      <c r="U60" s="164">
        <f>ROUND(E60*T60,2)</f>
        <v>0</v>
      </c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121</v>
      </c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60" ht="22.5" outlineLevel="1">
      <c r="A61" s="155">
        <v>37</v>
      </c>
      <c r="B61" s="162" t="s">
        <v>202</v>
      </c>
      <c r="C61" s="191" t="s">
        <v>203</v>
      </c>
      <c r="D61" s="164" t="s">
        <v>154</v>
      </c>
      <c r="E61" s="168">
        <v>1</v>
      </c>
      <c r="F61" s="170"/>
      <c r="G61" s="171">
        <f>ROUND(E61*F61,2)</f>
        <v>0</v>
      </c>
      <c r="H61" s="170"/>
      <c r="I61" s="171">
        <f>ROUND(E61*H61,2)</f>
        <v>0</v>
      </c>
      <c r="J61" s="170"/>
      <c r="K61" s="171">
        <f>ROUND(E61*J61,2)</f>
        <v>0</v>
      </c>
      <c r="L61" s="171">
        <v>21</v>
      </c>
      <c r="M61" s="171">
        <f>G61*(1+L61/100)</f>
        <v>0</v>
      </c>
      <c r="N61" s="164">
        <v>0</v>
      </c>
      <c r="O61" s="164">
        <f>ROUND(E61*N61,5)</f>
        <v>0</v>
      </c>
      <c r="P61" s="164">
        <v>0</v>
      </c>
      <c r="Q61" s="164">
        <f>ROUND(E61*P61,5)</f>
        <v>0</v>
      </c>
      <c r="R61" s="164"/>
      <c r="S61" s="164"/>
      <c r="T61" s="165">
        <v>0</v>
      </c>
      <c r="U61" s="164">
        <f>ROUND(E61*T61,2)</f>
        <v>0</v>
      </c>
      <c r="V61" s="154"/>
      <c r="W61" s="154"/>
      <c r="X61" s="154"/>
      <c r="Y61" s="154"/>
      <c r="Z61" s="154"/>
      <c r="AA61" s="154"/>
      <c r="AB61" s="154"/>
      <c r="AC61" s="154"/>
      <c r="AD61" s="154"/>
      <c r="AE61" s="154" t="s">
        <v>139</v>
      </c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ht="12.75" outlineLevel="1">
      <c r="A62" s="155"/>
      <c r="B62" s="162"/>
      <c r="C62" s="257" t="s">
        <v>204</v>
      </c>
      <c r="D62" s="258"/>
      <c r="E62" s="259"/>
      <c r="F62" s="260"/>
      <c r="G62" s="261"/>
      <c r="H62" s="171"/>
      <c r="I62" s="171"/>
      <c r="J62" s="171"/>
      <c r="K62" s="171"/>
      <c r="L62" s="171"/>
      <c r="M62" s="171"/>
      <c r="N62" s="164"/>
      <c r="O62" s="164"/>
      <c r="P62" s="164"/>
      <c r="Q62" s="164"/>
      <c r="R62" s="164"/>
      <c r="S62" s="164"/>
      <c r="T62" s="165"/>
      <c r="U62" s="164"/>
      <c r="V62" s="154"/>
      <c r="W62" s="154"/>
      <c r="X62" s="154"/>
      <c r="Y62" s="154"/>
      <c r="Z62" s="154"/>
      <c r="AA62" s="154"/>
      <c r="AB62" s="154"/>
      <c r="AC62" s="154"/>
      <c r="AD62" s="154"/>
      <c r="AE62" s="154" t="s">
        <v>126</v>
      </c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7" t="str">
        <f>C62</f>
        <v>- PN 10, nerez 1.4571/316 Ti</v>
      </c>
      <c r="BB62" s="154"/>
      <c r="BC62" s="154"/>
      <c r="BD62" s="154"/>
      <c r="BE62" s="154"/>
      <c r="BF62" s="154"/>
      <c r="BG62" s="154"/>
      <c r="BH62" s="154"/>
    </row>
    <row r="63" spans="1:60" ht="12.75" outlineLevel="1">
      <c r="A63" s="155">
        <v>38</v>
      </c>
      <c r="B63" s="162" t="s">
        <v>205</v>
      </c>
      <c r="C63" s="191" t="s">
        <v>206</v>
      </c>
      <c r="D63" s="164" t="s">
        <v>154</v>
      </c>
      <c r="E63" s="168">
        <v>1</v>
      </c>
      <c r="F63" s="170"/>
      <c r="G63" s="171">
        <f aca="true" t="shared" si="14" ref="G63:G77">ROUND(E63*F63,2)</f>
        <v>0</v>
      </c>
      <c r="H63" s="170"/>
      <c r="I63" s="171">
        <f aca="true" t="shared" si="15" ref="I63:I77">ROUND(E63*H63,2)</f>
        <v>0</v>
      </c>
      <c r="J63" s="170"/>
      <c r="K63" s="171">
        <f aca="true" t="shared" si="16" ref="K63:K77">ROUND(E63*J63,2)</f>
        <v>0</v>
      </c>
      <c r="L63" s="171">
        <v>21</v>
      </c>
      <c r="M63" s="171">
        <f aca="true" t="shared" si="17" ref="M63:M77">G63*(1+L63/100)</f>
        <v>0</v>
      </c>
      <c r="N63" s="164">
        <v>0</v>
      </c>
      <c r="O63" s="164">
        <f aca="true" t="shared" si="18" ref="O63:O77">ROUND(E63*N63,5)</f>
        <v>0</v>
      </c>
      <c r="P63" s="164">
        <v>0</v>
      </c>
      <c r="Q63" s="164">
        <f aca="true" t="shared" si="19" ref="Q63:Q77">ROUND(E63*P63,5)</f>
        <v>0</v>
      </c>
      <c r="R63" s="164"/>
      <c r="S63" s="164"/>
      <c r="T63" s="165">
        <v>0</v>
      </c>
      <c r="U63" s="164">
        <f aca="true" t="shared" si="20" ref="U63:U77">ROUND(E63*T63,2)</f>
        <v>0</v>
      </c>
      <c r="V63" s="154"/>
      <c r="W63" s="154"/>
      <c r="X63" s="154"/>
      <c r="Y63" s="154"/>
      <c r="Z63" s="154"/>
      <c r="AA63" s="154"/>
      <c r="AB63" s="154"/>
      <c r="AC63" s="154"/>
      <c r="AD63" s="154"/>
      <c r="AE63" s="154" t="s">
        <v>139</v>
      </c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ht="12.75" outlineLevel="1">
      <c r="A64" s="155">
        <v>39</v>
      </c>
      <c r="B64" s="162" t="s">
        <v>207</v>
      </c>
      <c r="C64" s="191" t="s">
        <v>208</v>
      </c>
      <c r="D64" s="164" t="s">
        <v>120</v>
      </c>
      <c r="E64" s="168">
        <v>1</v>
      </c>
      <c r="F64" s="170"/>
      <c r="G64" s="171">
        <f t="shared" si="14"/>
        <v>0</v>
      </c>
      <c r="H64" s="170"/>
      <c r="I64" s="171">
        <f t="shared" si="15"/>
        <v>0</v>
      </c>
      <c r="J64" s="170"/>
      <c r="K64" s="171">
        <f t="shared" si="16"/>
        <v>0</v>
      </c>
      <c r="L64" s="171">
        <v>21</v>
      </c>
      <c r="M64" s="171">
        <f t="shared" si="17"/>
        <v>0</v>
      </c>
      <c r="N64" s="164">
        <v>0</v>
      </c>
      <c r="O64" s="164">
        <f t="shared" si="18"/>
        <v>0</v>
      </c>
      <c r="P64" s="164">
        <v>0</v>
      </c>
      <c r="Q64" s="164">
        <f t="shared" si="19"/>
        <v>0</v>
      </c>
      <c r="R64" s="164"/>
      <c r="S64" s="164"/>
      <c r="T64" s="165">
        <v>0</v>
      </c>
      <c r="U64" s="164">
        <f t="shared" si="20"/>
        <v>0</v>
      </c>
      <c r="V64" s="154"/>
      <c r="W64" s="154"/>
      <c r="X64" s="154"/>
      <c r="Y64" s="154"/>
      <c r="Z64" s="154"/>
      <c r="AA64" s="154"/>
      <c r="AB64" s="154"/>
      <c r="AC64" s="154"/>
      <c r="AD64" s="154"/>
      <c r="AE64" s="154" t="s">
        <v>121</v>
      </c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ht="12.75" outlineLevel="1">
      <c r="A65" s="155">
        <v>40</v>
      </c>
      <c r="B65" s="162" t="s">
        <v>209</v>
      </c>
      <c r="C65" s="191" t="s">
        <v>210</v>
      </c>
      <c r="D65" s="164" t="s">
        <v>154</v>
      </c>
      <c r="E65" s="168">
        <v>1</v>
      </c>
      <c r="F65" s="170"/>
      <c r="G65" s="171">
        <f t="shared" si="14"/>
        <v>0</v>
      </c>
      <c r="H65" s="170"/>
      <c r="I65" s="171">
        <f t="shared" si="15"/>
        <v>0</v>
      </c>
      <c r="J65" s="170"/>
      <c r="K65" s="171">
        <f t="shared" si="16"/>
        <v>0</v>
      </c>
      <c r="L65" s="171">
        <v>21</v>
      </c>
      <c r="M65" s="171">
        <f t="shared" si="17"/>
        <v>0</v>
      </c>
      <c r="N65" s="164">
        <v>0</v>
      </c>
      <c r="O65" s="164">
        <f t="shared" si="18"/>
        <v>0</v>
      </c>
      <c r="P65" s="164">
        <v>0</v>
      </c>
      <c r="Q65" s="164">
        <f t="shared" si="19"/>
        <v>0</v>
      </c>
      <c r="R65" s="164"/>
      <c r="S65" s="164"/>
      <c r="T65" s="165">
        <v>0</v>
      </c>
      <c r="U65" s="164">
        <f t="shared" si="20"/>
        <v>0</v>
      </c>
      <c r="V65" s="154"/>
      <c r="W65" s="154"/>
      <c r="X65" s="154"/>
      <c r="Y65" s="154"/>
      <c r="Z65" s="154"/>
      <c r="AA65" s="154"/>
      <c r="AB65" s="154"/>
      <c r="AC65" s="154"/>
      <c r="AD65" s="154"/>
      <c r="AE65" s="154" t="s">
        <v>139</v>
      </c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ht="12.75" outlineLevel="1">
      <c r="A66" s="155">
        <v>41</v>
      </c>
      <c r="B66" s="162" t="s">
        <v>211</v>
      </c>
      <c r="C66" s="191" t="s">
        <v>212</v>
      </c>
      <c r="D66" s="164" t="s">
        <v>154</v>
      </c>
      <c r="E66" s="168">
        <v>1</v>
      </c>
      <c r="F66" s="170"/>
      <c r="G66" s="171">
        <f t="shared" si="14"/>
        <v>0</v>
      </c>
      <c r="H66" s="170"/>
      <c r="I66" s="171">
        <f t="shared" si="15"/>
        <v>0</v>
      </c>
      <c r="J66" s="170"/>
      <c r="K66" s="171">
        <f t="shared" si="16"/>
        <v>0</v>
      </c>
      <c r="L66" s="171">
        <v>21</v>
      </c>
      <c r="M66" s="171">
        <f t="shared" si="17"/>
        <v>0</v>
      </c>
      <c r="N66" s="164">
        <v>0</v>
      </c>
      <c r="O66" s="164">
        <f t="shared" si="18"/>
        <v>0</v>
      </c>
      <c r="P66" s="164">
        <v>0</v>
      </c>
      <c r="Q66" s="164">
        <f t="shared" si="19"/>
        <v>0</v>
      </c>
      <c r="R66" s="164"/>
      <c r="S66" s="164"/>
      <c r="T66" s="165">
        <v>0</v>
      </c>
      <c r="U66" s="164">
        <f t="shared" si="20"/>
        <v>0</v>
      </c>
      <c r="V66" s="154"/>
      <c r="W66" s="154"/>
      <c r="X66" s="154"/>
      <c r="Y66" s="154"/>
      <c r="Z66" s="154"/>
      <c r="AA66" s="154"/>
      <c r="AB66" s="154"/>
      <c r="AC66" s="154"/>
      <c r="AD66" s="154"/>
      <c r="AE66" s="154" t="s">
        <v>121</v>
      </c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</row>
    <row r="67" spans="1:60" ht="12.75" outlineLevel="1">
      <c r="A67" s="155">
        <v>42</v>
      </c>
      <c r="B67" s="162" t="s">
        <v>213</v>
      </c>
      <c r="C67" s="191" t="s">
        <v>214</v>
      </c>
      <c r="D67" s="164" t="s">
        <v>154</v>
      </c>
      <c r="E67" s="168">
        <v>1</v>
      </c>
      <c r="F67" s="170"/>
      <c r="G67" s="171">
        <f t="shared" si="14"/>
        <v>0</v>
      </c>
      <c r="H67" s="170"/>
      <c r="I67" s="171">
        <f t="shared" si="15"/>
        <v>0</v>
      </c>
      <c r="J67" s="170"/>
      <c r="K67" s="171">
        <f t="shared" si="16"/>
        <v>0</v>
      </c>
      <c r="L67" s="171">
        <v>21</v>
      </c>
      <c r="M67" s="171">
        <f t="shared" si="17"/>
        <v>0</v>
      </c>
      <c r="N67" s="164">
        <v>0</v>
      </c>
      <c r="O67" s="164">
        <f t="shared" si="18"/>
        <v>0</v>
      </c>
      <c r="P67" s="164">
        <v>0</v>
      </c>
      <c r="Q67" s="164">
        <f t="shared" si="19"/>
        <v>0</v>
      </c>
      <c r="R67" s="164"/>
      <c r="S67" s="164"/>
      <c r="T67" s="165">
        <v>0</v>
      </c>
      <c r="U67" s="164">
        <f t="shared" si="20"/>
        <v>0</v>
      </c>
      <c r="V67" s="154"/>
      <c r="W67" s="154"/>
      <c r="X67" s="154"/>
      <c r="Y67" s="154"/>
      <c r="Z67" s="154"/>
      <c r="AA67" s="154"/>
      <c r="AB67" s="154"/>
      <c r="AC67" s="154"/>
      <c r="AD67" s="154"/>
      <c r="AE67" s="154" t="s">
        <v>139</v>
      </c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ht="12.75" outlineLevel="1">
      <c r="A68" s="155">
        <v>43</v>
      </c>
      <c r="B68" s="162" t="s">
        <v>215</v>
      </c>
      <c r="C68" s="191" t="s">
        <v>216</v>
      </c>
      <c r="D68" s="164" t="s">
        <v>120</v>
      </c>
      <c r="E68" s="168">
        <v>1</v>
      </c>
      <c r="F68" s="170"/>
      <c r="G68" s="171">
        <f t="shared" si="14"/>
        <v>0</v>
      </c>
      <c r="H68" s="170"/>
      <c r="I68" s="171">
        <f t="shared" si="15"/>
        <v>0</v>
      </c>
      <c r="J68" s="170"/>
      <c r="K68" s="171">
        <f t="shared" si="16"/>
        <v>0</v>
      </c>
      <c r="L68" s="171">
        <v>21</v>
      </c>
      <c r="M68" s="171">
        <f t="shared" si="17"/>
        <v>0</v>
      </c>
      <c r="N68" s="164">
        <v>0</v>
      </c>
      <c r="O68" s="164">
        <f t="shared" si="18"/>
        <v>0</v>
      </c>
      <c r="P68" s="164">
        <v>0</v>
      </c>
      <c r="Q68" s="164">
        <f t="shared" si="19"/>
        <v>0</v>
      </c>
      <c r="R68" s="164"/>
      <c r="S68" s="164"/>
      <c r="T68" s="165">
        <v>0</v>
      </c>
      <c r="U68" s="164">
        <f t="shared" si="20"/>
        <v>0</v>
      </c>
      <c r="V68" s="154"/>
      <c r="W68" s="154"/>
      <c r="X68" s="154"/>
      <c r="Y68" s="154"/>
      <c r="Z68" s="154"/>
      <c r="AA68" s="154"/>
      <c r="AB68" s="154"/>
      <c r="AC68" s="154"/>
      <c r="AD68" s="154"/>
      <c r="AE68" s="154" t="s">
        <v>139</v>
      </c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ht="12.75" outlineLevel="1">
      <c r="A69" s="155">
        <v>44</v>
      </c>
      <c r="B69" s="162" t="s">
        <v>217</v>
      </c>
      <c r="C69" s="191" t="s">
        <v>218</v>
      </c>
      <c r="D69" s="164" t="s">
        <v>154</v>
      </c>
      <c r="E69" s="168">
        <v>1</v>
      </c>
      <c r="F69" s="170"/>
      <c r="G69" s="171">
        <f t="shared" si="14"/>
        <v>0</v>
      </c>
      <c r="H69" s="170"/>
      <c r="I69" s="171">
        <f t="shared" si="15"/>
        <v>0</v>
      </c>
      <c r="J69" s="170"/>
      <c r="K69" s="171">
        <f t="shared" si="16"/>
        <v>0</v>
      </c>
      <c r="L69" s="171">
        <v>21</v>
      </c>
      <c r="M69" s="171">
        <f t="shared" si="17"/>
        <v>0</v>
      </c>
      <c r="N69" s="164">
        <v>0</v>
      </c>
      <c r="O69" s="164">
        <f t="shared" si="18"/>
        <v>0</v>
      </c>
      <c r="P69" s="164">
        <v>0</v>
      </c>
      <c r="Q69" s="164">
        <f t="shared" si="19"/>
        <v>0</v>
      </c>
      <c r="R69" s="164"/>
      <c r="S69" s="164"/>
      <c r="T69" s="165">
        <v>0</v>
      </c>
      <c r="U69" s="164">
        <f t="shared" si="20"/>
        <v>0</v>
      </c>
      <c r="V69" s="154"/>
      <c r="W69" s="154"/>
      <c r="X69" s="154"/>
      <c r="Y69" s="154"/>
      <c r="Z69" s="154"/>
      <c r="AA69" s="154"/>
      <c r="AB69" s="154"/>
      <c r="AC69" s="154"/>
      <c r="AD69" s="154"/>
      <c r="AE69" s="154" t="s">
        <v>121</v>
      </c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</row>
    <row r="70" spans="1:60" ht="12.75" outlineLevel="1">
      <c r="A70" s="155">
        <v>45</v>
      </c>
      <c r="B70" s="162" t="s">
        <v>219</v>
      </c>
      <c r="C70" s="191" t="s">
        <v>220</v>
      </c>
      <c r="D70" s="164" t="s">
        <v>154</v>
      </c>
      <c r="E70" s="168">
        <v>1</v>
      </c>
      <c r="F70" s="170"/>
      <c r="G70" s="171">
        <f t="shared" si="14"/>
        <v>0</v>
      </c>
      <c r="H70" s="170"/>
      <c r="I70" s="171">
        <f t="shared" si="15"/>
        <v>0</v>
      </c>
      <c r="J70" s="170"/>
      <c r="K70" s="171">
        <f t="shared" si="16"/>
        <v>0</v>
      </c>
      <c r="L70" s="171">
        <v>21</v>
      </c>
      <c r="M70" s="171">
        <f t="shared" si="17"/>
        <v>0</v>
      </c>
      <c r="N70" s="164">
        <v>0</v>
      </c>
      <c r="O70" s="164">
        <f t="shared" si="18"/>
        <v>0</v>
      </c>
      <c r="P70" s="164">
        <v>0</v>
      </c>
      <c r="Q70" s="164">
        <f t="shared" si="19"/>
        <v>0</v>
      </c>
      <c r="R70" s="164"/>
      <c r="S70" s="164"/>
      <c r="T70" s="165">
        <v>0</v>
      </c>
      <c r="U70" s="164">
        <f t="shared" si="20"/>
        <v>0</v>
      </c>
      <c r="V70" s="154"/>
      <c r="W70" s="154"/>
      <c r="X70" s="154"/>
      <c r="Y70" s="154"/>
      <c r="Z70" s="154"/>
      <c r="AA70" s="154"/>
      <c r="AB70" s="154"/>
      <c r="AC70" s="154"/>
      <c r="AD70" s="154"/>
      <c r="AE70" s="154" t="s">
        <v>139</v>
      </c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ht="12.75" outlineLevel="1">
      <c r="A71" s="155">
        <v>46</v>
      </c>
      <c r="B71" s="162" t="s">
        <v>221</v>
      </c>
      <c r="C71" s="191" t="s">
        <v>222</v>
      </c>
      <c r="D71" s="164" t="s">
        <v>154</v>
      </c>
      <c r="E71" s="168">
        <v>1</v>
      </c>
      <c r="F71" s="170"/>
      <c r="G71" s="171">
        <f t="shared" si="14"/>
        <v>0</v>
      </c>
      <c r="H71" s="170"/>
      <c r="I71" s="171">
        <f t="shared" si="15"/>
        <v>0</v>
      </c>
      <c r="J71" s="170"/>
      <c r="K71" s="171">
        <f t="shared" si="16"/>
        <v>0</v>
      </c>
      <c r="L71" s="171">
        <v>21</v>
      </c>
      <c r="M71" s="171">
        <f t="shared" si="17"/>
        <v>0</v>
      </c>
      <c r="N71" s="164">
        <v>0</v>
      </c>
      <c r="O71" s="164">
        <f t="shared" si="18"/>
        <v>0</v>
      </c>
      <c r="P71" s="164">
        <v>0</v>
      </c>
      <c r="Q71" s="164">
        <f t="shared" si="19"/>
        <v>0</v>
      </c>
      <c r="R71" s="164"/>
      <c r="S71" s="164"/>
      <c r="T71" s="165">
        <v>0</v>
      </c>
      <c r="U71" s="164">
        <f t="shared" si="20"/>
        <v>0</v>
      </c>
      <c r="V71" s="154"/>
      <c r="W71" s="154"/>
      <c r="X71" s="154"/>
      <c r="Y71" s="154"/>
      <c r="Z71" s="154"/>
      <c r="AA71" s="154"/>
      <c r="AB71" s="154"/>
      <c r="AC71" s="154"/>
      <c r="AD71" s="154"/>
      <c r="AE71" s="154" t="s">
        <v>139</v>
      </c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</row>
    <row r="72" spans="1:60" ht="12.75" outlineLevel="1">
      <c r="A72" s="155">
        <v>47</v>
      </c>
      <c r="B72" s="162" t="s">
        <v>223</v>
      </c>
      <c r="C72" s="191" t="s">
        <v>224</v>
      </c>
      <c r="D72" s="164" t="s">
        <v>154</v>
      </c>
      <c r="E72" s="168">
        <v>1</v>
      </c>
      <c r="F72" s="170"/>
      <c r="G72" s="171">
        <f t="shared" si="14"/>
        <v>0</v>
      </c>
      <c r="H72" s="170"/>
      <c r="I72" s="171">
        <f t="shared" si="15"/>
        <v>0</v>
      </c>
      <c r="J72" s="170"/>
      <c r="K72" s="171">
        <f t="shared" si="16"/>
        <v>0</v>
      </c>
      <c r="L72" s="171">
        <v>21</v>
      </c>
      <c r="M72" s="171">
        <f t="shared" si="17"/>
        <v>0</v>
      </c>
      <c r="N72" s="164">
        <v>0.05114</v>
      </c>
      <c r="O72" s="164">
        <f t="shared" si="18"/>
        <v>0.05114</v>
      </c>
      <c r="P72" s="164">
        <v>0</v>
      </c>
      <c r="Q72" s="164">
        <f t="shared" si="19"/>
        <v>0</v>
      </c>
      <c r="R72" s="164"/>
      <c r="S72" s="164"/>
      <c r="T72" s="165">
        <v>5.675</v>
      </c>
      <c r="U72" s="164">
        <f t="shared" si="20"/>
        <v>5.68</v>
      </c>
      <c r="V72" s="154"/>
      <c r="W72" s="154"/>
      <c r="X72" s="154"/>
      <c r="Y72" s="154"/>
      <c r="Z72" s="154"/>
      <c r="AA72" s="154"/>
      <c r="AB72" s="154"/>
      <c r="AC72" s="154"/>
      <c r="AD72" s="154"/>
      <c r="AE72" s="154" t="s">
        <v>121</v>
      </c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ht="22.5" outlineLevel="1">
      <c r="A73" s="155">
        <v>48</v>
      </c>
      <c r="B73" s="162" t="s">
        <v>225</v>
      </c>
      <c r="C73" s="191" t="s">
        <v>226</v>
      </c>
      <c r="D73" s="164" t="s">
        <v>154</v>
      </c>
      <c r="E73" s="168">
        <v>1</v>
      </c>
      <c r="F73" s="170"/>
      <c r="G73" s="171">
        <f t="shared" si="14"/>
        <v>0</v>
      </c>
      <c r="H73" s="170"/>
      <c r="I73" s="171">
        <f t="shared" si="15"/>
        <v>0</v>
      </c>
      <c r="J73" s="170"/>
      <c r="K73" s="171">
        <f t="shared" si="16"/>
        <v>0</v>
      </c>
      <c r="L73" s="171">
        <v>21</v>
      </c>
      <c r="M73" s="171">
        <f t="shared" si="17"/>
        <v>0</v>
      </c>
      <c r="N73" s="164">
        <v>0</v>
      </c>
      <c r="O73" s="164">
        <f t="shared" si="18"/>
        <v>0</v>
      </c>
      <c r="P73" s="164">
        <v>0</v>
      </c>
      <c r="Q73" s="164">
        <f t="shared" si="19"/>
        <v>0</v>
      </c>
      <c r="R73" s="164"/>
      <c r="S73" s="164"/>
      <c r="T73" s="165">
        <v>0</v>
      </c>
      <c r="U73" s="164">
        <f t="shared" si="20"/>
        <v>0</v>
      </c>
      <c r="V73" s="154"/>
      <c r="W73" s="154"/>
      <c r="X73" s="154"/>
      <c r="Y73" s="154"/>
      <c r="Z73" s="154"/>
      <c r="AA73" s="154"/>
      <c r="AB73" s="154"/>
      <c r="AC73" s="154"/>
      <c r="AD73" s="154"/>
      <c r="AE73" s="154" t="s">
        <v>139</v>
      </c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ht="12.75" outlineLevel="1">
      <c r="A74" s="155">
        <v>49</v>
      </c>
      <c r="B74" s="162" t="s">
        <v>227</v>
      </c>
      <c r="C74" s="191" t="s">
        <v>228</v>
      </c>
      <c r="D74" s="164" t="s">
        <v>154</v>
      </c>
      <c r="E74" s="168">
        <v>2</v>
      </c>
      <c r="F74" s="170"/>
      <c r="G74" s="171">
        <f t="shared" si="14"/>
        <v>0</v>
      </c>
      <c r="H74" s="170"/>
      <c r="I74" s="171">
        <f t="shared" si="15"/>
        <v>0</v>
      </c>
      <c r="J74" s="170"/>
      <c r="K74" s="171">
        <f t="shared" si="16"/>
        <v>0</v>
      </c>
      <c r="L74" s="171">
        <v>21</v>
      </c>
      <c r="M74" s="171">
        <f t="shared" si="17"/>
        <v>0</v>
      </c>
      <c r="N74" s="164">
        <v>0</v>
      </c>
      <c r="O74" s="164">
        <f t="shared" si="18"/>
        <v>0</v>
      </c>
      <c r="P74" s="164">
        <v>0</v>
      </c>
      <c r="Q74" s="164">
        <f t="shared" si="19"/>
        <v>0</v>
      </c>
      <c r="R74" s="164"/>
      <c r="S74" s="164"/>
      <c r="T74" s="165">
        <v>0</v>
      </c>
      <c r="U74" s="164">
        <f t="shared" si="20"/>
        <v>0</v>
      </c>
      <c r="V74" s="154"/>
      <c r="W74" s="154"/>
      <c r="X74" s="154"/>
      <c r="Y74" s="154"/>
      <c r="Z74" s="154"/>
      <c r="AA74" s="154"/>
      <c r="AB74" s="154"/>
      <c r="AC74" s="154"/>
      <c r="AD74" s="154"/>
      <c r="AE74" s="154" t="s">
        <v>139</v>
      </c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ht="12.75" outlineLevel="1">
      <c r="A75" s="155">
        <v>50</v>
      </c>
      <c r="B75" s="162" t="s">
        <v>229</v>
      </c>
      <c r="C75" s="191" t="s">
        <v>230</v>
      </c>
      <c r="D75" s="164" t="s">
        <v>154</v>
      </c>
      <c r="E75" s="168">
        <v>1</v>
      </c>
      <c r="F75" s="170"/>
      <c r="G75" s="171">
        <f t="shared" si="14"/>
        <v>0</v>
      </c>
      <c r="H75" s="170"/>
      <c r="I75" s="171">
        <f t="shared" si="15"/>
        <v>0</v>
      </c>
      <c r="J75" s="170"/>
      <c r="K75" s="171">
        <f t="shared" si="16"/>
        <v>0</v>
      </c>
      <c r="L75" s="171">
        <v>21</v>
      </c>
      <c r="M75" s="171">
        <f t="shared" si="17"/>
        <v>0</v>
      </c>
      <c r="N75" s="164">
        <v>0</v>
      </c>
      <c r="O75" s="164">
        <f t="shared" si="18"/>
        <v>0</v>
      </c>
      <c r="P75" s="164">
        <v>0</v>
      </c>
      <c r="Q75" s="164">
        <f t="shared" si="19"/>
        <v>0</v>
      </c>
      <c r="R75" s="164"/>
      <c r="S75" s="164"/>
      <c r="T75" s="165">
        <v>0</v>
      </c>
      <c r="U75" s="164">
        <f t="shared" si="20"/>
        <v>0</v>
      </c>
      <c r="V75" s="154"/>
      <c r="W75" s="154"/>
      <c r="X75" s="154"/>
      <c r="Y75" s="154"/>
      <c r="Z75" s="154"/>
      <c r="AA75" s="154"/>
      <c r="AB75" s="154"/>
      <c r="AC75" s="154"/>
      <c r="AD75" s="154"/>
      <c r="AE75" s="154" t="s">
        <v>139</v>
      </c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ht="12.75" outlineLevel="1">
      <c r="A76" s="155">
        <v>51</v>
      </c>
      <c r="B76" s="162" t="s">
        <v>231</v>
      </c>
      <c r="C76" s="191" t="s">
        <v>232</v>
      </c>
      <c r="D76" s="164" t="s">
        <v>233</v>
      </c>
      <c r="E76" s="168">
        <v>1.75</v>
      </c>
      <c r="F76" s="170"/>
      <c r="G76" s="171">
        <f t="shared" si="14"/>
        <v>0</v>
      </c>
      <c r="H76" s="170"/>
      <c r="I76" s="171">
        <f t="shared" si="15"/>
        <v>0</v>
      </c>
      <c r="J76" s="170"/>
      <c r="K76" s="171">
        <f t="shared" si="16"/>
        <v>0</v>
      </c>
      <c r="L76" s="171">
        <v>21</v>
      </c>
      <c r="M76" s="171">
        <f t="shared" si="17"/>
        <v>0</v>
      </c>
      <c r="N76" s="164">
        <v>0.0808</v>
      </c>
      <c r="O76" s="164">
        <f t="shared" si="18"/>
        <v>0.1414</v>
      </c>
      <c r="P76" s="164">
        <v>0</v>
      </c>
      <c r="Q76" s="164">
        <f t="shared" si="19"/>
        <v>0</v>
      </c>
      <c r="R76" s="164"/>
      <c r="S76" s="164"/>
      <c r="T76" s="165">
        <v>0.98</v>
      </c>
      <c r="U76" s="164">
        <f t="shared" si="20"/>
        <v>1.72</v>
      </c>
      <c r="V76" s="154"/>
      <c r="W76" s="154"/>
      <c r="X76" s="154"/>
      <c r="Y76" s="154"/>
      <c r="Z76" s="154"/>
      <c r="AA76" s="154"/>
      <c r="AB76" s="154"/>
      <c r="AC76" s="154"/>
      <c r="AD76" s="154"/>
      <c r="AE76" s="154" t="s">
        <v>121</v>
      </c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ht="22.5" outlineLevel="1">
      <c r="A77" s="155">
        <v>52</v>
      </c>
      <c r="B77" s="162" t="s">
        <v>234</v>
      </c>
      <c r="C77" s="191" t="s">
        <v>235</v>
      </c>
      <c r="D77" s="164" t="s">
        <v>154</v>
      </c>
      <c r="E77" s="168">
        <v>1</v>
      </c>
      <c r="F77" s="170"/>
      <c r="G77" s="171">
        <f t="shared" si="14"/>
        <v>0</v>
      </c>
      <c r="H77" s="170"/>
      <c r="I77" s="171">
        <f t="shared" si="15"/>
        <v>0</v>
      </c>
      <c r="J77" s="170"/>
      <c r="K77" s="171">
        <f t="shared" si="16"/>
        <v>0</v>
      </c>
      <c r="L77" s="171">
        <v>21</v>
      </c>
      <c r="M77" s="171">
        <f t="shared" si="17"/>
        <v>0</v>
      </c>
      <c r="N77" s="164">
        <v>0</v>
      </c>
      <c r="O77" s="164">
        <f t="shared" si="18"/>
        <v>0</v>
      </c>
      <c r="P77" s="164">
        <v>0</v>
      </c>
      <c r="Q77" s="164">
        <f t="shared" si="19"/>
        <v>0</v>
      </c>
      <c r="R77" s="164"/>
      <c r="S77" s="164"/>
      <c r="T77" s="165">
        <v>0</v>
      </c>
      <c r="U77" s="164">
        <f t="shared" si="20"/>
        <v>0</v>
      </c>
      <c r="V77" s="154"/>
      <c r="W77" s="154"/>
      <c r="X77" s="154"/>
      <c r="Y77" s="154"/>
      <c r="Z77" s="154"/>
      <c r="AA77" s="154"/>
      <c r="AB77" s="154"/>
      <c r="AC77" s="154"/>
      <c r="AD77" s="154"/>
      <c r="AE77" s="154" t="s">
        <v>139</v>
      </c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ht="12.75" outlineLevel="1">
      <c r="A78" s="155"/>
      <c r="B78" s="162"/>
      <c r="C78" s="257" t="s">
        <v>236</v>
      </c>
      <c r="D78" s="258"/>
      <c r="E78" s="259"/>
      <c r="F78" s="260"/>
      <c r="G78" s="261"/>
      <c r="H78" s="171"/>
      <c r="I78" s="171"/>
      <c r="J78" s="171"/>
      <c r="K78" s="171"/>
      <c r="L78" s="171"/>
      <c r="M78" s="171"/>
      <c r="N78" s="164"/>
      <c r="O78" s="164"/>
      <c r="P78" s="164"/>
      <c r="Q78" s="164"/>
      <c r="R78" s="164"/>
      <c r="S78" s="164"/>
      <c r="T78" s="165"/>
      <c r="U78" s="164"/>
      <c r="V78" s="154"/>
      <c r="W78" s="154"/>
      <c r="X78" s="154"/>
      <c r="Y78" s="154"/>
      <c r="Z78" s="154"/>
      <c r="AA78" s="154"/>
      <c r="AB78" s="154"/>
      <c r="AC78" s="154"/>
      <c r="AD78" s="154"/>
      <c r="AE78" s="154" t="s">
        <v>126</v>
      </c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7" t="str">
        <f>C78</f>
        <v>- výměník, tepelná izolace</v>
      </c>
      <c r="BB78" s="154"/>
      <c r="BC78" s="154"/>
      <c r="BD78" s="154"/>
      <c r="BE78" s="154"/>
      <c r="BF78" s="154"/>
      <c r="BG78" s="154"/>
      <c r="BH78" s="154"/>
    </row>
    <row r="79" spans="1:60" ht="12.75" outlineLevel="1">
      <c r="A79" s="155">
        <v>53</v>
      </c>
      <c r="B79" s="162" t="s">
        <v>237</v>
      </c>
      <c r="C79" s="191" t="s">
        <v>238</v>
      </c>
      <c r="D79" s="164" t="s">
        <v>239</v>
      </c>
      <c r="E79" s="168">
        <v>2</v>
      </c>
      <c r="F79" s="170"/>
      <c r="G79" s="171">
        <f>ROUND(E79*F79,2)</f>
        <v>0</v>
      </c>
      <c r="H79" s="170"/>
      <c r="I79" s="171">
        <f>ROUND(E79*H79,2)</f>
        <v>0</v>
      </c>
      <c r="J79" s="170"/>
      <c r="K79" s="171">
        <f>ROUND(E79*J79,2)</f>
        <v>0</v>
      </c>
      <c r="L79" s="171">
        <v>21</v>
      </c>
      <c r="M79" s="171">
        <f>G79*(1+L79/100)</f>
        <v>0</v>
      </c>
      <c r="N79" s="164">
        <v>0</v>
      </c>
      <c r="O79" s="164">
        <f>ROUND(E79*N79,5)</f>
        <v>0</v>
      </c>
      <c r="P79" s="164">
        <v>0</v>
      </c>
      <c r="Q79" s="164">
        <f>ROUND(E79*P79,5)</f>
        <v>0</v>
      </c>
      <c r="R79" s="164"/>
      <c r="S79" s="164"/>
      <c r="T79" s="165">
        <v>0</v>
      </c>
      <c r="U79" s="164">
        <f>ROUND(E79*T79,2)</f>
        <v>0</v>
      </c>
      <c r="V79" s="154"/>
      <c r="W79" s="154"/>
      <c r="X79" s="154"/>
      <c r="Y79" s="154"/>
      <c r="Z79" s="154"/>
      <c r="AA79" s="154"/>
      <c r="AB79" s="154"/>
      <c r="AC79" s="154"/>
      <c r="AD79" s="154"/>
      <c r="AE79" s="154" t="s">
        <v>121</v>
      </c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ht="22.5" outlineLevel="1">
      <c r="A80" s="155">
        <v>54</v>
      </c>
      <c r="B80" s="162" t="s">
        <v>240</v>
      </c>
      <c r="C80" s="191" t="s">
        <v>241</v>
      </c>
      <c r="D80" s="164" t="s">
        <v>154</v>
      </c>
      <c r="E80" s="168">
        <v>1</v>
      </c>
      <c r="F80" s="170"/>
      <c r="G80" s="171">
        <f>ROUND(E80*F80,2)</f>
        <v>0</v>
      </c>
      <c r="H80" s="170"/>
      <c r="I80" s="171">
        <f>ROUND(E80*H80,2)</f>
        <v>0</v>
      </c>
      <c r="J80" s="170"/>
      <c r="K80" s="171">
        <f>ROUND(E80*J80,2)</f>
        <v>0</v>
      </c>
      <c r="L80" s="171">
        <v>21</v>
      </c>
      <c r="M80" s="171">
        <f>G80*(1+L80/100)</f>
        <v>0</v>
      </c>
      <c r="N80" s="164">
        <v>0</v>
      </c>
      <c r="O80" s="164">
        <f>ROUND(E80*N80,5)</f>
        <v>0</v>
      </c>
      <c r="P80" s="164">
        <v>0</v>
      </c>
      <c r="Q80" s="164">
        <f>ROUND(E80*P80,5)</f>
        <v>0</v>
      </c>
      <c r="R80" s="164"/>
      <c r="S80" s="164"/>
      <c r="T80" s="165">
        <v>0</v>
      </c>
      <c r="U80" s="164">
        <f>ROUND(E80*T80,2)</f>
        <v>0</v>
      </c>
      <c r="V80" s="154"/>
      <c r="W80" s="154"/>
      <c r="X80" s="154"/>
      <c r="Y80" s="154"/>
      <c r="Z80" s="154"/>
      <c r="AA80" s="154"/>
      <c r="AB80" s="154"/>
      <c r="AC80" s="154"/>
      <c r="AD80" s="154"/>
      <c r="AE80" s="154" t="s">
        <v>139</v>
      </c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ht="12.75" outlineLevel="1">
      <c r="A81" s="155"/>
      <c r="B81" s="162"/>
      <c r="C81" s="257" t="s">
        <v>242</v>
      </c>
      <c r="D81" s="258"/>
      <c r="E81" s="259"/>
      <c r="F81" s="260"/>
      <c r="G81" s="261"/>
      <c r="H81" s="171"/>
      <c r="I81" s="171"/>
      <c r="J81" s="171"/>
      <c r="K81" s="171"/>
      <c r="L81" s="171"/>
      <c r="M81" s="171"/>
      <c r="N81" s="164"/>
      <c r="O81" s="164"/>
      <c r="P81" s="164"/>
      <c r="Q81" s="164"/>
      <c r="R81" s="164"/>
      <c r="S81" s="164"/>
      <c r="T81" s="165"/>
      <c r="U81" s="164"/>
      <c r="V81" s="154"/>
      <c r="W81" s="154"/>
      <c r="X81" s="154"/>
      <c r="Y81" s="154"/>
      <c r="Z81" s="154"/>
      <c r="AA81" s="154"/>
      <c r="AB81" s="154"/>
      <c r="AC81" s="154"/>
      <c r="AD81" s="154"/>
      <c r="AE81" s="154" t="s">
        <v>126</v>
      </c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7" t="str">
        <f>C81</f>
        <v>- s průtokem pitné vody nádobou</v>
      </c>
      <c r="BB81" s="154"/>
      <c r="BC81" s="154"/>
      <c r="BD81" s="154"/>
      <c r="BE81" s="154"/>
      <c r="BF81" s="154"/>
      <c r="BG81" s="154"/>
      <c r="BH81" s="154"/>
    </row>
    <row r="82" spans="1:60" ht="12.75" outlineLevel="1">
      <c r="A82" s="155">
        <v>55</v>
      </c>
      <c r="B82" s="162" t="s">
        <v>243</v>
      </c>
      <c r="C82" s="191" t="s">
        <v>244</v>
      </c>
      <c r="D82" s="164" t="s">
        <v>154</v>
      </c>
      <c r="E82" s="168">
        <v>1</v>
      </c>
      <c r="F82" s="170"/>
      <c r="G82" s="171">
        <f>ROUND(E82*F82,2)</f>
        <v>0</v>
      </c>
      <c r="H82" s="170"/>
      <c r="I82" s="171">
        <f>ROUND(E82*H82,2)</f>
        <v>0</v>
      </c>
      <c r="J82" s="170"/>
      <c r="K82" s="171">
        <f>ROUND(E82*J82,2)</f>
        <v>0</v>
      </c>
      <c r="L82" s="171">
        <v>21</v>
      </c>
      <c r="M82" s="171">
        <f>G82*(1+L82/100)</f>
        <v>0</v>
      </c>
      <c r="N82" s="164">
        <v>0.00476</v>
      </c>
      <c r="O82" s="164">
        <f>ROUND(E82*N82,5)</f>
        <v>0.00476</v>
      </c>
      <c r="P82" s="164">
        <v>0</v>
      </c>
      <c r="Q82" s="164">
        <f>ROUND(E82*P82,5)</f>
        <v>0</v>
      </c>
      <c r="R82" s="164"/>
      <c r="S82" s="164"/>
      <c r="T82" s="165">
        <v>1.747</v>
      </c>
      <c r="U82" s="164">
        <f>ROUND(E82*T82,2)</f>
        <v>1.75</v>
      </c>
      <c r="V82" s="154"/>
      <c r="W82" s="154"/>
      <c r="X82" s="154"/>
      <c r="Y82" s="154"/>
      <c r="Z82" s="154"/>
      <c r="AA82" s="154"/>
      <c r="AB82" s="154"/>
      <c r="AC82" s="154"/>
      <c r="AD82" s="154"/>
      <c r="AE82" s="154" t="s">
        <v>121</v>
      </c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</row>
    <row r="83" spans="1:60" ht="22.5" outlineLevel="1">
      <c r="A83" s="155">
        <v>56</v>
      </c>
      <c r="B83" s="162" t="s">
        <v>245</v>
      </c>
      <c r="C83" s="191" t="s">
        <v>246</v>
      </c>
      <c r="D83" s="164" t="s">
        <v>154</v>
      </c>
      <c r="E83" s="168">
        <v>1</v>
      </c>
      <c r="F83" s="170"/>
      <c r="G83" s="171">
        <f>ROUND(E83*F83,2)</f>
        <v>0</v>
      </c>
      <c r="H83" s="170"/>
      <c r="I83" s="171">
        <f>ROUND(E83*H83,2)</f>
        <v>0</v>
      </c>
      <c r="J83" s="170"/>
      <c r="K83" s="171">
        <f>ROUND(E83*J83,2)</f>
        <v>0</v>
      </c>
      <c r="L83" s="171">
        <v>21</v>
      </c>
      <c r="M83" s="171">
        <f>G83*(1+L83/100)</f>
        <v>0</v>
      </c>
      <c r="N83" s="164">
        <v>0</v>
      </c>
      <c r="O83" s="164">
        <f>ROUND(E83*N83,5)</f>
        <v>0</v>
      </c>
      <c r="P83" s="164">
        <v>0</v>
      </c>
      <c r="Q83" s="164">
        <f>ROUND(E83*P83,5)</f>
        <v>0</v>
      </c>
      <c r="R83" s="164"/>
      <c r="S83" s="164"/>
      <c r="T83" s="165">
        <v>0</v>
      </c>
      <c r="U83" s="164">
        <f>ROUND(E83*T83,2)</f>
        <v>0</v>
      </c>
      <c r="V83" s="154"/>
      <c r="W83" s="154"/>
      <c r="X83" s="154"/>
      <c r="Y83" s="154"/>
      <c r="Z83" s="154"/>
      <c r="AA83" s="154"/>
      <c r="AB83" s="154"/>
      <c r="AC83" s="154"/>
      <c r="AD83" s="154"/>
      <c r="AE83" s="154" t="s">
        <v>139</v>
      </c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</row>
    <row r="84" spans="1:60" ht="12.75" outlineLevel="1">
      <c r="A84" s="155"/>
      <c r="B84" s="162"/>
      <c r="C84" s="257" t="s">
        <v>247</v>
      </c>
      <c r="D84" s="258"/>
      <c r="E84" s="259"/>
      <c r="F84" s="260"/>
      <c r="G84" s="261"/>
      <c r="H84" s="171"/>
      <c r="I84" s="171"/>
      <c r="J84" s="171"/>
      <c r="K84" s="171"/>
      <c r="L84" s="171"/>
      <c r="M84" s="171"/>
      <c r="N84" s="164"/>
      <c r="O84" s="164"/>
      <c r="P84" s="164"/>
      <c r="Q84" s="164"/>
      <c r="R84" s="164"/>
      <c r="S84" s="164"/>
      <c r="T84" s="165"/>
      <c r="U84" s="164"/>
      <c r="V84" s="154"/>
      <c r="W84" s="154"/>
      <c r="X84" s="154"/>
      <c r="Y84" s="154"/>
      <c r="Z84" s="154"/>
      <c r="AA84" s="154"/>
      <c r="AB84" s="154"/>
      <c r="AC84" s="154"/>
      <c r="AD84" s="154"/>
      <c r="AE84" s="154" t="s">
        <v>126</v>
      </c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7" t="str">
        <f>C84</f>
        <v>- elektronicky řízené, proporcionální charakteristika</v>
      </c>
      <c r="BB84" s="154"/>
      <c r="BC84" s="154"/>
      <c r="BD84" s="154"/>
      <c r="BE84" s="154"/>
      <c r="BF84" s="154"/>
      <c r="BG84" s="154"/>
      <c r="BH84" s="154"/>
    </row>
    <row r="85" spans="1:60" ht="22.5" outlineLevel="1">
      <c r="A85" s="155">
        <v>57</v>
      </c>
      <c r="B85" s="162" t="s">
        <v>248</v>
      </c>
      <c r="C85" s="191" t="s">
        <v>249</v>
      </c>
      <c r="D85" s="164" t="s">
        <v>154</v>
      </c>
      <c r="E85" s="168">
        <v>1</v>
      </c>
      <c r="F85" s="170"/>
      <c r="G85" s="171">
        <f>ROUND(E85*F85,2)</f>
        <v>0</v>
      </c>
      <c r="H85" s="170"/>
      <c r="I85" s="171">
        <f>ROUND(E85*H85,2)</f>
        <v>0</v>
      </c>
      <c r="J85" s="170"/>
      <c r="K85" s="171">
        <f>ROUND(E85*J85,2)</f>
        <v>0</v>
      </c>
      <c r="L85" s="171">
        <v>21</v>
      </c>
      <c r="M85" s="171">
        <f>G85*(1+L85/100)</f>
        <v>0</v>
      </c>
      <c r="N85" s="164">
        <v>0</v>
      </c>
      <c r="O85" s="164">
        <f>ROUND(E85*N85,5)</f>
        <v>0</v>
      </c>
      <c r="P85" s="164">
        <v>0</v>
      </c>
      <c r="Q85" s="164">
        <f>ROUND(E85*P85,5)</f>
        <v>0</v>
      </c>
      <c r="R85" s="164"/>
      <c r="S85" s="164"/>
      <c r="T85" s="165">
        <v>0</v>
      </c>
      <c r="U85" s="164">
        <f>ROUND(E85*T85,2)</f>
        <v>0</v>
      </c>
      <c r="V85" s="154"/>
      <c r="W85" s="154"/>
      <c r="X85" s="154"/>
      <c r="Y85" s="154"/>
      <c r="Z85" s="154"/>
      <c r="AA85" s="154"/>
      <c r="AB85" s="154"/>
      <c r="AC85" s="154"/>
      <c r="AD85" s="154"/>
      <c r="AE85" s="154" t="s">
        <v>139</v>
      </c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</row>
    <row r="86" spans="1:60" ht="12.75" outlineLevel="1">
      <c r="A86" s="155"/>
      <c r="B86" s="162"/>
      <c r="C86" s="257" t="s">
        <v>250</v>
      </c>
      <c r="D86" s="258"/>
      <c r="E86" s="259"/>
      <c r="F86" s="260"/>
      <c r="G86" s="261"/>
      <c r="H86" s="171"/>
      <c r="I86" s="171"/>
      <c r="J86" s="171"/>
      <c r="K86" s="171"/>
      <c r="L86" s="171"/>
      <c r="M86" s="171"/>
      <c r="N86" s="164"/>
      <c r="O86" s="164"/>
      <c r="P86" s="164"/>
      <c r="Q86" s="164"/>
      <c r="R86" s="164"/>
      <c r="S86" s="164"/>
      <c r="T86" s="165"/>
      <c r="U86" s="164"/>
      <c r="V86" s="154"/>
      <c r="W86" s="154"/>
      <c r="X86" s="154"/>
      <c r="Y86" s="154"/>
      <c r="Z86" s="154"/>
      <c r="AA86" s="154"/>
      <c r="AB86" s="154"/>
      <c r="AC86" s="154"/>
      <c r="AD86" s="154"/>
      <c r="AE86" s="154" t="s">
        <v>126</v>
      </c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7" t="str">
        <f>C86</f>
        <v>- nerez/bronz</v>
      </c>
      <c r="BB86" s="154"/>
      <c r="BC86" s="154"/>
      <c r="BD86" s="154"/>
      <c r="BE86" s="154"/>
      <c r="BF86" s="154"/>
      <c r="BG86" s="154"/>
      <c r="BH86" s="154"/>
    </row>
    <row r="87" spans="1:60" ht="12.75" outlineLevel="1">
      <c r="A87" s="155"/>
      <c r="B87" s="162"/>
      <c r="C87" s="257" t="s">
        <v>247</v>
      </c>
      <c r="D87" s="258"/>
      <c r="E87" s="259"/>
      <c r="F87" s="260"/>
      <c r="G87" s="261"/>
      <c r="H87" s="171"/>
      <c r="I87" s="171"/>
      <c r="J87" s="171"/>
      <c r="K87" s="171"/>
      <c r="L87" s="171"/>
      <c r="M87" s="171"/>
      <c r="N87" s="164"/>
      <c r="O87" s="164"/>
      <c r="P87" s="164"/>
      <c r="Q87" s="164"/>
      <c r="R87" s="164"/>
      <c r="S87" s="164"/>
      <c r="T87" s="165"/>
      <c r="U87" s="164"/>
      <c r="V87" s="154"/>
      <c r="W87" s="154"/>
      <c r="X87" s="154"/>
      <c r="Y87" s="154"/>
      <c r="Z87" s="154"/>
      <c r="AA87" s="154"/>
      <c r="AB87" s="154"/>
      <c r="AC87" s="154"/>
      <c r="AD87" s="154"/>
      <c r="AE87" s="154" t="s">
        <v>126</v>
      </c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7" t="str">
        <f>C87</f>
        <v>- elektronicky řízené, proporcionální charakteristika</v>
      </c>
      <c r="BB87" s="154"/>
      <c r="BC87" s="154"/>
      <c r="BD87" s="154"/>
      <c r="BE87" s="154"/>
      <c r="BF87" s="154"/>
      <c r="BG87" s="154"/>
      <c r="BH87" s="154"/>
    </row>
    <row r="88" spans="1:60" ht="22.5" outlineLevel="1">
      <c r="A88" s="155">
        <v>58</v>
      </c>
      <c r="B88" s="162" t="s">
        <v>251</v>
      </c>
      <c r="C88" s="191" t="s">
        <v>252</v>
      </c>
      <c r="D88" s="164" t="s">
        <v>154</v>
      </c>
      <c r="E88" s="168">
        <v>1</v>
      </c>
      <c r="F88" s="170"/>
      <c r="G88" s="171">
        <f>ROUND(E88*F88,2)</f>
        <v>0</v>
      </c>
      <c r="H88" s="170"/>
      <c r="I88" s="171">
        <f>ROUND(E88*H88,2)</f>
        <v>0</v>
      </c>
      <c r="J88" s="170"/>
      <c r="K88" s="171">
        <f>ROUND(E88*J88,2)</f>
        <v>0</v>
      </c>
      <c r="L88" s="171">
        <v>21</v>
      </c>
      <c r="M88" s="171">
        <f>G88*(1+L88/100)</f>
        <v>0</v>
      </c>
      <c r="N88" s="164">
        <v>0</v>
      </c>
      <c r="O88" s="164">
        <f>ROUND(E88*N88,5)</f>
        <v>0</v>
      </c>
      <c r="P88" s="164">
        <v>0</v>
      </c>
      <c r="Q88" s="164">
        <f>ROUND(E88*P88,5)</f>
        <v>0</v>
      </c>
      <c r="R88" s="164"/>
      <c r="S88" s="164"/>
      <c r="T88" s="165">
        <v>0</v>
      </c>
      <c r="U88" s="164">
        <f>ROUND(E88*T88,2)</f>
        <v>0</v>
      </c>
      <c r="V88" s="154"/>
      <c r="W88" s="154"/>
      <c r="X88" s="154"/>
      <c r="Y88" s="154"/>
      <c r="Z88" s="154"/>
      <c r="AA88" s="154"/>
      <c r="AB88" s="154"/>
      <c r="AC88" s="154"/>
      <c r="AD88" s="154"/>
      <c r="AE88" s="154" t="s">
        <v>139</v>
      </c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</row>
    <row r="89" spans="1:60" ht="12.75" outlineLevel="1">
      <c r="A89" s="155"/>
      <c r="B89" s="162"/>
      <c r="C89" s="257" t="s">
        <v>247</v>
      </c>
      <c r="D89" s="258"/>
      <c r="E89" s="259"/>
      <c r="F89" s="260"/>
      <c r="G89" s="261"/>
      <c r="H89" s="171"/>
      <c r="I89" s="171"/>
      <c r="J89" s="171"/>
      <c r="K89" s="171"/>
      <c r="L89" s="171"/>
      <c r="M89" s="171"/>
      <c r="N89" s="164"/>
      <c r="O89" s="164"/>
      <c r="P89" s="164"/>
      <c r="Q89" s="164"/>
      <c r="R89" s="164"/>
      <c r="S89" s="164"/>
      <c r="T89" s="165"/>
      <c r="U89" s="164"/>
      <c r="V89" s="154"/>
      <c r="W89" s="154"/>
      <c r="X89" s="154"/>
      <c r="Y89" s="154"/>
      <c r="Z89" s="154"/>
      <c r="AA89" s="154"/>
      <c r="AB89" s="154"/>
      <c r="AC89" s="154"/>
      <c r="AD89" s="154"/>
      <c r="AE89" s="154" t="s">
        <v>126</v>
      </c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7" t="str">
        <f>C89</f>
        <v>- elektronicky řízené, proporcionální charakteristika</v>
      </c>
      <c r="BB89" s="154"/>
      <c r="BC89" s="154"/>
      <c r="BD89" s="154"/>
      <c r="BE89" s="154"/>
      <c r="BF89" s="154"/>
      <c r="BG89" s="154"/>
      <c r="BH89" s="154"/>
    </row>
    <row r="90" spans="1:60" ht="22.5" outlineLevel="1">
      <c r="A90" s="155">
        <v>59</v>
      </c>
      <c r="B90" s="162" t="s">
        <v>253</v>
      </c>
      <c r="C90" s="191" t="s">
        <v>254</v>
      </c>
      <c r="D90" s="164" t="s">
        <v>154</v>
      </c>
      <c r="E90" s="168">
        <v>1</v>
      </c>
      <c r="F90" s="170"/>
      <c r="G90" s="171">
        <f>ROUND(E90*F90,2)</f>
        <v>0</v>
      </c>
      <c r="H90" s="170"/>
      <c r="I90" s="171">
        <f>ROUND(E90*H90,2)</f>
        <v>0</v>
      </c>
      <c r="J90" s="170"/>
      <c r="K90" s="171">
        <f>ROUND(E90*J90,2)</f>
        <v>0</v>
      </c>
      <c r="L90" s="171">
        <v>21</v>
      </c>
      <c r="M90" s="171">
        <f>G90*(1+L90/100)</f>
        <v>0</v>
      </c>
      <c r="N90" s="164">
        <v>0</v>
      </c>
      <c r="O90" s="164">
        <f>ROUND(E90*N90,5)</f>
        <v>0</v>
      </c>
      <c r="P90" s="164">
        <v>0</v>
      </c>
      <c r="Q90" s="164">
        <f>ROUND(E90*P90,5)</f>
        <v>0</v>
      </c>
      <c r="R90" s="164"/>
      <c r="S90" s="164"/>
      <c r="T90" s="165">
        <v>0</v>
      </c>
      <c r="U90" s="164">
        <f>ROUND(E90*T90,2)</f>
        <v>0</v>
      </c>
      <c r="V90" s="154"/>
      <c r="W90" s="154"/>
      <c r="X90" s="154"/>
      <c r="Y90" s="154"/>
      <c r="Z90" s="154"/>
      <c r="AA90" s="154"/>
      <c r="AB90" s="154"/>
      <c r="AC90" s="154"/>
      <c r="AD90" s="154"/>
      <c r="AE90" s="154" t="s">
        <v>139</v>
      </c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</row>
    <row r="91" spans="1:60" ht="12.75" outlineLevel="1">
      <c r="A91" s="155"/>
      <c r="B91" s="162"/>
      <c r="C91" s="257" t="s">
        <v>247</v>
      </c>
      <c r="D91" s="258"/>
      <c r="E91" s="259"/>
      <c r="F91" s="260"/>
      <c r="G91" s="261"/>
      <c r="H91" s="171"/>
      <c r="I91" s="171"/>
      <c r="J91" s="171"/>
      <c r="K91" s="171"/>
      <c r="L91" s="171"/>
      <c r="M91" s="171"/>
      <c r="N91" s="164"/>
      <c r="O91" s="164"/>
      <c r="P91" s="164"/>
      <c r="Q91" s="164"/>
      <c r="R91" s="164"/>
      <c r="S91" s="164"/>
      <c r="T91" s="165"/>
      <c r="U91" s="164"/>
      <c r="V91" s="154"/>
      <c r="W91" s="154"/>
      <c r="X91" s="154"/>
      <c r="Y91" s="154"/>
      <c r="Z91" s="154"/>
      <c r="AA91" s="154"/>
      <c r="AB91" s="154"/>
      <c r="AC91" s="154"/>
      <c r="AD91" s="154"/>
      <c r="AE91" s="154" t="s">
        <v>126</v>
      </c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7" t="str">
        <f>C91</f>
        <v>- elektronicky řízené, proporcionální charakteristika</v>
      </c>
      <c r="BB91" s="154"/>
      <c r="BC91" s="154"/>
      <c r="BD91" s="154"/>
      <c r="BE91" s="154"/>
      <c r="BF91" s="154"/>
      <c r="BG91" s="154"/>
      <c r="BH91" s="154"/>
    </row>
    <row r="92" spans="1:60" ht="12.75" outlineLevel="1">
      <c r="A92" s="155">
        <v>60</v>
      </c>
      <c r="B92" s="162" t="s">
        <v>255</v>
      </c>
      <c r="C92" s="191" t="s">
        <v>256</v>
      </c>
      <c r="D92" s="164" t="s">
        <v>154</v>
      </c>
      <c r="E92" s="168">
        <v>2</v>
      </c>
      <c r="F92" s="170"/>
      <c r="G92" s="171">
        <f>ROUND(E92*F92,2)</f>
        <v>0</v>
      </c>
      <c r="H92" s="170"/>
      <c r="I92" s="171">
        <f>ROUND(E92*H92,2)</f>
        <v>0</v>
      </c>
      <c r="J92" s="170"/>
      <c r="K92" s="171">
        <f>ROUND(E92*J92,2)</f>
        <v>0</v>
      </c>
      <c r="L92" s="171">
        <v>21</v>
      </c>
      <c r="M92" s="171">
        <f>G92*(1+L92/100)</f>
        <v>0</v>
      </c>
      <c r="N92" s="164">
        <v>0</v>
      </c>
      <c r="O92" s="164">
        <f>ROUND(E92*N92,5)</f>
        <v>0</v>
      </c>
      <c r="P92" s="164">
        <v>0</v>
      </c>
      <c r="Q92" s="164">
        <f>ROUND(E92*P92,5)</f>
        <v>0</v>
      </c>
      <c r="R92" s="164"/>
      <c r="S92" s="164"/>
      <c r="T92" s="165">
        <v>0</v>
      </c>
      <c r="U92" s="164">
        <f>ROUND(E92*T92,2)</f>
        <v>0</v>
      </c>
      <c r="V92" s="154"/>
      <c r="W92" s="154"/>
      <c r="X92" s="154"/>
      <c r="Y92" s="154"/>
      <c r="Z92" s="154"/>
      <c r="AA92" s="154"/>
      <c r="AB92" s="154"/>
      <c r="AC92" s="154"/>
      <c r="AD92" s="154"/>
      <c r="AE92" s="154" t="s">
        <v>139</v>
      </c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</row>
    <row r="93" spans="1:60" ht="12.75" outlineLevel="1">
      <c r="A93" s="155"/>
      <c r="B93" s="162"/>
      <c r="C93" s="257" t="s">
        <v>250</v>
      </c>
      <c r="D93" s="258"/>
      <c r="E93" s="259"/>
      <c r="F93" s="260"/>
      <c r="G93" s="261"/>
      <c r="H93" s="171"/>
      <c r="I93" s="171"/>
      <c r="J93" s="171"/>
      <c r="K93" s="171"/>
      <c r="L93" s="171"/>
      <c r="M93" s="171"/>
      <c r="N93" s="164"/>
      <c r="O93" s="164"/>
      <c r="P93" s="164"/>
      <c r="Q93" s="164"/>
      <c r="R93" s="164"/>
      <c r="S93" s="164"/>
      <c r="T93" s="165"/>
      <c r="U93" s="164"/>
      <c r="V93" s="154"/>
      <c r="W93" s="154"/>
      <c r="X93" s="154"/>
      <c r="Y93" s="154"/>
      <c r="Z93" s="154"/>
      <c r="AA93" s="154"/>
      <c r="AB93" s="154"/>
      <c r="AC93" s="154"/>
      <c r="AD93" s="154"/>
      <c r="AE93" s="154" t="s">
        <v>126</v>
      </c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7" t="str">
        <f>C93</f>
        <v>- nerez/bronz</v>
      </c>
      <c r="BB93" s="154"/>
      <c r="BC93" s="154"/>
      <c r="BD93" s="154"/>
      <c r="BE93" s="154"/>
      <c r="BF93" s="154"/>
      <c r="BG93" s="154"/>
      <c r="BH93" s="154"/>
    </row>
    <row r="94" spans="1:60" ht="12.75" outlineLevel="1">
      <c r="A94" s="155">
        <v>61</v>
      </c>
      <c r="B94" s="162" t="s">
        <v>257</v>
      </c>
      <c r="C94" s="191" t="s">
        <v>258</v>
      </c>
      <c r="D94" s="164" t="s">
        <v>154</v>
      </c>
      <c r="E94" s="168">
        <v>6</v>
      </c>
      <c r="F94" s="170"/>
      <c r="G94" s="171">
        <f>ROUND(E94*F94,2)</f>
        <v>0</v>
      </c>
      <c r="H94" s="170"/>
      <c r="I94" s="171">
        <f>ROUND(E94*H94,2)</f>
        <v>0</v>
      </c>
      <c r="J94" s="170"/>
      <c r="K94" s="171">
        <f>ROUND(E94*J94,2)</f>
        <v>0</v>
      </c>
      <c r="L94" s="171">
        <v>21</v>
      </c>
      <c r="M94" s="171">
        <f>G94*(1+L94/100)</f>
        <v>0</v>
      </c>
      <c r="N94" s="164">
        <v>0</v>
      </c>
      <c r="O94" s="164">
        <f>ROUND(E94*N94,5)</f>
        <v>0</v>
      </c>
      <c r="P94" s="164">
        <v>0</v>
      </c>
      <c r="Q94" s="164">
        <f>ROUND(E94*P94,5)</f>
        <v>0</v>
      </c>
      <c r="R94" s="164"/>
      <c r="S94" s="164"/>
      <c r="T94" s="165">
        <v>0</v>
      </c>
      <c r="U94" s="164">
        <f>ROUND(E94*T94,2)</f>
        <v>0</v>
      </c>
      <c r="V94" s="154"/>
      <c r="W94" s="154"/>
      <c r="X94" s="154"/>
      <c r="Y94" s="154"/>
      <c r="Z94" s="154"/>
      <c r="AA94" s="154"/>
      <c r="AB94" s="154"/>
      <c r="AC94" s="154"/>
      <c r="AD94" s="154"/>
      <c r="AE94" s="154" t="s">
        <v>121</v>
      </c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</row>
    <row r="95" spans="1:60" ht="12.75" outlineLevel="1">
      <c r="A95" s="155">
        <v>62</v>
      </c>
      <c r="B95" s="162" t="s">
        <v>259</v>
      </c>
      <c r="C95" s="191" t="s">
        <v>260</v>
      </c>
      <c r="D95" s="164" t="s">
        <v>120</v>
      </c>
      <c r="E95" s="168">
        <v>1</v>
      </c>
      <c r="F95" s="170"/>
      <c r="G95" s="171">
        <f>ROUND(E95*F95,2)</f>
        <v>0</v>
      </c>
      <c r="H95" s="170"/>
      <c r="I95" s="171">
        <f>ROUND(E95*H95,2)</f>
        <v>0</v>
      </c>
      <c r="J95" s="170"/>
      <c r="K95" s="171">
        <f>ROUND(E95*J95,2)</f>
        <v>0</v>
      </c>
      <c r="L95" s="171">
        <v>21</v>
      </c>
      <c r="M95" s="171">
        <f>G95*(1+L95/100)</f>
        <v>0</v>
      </c>
      <c r="N95" s="164">
        <v>0</v>
      </c>
      <c r="O95" s="164">
        <f>ROUND(E95*N95,5)</f>
        <v>0</v>
      </c>
      <c r="P95" s="164">
        <v>0</v>
      </c>
      <c r="Q95" s="164">
        <f>ROUND(E95*P95,5)</f>
        <v>0</v>
      </c>
      <c r="R95" s="164"/>
      <c r="S95" s="164"/>
      <c r="T95" s="165">
        <v>0</v>
      </c>
      <c r="U95" s="164">
        <f>ROUND(E95*T95,2)</f>
        <v>0</v>
      </c>
      <c r="V95" s="154"/>
      <c r="W95" s="154"/>
      <c r="X95" s="154"/>
      <c r="Y95" s="154"/>
      <c r="Z95" s="154"/>
      <c r="AA95" s="154"/>
      <c r="AB95" s="154"/>
      <c r="AC95" s="154"/>
      <c r="AD95" s="154"/>
      <c r="AE95" s="154" t="s">
        <v>121</v>
      </c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</row>
    <row r="96" spans="1:60" ht="12.75" outlineLevel="1">
      <c r="A96" s="155">
        <v>63</v>
      </c>
      <c r="B96" s="162" t="s">
        <v>261</v>
      </c>
      <c r="C96" s="191" t="s">
        <v>262</v>
      </c>
      <c r="D96" s="164" t="s">
        <v>239</v>
      </c>
      <c r="E96" s="168">
        <v>24</v>
      </c>
      <c r="F96" s="170"/>
      <c r="G96" s="171">
        <f>ROUND(E96*F96,2)</f>
        <v>0</v>
      </c>
      <c r="H96" s="170"/>
      <c r="I96" s="171">
        <f>ROUND(E96*H96,2)</f>
        <v>0</v>
      </c>
      <c r="J96" s="170"/>
      <c r="K96" s="171">
        <f>ROUND(E96*J96,2)</f>
        <v>0</v>
      </c>
      <c r="L96" s="171">
        <v>21</v>
      </c>
      <c r="M96" s="171">
        <f>G96*(1+L96/100)</f>
        <v>0</v>
      </c>
      <c r="N96" s="164">
        <v>0</v>
      </c>
      <c r="O96" s="164">
        <f>ROUND(E96*N96,5)</f>
        <v>0</v>
      </c>
      <c r="P96" s="164">
        <v>0</v>
      </c>
      <c r="Q96" s="164">
        <f>ROUND(E96*P96,5)</f>
        <v>0</v>
      </c>
      <c r="R96" s="164"/>
      <c r="S96" s="164"/>
      <c r="T96" s="165">
        <v>0</v>
      </c>
      <c r="U96" s="164">
        <f>ROUND(E96*T96,2)</f>
        <v>0</v>
      </c>
      <c r="V96" s="154"/>
      <c r="W96" s="154"/>
      <c r="X96" s="154"/>
      <c r="Y96" s="154"/>
      <c r="Z96" s="154"/>
      <c r="AA96" s="154"/>
      <c r="AB96" s="154"/>
      <c r="AC96" s="154"/>
      <c r="AD96" s="154"/>
      <c r="AE96" s="154" t="s">
        <v>121</v>
      </c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  <row r="97" spans="1:31" ht="12.75">
      <c r="A97" s="156" t="s">
        <v>116</v>
      </c>
      <c r="B97" s="163" t="s">
        <v>73</v>
      </c>
      <c r="C97" s="192" t="s">
        <v>74</v>
      </c>
      <c r="D97" s="166"/>
      <c r="E97" s="169"/>
      <c r="F97" s="172"/>
      <c r="G97" s="172">
        <f>SUMIF(AE98:AE112,"&lt;&gt;NOR",G98:G112)</f>
        <v>0</v>
      </c>
      <c r="H97" s="172"/>
      <c r="I97" s="172">
        <f>SUM(I98:I112)</f>
        <v>0</v>
      </c>
      <c r="J97" s="172"/>
      <c r="K97" s="172">
        <f>SUM(K98:K112)</f>
        <v>0</v>
      </c>
      <c r="L97" s="172"/>
      <c r="M97" s="172">
        <f>SUM(M98:M112)</f>
        <v>0</v>
      </c>
      <c r="N97" s="166"/>
      <c r="O97" s="166">
        <f>SUM(O98:O112)</f>
        <v>1.39879</v>
      </c>
      <c r="P97" s="166"/>
      <c r="Q97" s="166">
        <f>SUM(Q98:Q112)</f>
        <v>0</v>
      </c>
      <c r="R97" s="166"/>
      <c r="S97" s="166"/>
      <c r="T97" s="167"/>
      <c r="U97" s="166">
        <f>SUM(U98:U112)</f>
        <v>99.65</v>
      </c>
      <c r="AE97" t="s">
        <v>117</v>
      </c>
    </row>
    <row r="98" spans="1:60" ht="12.75" outlineLevel="1">
      <c r="A98" s="155">
        <v>64</v>
      </c>
      <c r="B98" s="162" t="s">
        <v>263</v>
      </c>
      <c r="C98" s="191" t="s">
        <v>264</v>
      </c>
      <c r="D98" s="164" t="s">
        <v>136</v>
      </c>
      <c r="E98" s="168">
        <v>20</v>
      </c>
      <c r="F98" s="170"/>
      <c r="G98" s="171">
        <f aca="true" t="shared" si="21" ref="G98:G112">ROUND(E98*F98,2)</f>
        <v>0</v>
      </c>
      <c r="H98" s="170"/>
      <c r="I98" s="171">
        <f aca="true" t="shared" si="22" ref="I98:I112">ROUND(E98*H98,2)</f>
        <v>0</v>
      </c>
      <c r="J98" s="170"/>
      <c r="K98" s="171">
        <f aca="true" t="shared" si="23" ref="K98:K112">ROUND(E98*J98,2)</f>
        <v>0</v>
      </c>
      <c r="L98" s="171">
        <v>21</v>
      </c>
      <c r="M98" s="171">
        <f aca="true" t="shared" si="24" ref="M98:M112">G98*(1+L98/100)</f>
        <v>0</v>
      </c>
      <c r="N98" s="164">
        <v>0.00579</v>
      </c>
      <c r="O98" s="164">
        <f aca="true" t="shared" si="25" ref="O98:O112">ROUND(E98*N98,5)</f>
        <v>0.1158</v>
      </c>
      <c r="P98" s="164">
        <v>0</v>
      </c>
      <c r="Q98" s="164">
        <f aca="true" t="shared" si="26" ref="Q98:Q112">ROUND(E98*P98,5)</f>
        <v>0</v>
      </c>
      <c r="R98" s="164"/>
      <c r="S98" s="164"/>
      <c r="T98" s="165">
        <v>0.473</v>
      </c>
      <c r="U98" s="164">
        <f aca="true" t="shared" si="27" ref="U98:U112">ROUND(E98*T98,2)</f>
        <v>9.46</v>
      </c>
      <c r="V98" s="154"/>
      <c r="W98" s="154"/>
      <c r="X98" s="154"/>
      <c r="Y98" s="154"/>
      <c r="Z98" s="154"/>
      <c r="AA98" s="154"/>
      <c r="AB98" s="154"/>
      <c r="AC98" s="154"/>
      <c r="AD98" s="154"/>
      <c r="AE98" s="154" t="s">
        <v>121</v>
      </c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0" ht="12.75" outlineLevel="1">
      <c r="A99" s="155">
        <v>65</v>
      </c>
      <c r="B99" s="162" t="s">
        <v>265</v>
      </c>
      <c r="C99" s="191" t="s">
        <v>266</v>
      </c>
      <c r="D99" s="164" t="s">
        <v>136</v>
      </c>
      <c r="E99" s="168">
        <v>14</v>
      </c>
      <c r="F99" s="170"/>
      <c r="G99" s="171">
        <f t="shared" si="21"/>
        <v>0</v>
      </c>
      <c r="H99" s="170"/>
      <c r="I99" s="171">
        <f t="shared" si="22"/>
        <v>0</v>
      </c>
      <c r="J99" s="170"/>
      <c r="K99" s="171">
        <f t="shared" si="23"/>
        <v>0</v>
      </c>
      <c r="L99" s="171">
        <v>21</v>
      </c>
      <c r="M99" s="171">
        <f t="shared" si="24"/>
        <v>0</v>
      </c>
      <c r="N99" s="164">
        <v>0.00621</v>
      </c>
      <c r="O99" s="164">
        <f t="shared" si="25"/>
        <v>0.08694</v>
      </c>
      <c r="P99" s="164">
        <v>0</v>
      </c>
      <c r="Q99" s="164">
        <f t="shared" si="26"/>
        <v>0</v>
      </c>
      <c r="R99" s="164"/>
      <c r="S99" s="164"/>
      <c r="T99" s="165">
        <v>0.505</v>
      </c>
      <c r="U99" s="164">
        <f t="shared" si="27"/>
        <v>7.07</v>
      </c>
      <c r="V99" s="154"/>
      <c r="W99" s="154"/>
      <c r="X99" s="154"/>
      <c r="Y99" s="154"/>
      <c r="Z99" s="154"/>
      <c r="AA99" s="154"/>
      <c r="AB99" s="154"/>
      <c r="AC99" s="154"/>
      <c r="AD99" s="154"/>
      <c r="AE99" s="154" t="s">
        <v>121</v>
      </c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</row>
    <row r="100" spans="1:60" ht="12.75" outlineLevel="1">
      <c r="A100" s="155">
        <v>66</v>
      </c>
      <c r="B100" s="162" t="s">
        <v>267</v>
      </c>
      <c r="C100" s="191" t="s">
        <v>268</v>
      </c>
      <c r="D100" s="164" t="s">
        <v>136</v>
      </c>
      <c r="E100" s="168">
        <v>4</v>
      </c>
      <c r="F100" s="170"/>
      <c r="G100" s="171">
        <f t="shared" si="21"/>
        <v>0</v>
      </c>
      <c r="H100" s="170"/>
      <c r="I100" s="171">
        <f t="shared" si="22"/>
        <v>0</v>
      </c>
      <c r="J100" s="170"/>
      <c r="K100" s="171">
        <f t="shared" si="23"/>
        <v>0</v>
      </c>
      <c r="L100" s="171">
        <v>21</v>
      </c>
      <c r="M100" s="171">
        <f t="shared" si="24"/>
        <v>0</v>
      </c>
      <c r="N100" s="164">
        <v>0.00787</v>
      </c>
      <c r="O100" s="164">
        <f t="shared" si="25"/>
        <v>0.03148</v>
      </c>
      <c r="P100" s="164">
        <v>0</v>
      </c>
      <c r="Q100" s="164">
        <f t="shared" si="26"/>
        <v>0</v>
      </c>
      <c r="R100" s="164"/>
      <c r="S100" s="164"/>
      <c r="T100" s="165">
        <v>0.7</v>
      </c>
      <c r="U100" s="164">
        <f t="shared" si="27"/>
        <v>2.8</v>
      </c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 t="s">
        <v>121</v>
      </c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</row>
    <row r="101" spans="1:60" ht="12.75" outlineLevel="1">
      <c r="A101" s="155">
        <v>67</v>
      </c>
      <c r="B101" s="162" t="s">
        <v>269</v>
      </c>
      <c r="C101" s="191" t="s">
        <v>270</v>
      </c>
      <c r="D101" s="164" t="s">
        <v>136</v>
      </c>
      <c r="E101" s="168">
        <v>4</v>
      </c>
      <c r="F101" s="170"/>
      <c r="G101" s="171">
        <f t="shared" si="21"/>
        <v>0</v>
      </c>
      <c r="H101" s="170"/>
      <c r="I101" s="171">
        <f t="shared" si="22"/>
        <v>0</v>
      </c>
      <c r="J101" s="170"/>
      <c r="K101" s="171">
        <f t="shared" si="23"/>
        <v>0</v>
      </c>
      <c r="L101" s="171">
        <v>21</v>
      </c>
      <c r="M101" s="171">
        <f t="shared" si="24"/>
        <v>0</v>
      </c>
      <c r="N101" s="164">
        <v>0.00829</v>
      </c>
      <c r="O101" s="164">
        <f t="shared" si="25"/>
        <v>0.03316</v>
      </c>
      <c r="P101" s="164">
        <v>0</v>
      </c>
      <c r="Q101" s="164">
        <f t="shared" si="26"/>
        <v>0</v>
      </c>
      <c r="R101" s="164"/>
      <c r="S101" s="164"/>
      <c r="T101" s="165">
        <v>0.735</v>
      </c>
      <c r="U101" s="164">
        <f t="shared" si="27"/>
        <v>2.94</v>
      </c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 t="s">
        <v>121</v>
      </c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60" ht="12.75" outlineLevel="1">
      <c r="A102" s="155">
        <v>68</v>
      </c>
      <c r="B102" s="162" t="s">
        <v>271</v>
      </c>
      <c r="C102" s="191" t="s">
        <v>272</v>
      </c>
      <c r="D102" s="164" t="s">
        <v>136</v>
      </c>
      <c r="E102" s="168">
        <v>21</v>
      </c>
      <c r="F102" s="170"/>
      <c r="G102" s="171">
        <f t="shared" si="21"/>
        <v>0</v>
      </c>
      <c r="H102" s="170"/>
      <c r="I102" s="171">
        <f t="shared" si="22"/>
        <v>0</v>
      </c>
      <c r="J102" s="170"/>
      <c r="K102" s="171">
        <f t="shared" si="23"/>
        <v>0</v>
      </c>
      <c r="L102" s="171">
        <v>21</v>
      </c>
      <c r="M102" s="171">
        <f t="shared" si="24"/>
        <v>0</v>
      </c>
      <c r="N102" s="164">
        <v>0.00986</v>
      </c>
      <c r="O102" s="164">
        <f t="shared" si="25"/>
        <v>0.20706</v>
      </c>
      <c r="P102" s="164">
        <v>0</v>
      </c>
      <c r="Q102" s="164">
        <f t="shared" si="26"/>
        <v>0</v>
      </c>
      <c r="R102" s="164"/>
      <c r="S102" s="164"/>
      <c r="T102" s="165">
        <v>0.919</v>
      </c>
      <c r="U102" s="164">
        <f t="shared" si="27"/>
        <v>19.3</v>
      </c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 t="s">
        <v>121</v>
      </c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</row>
    <row r="103" spans="1:60" ht="12.75" outlineLevel="1">
      <c r="A103" s="155">
        <v>69</v>
      </c>
      <c r="B103" s="162" t="s">
        <v>273</v>
      </c>
      <c r="C103" s="191" t="s">
        <v>274</v>
      </c>
      <c r="D103" s="164" t="s">
        <v>136</v>
      </c>
      <c r="E103" s="168">
        <v>15</v>
      </c>
      <c r="F103" s="170"/>
      <c r="G103" s="171">
        <f t="shared" si="21"/>
        <v>0</v>
      </c>
      <c r="H103" s="170"/>
      <c r="I103" s="171">
        <f t="shared" si="22"/>
        <v>0</v>
      </c>
      <c r="J103" s="170"/>
      <c r="K103" s="171">
        <f t="shared" si="23"/>
        <v>0</v>
      </c>
      <c r="L103" s="171">
        <v>21</v>
      </c>
      <c r="M103" s="171">
        <f t="shared" si="24"/>
        <v>0</v>
      </c>
      <c r="N103" s="164">
        <v>0.01364</v>
      </c>
      <c r="O103" s="164">
        <f t="shared" si="25"/>
        <v>0.2046</v>
      </c>
      <c r="P103" s="164">
        <v>0</v>
      </c>
      <c r="Q103" s="164">
        <f t="shared" si="26"/>
        <v>0</v>
      </c>
      <c r="R103" s="164"/>
      <c r="S103" s="164"/>
      <c r="T103" s="165">
        <v>1.04</v>
      </c>
      <c r="U103" s="164">
        <f t="shared" si="27"/>
        <v>15.6</v>
      </c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 t="s">
        <v>121</v>
      </c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</row>
    <row r="104" spans="1:60" ht="12.75" outlineLevel="1">
      <c r="A104" s="155">
        <v>70</v>
      </c>
      <c r="B104" s="162" t="s">
        <v>275</v>
      </c>
      <c r="C104" s="191" t="s">
        <v>276</v>
      </c>
      <c r="D104" s="164" t="s">
        <v>136</v>
      </c>
      <c r="E104" s="168">
        <v>27</v>
      </c>
      <c r="F104" s="170"/>
      <c r="G104" s="171">
        <f t="shared" si="21"/>
        <v>0</v>
      </c>
      <c r="H104" s="170"/>
      <c r="I104" s="171">
        <f t="shared" si="22"/>
        <v>0</v>
      </c>
      <c r="J104" s="170"/>
      <c r="K104" s="171">
        <f t="shared" si="23"/>
        <v>0</v>
      </c>
      <c r="L104" s="171">
        <v>21</v>
      </c>
      <c r="M104" s="171">
        <f t="shared" si="24"/>
        <v>0</v>
      </c>
      <c r="N104" s="164">
        <v>0.02175</v>
      </c>
      <c r="O104" s="164">
        <f t="shared" si="25"/>
        <v>0.58725</v>
      </c>
      <c r="P104" s="164">
        <v>0</v>
      </c>
      <c r="Q104" s="164">
        <f t="shared" si="26"/>
        <v>0</v>
      </c>
      <c r="R104" s="164"/>
      <c r="S104" s="164"/>
      <c r="T104" s="165">
        <v>1.4</v>
      </c>
      <c r="U104" s="164">
        <f t="shared" si="27"/>
        <v>37.8</v>
      </c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 t="s">
        <v>121</v>
      </c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0" ht="12.75" outlineLevel="1">
      <c r="A105" s="155">
        <v>71</v>
      </c>
      <c r="B105" s="162" t="s">
        <v>277</v>
      </c>
      <c r="C105" s="191" t="s">
        <v>278</v>
      </c>
      <c r="D105" s="164" t="s">
        <v>136</v>
      </c>
      <c r="E105" s="168">
        <v>42</v>
      </c>
      <c r="F105" s="170"/>
      <c r="G105" s="171">
        <f t="shared" si="21"/>
        <v>0</v>
      </c>
      <c r="H105" s="170"/>
      <c r="I105" s="171">
        <f t="shared" si="22"/>
        <v>0</v>
      </c>
      <c r="J105" s="170"/>
      <c r="K105" s="171">
        <f t="shared" si="23"/>
        <v>0</v>
      </c>
      <c r="L105" s="171">
        <v>21</v>
      </c>
      <c r="M105" s="171">
        <f t="shared" si="24"/>
        <v>0</v>
      </c>
      <c r="N105" s="164">
        <v>0</v>
      </c>
      <c r="O105" s="164">
        <f t="shared" si="25"/>
        <v>0</v>
      </c>
      <c r="P105" s="164">
        <v>0</v>
      </c>
      <c r="Q105" s="164">
        <f t="shared" si="26"/>
        <v>0</v>
      </c>
      <c r="R105" s="164"/>
      <c r="S105" s="164"/>
      <c r="T105" s="165">
        <v>0.032</v>
      </c>
      <c r="U105" s="164">
        <f t="shared" si="27"/>
        <v>1.34</v>
      </c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 t="s">
        <v>121</v>
      </c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0" ht="12.75" outlineLevel="1">
      <c r="A106" s="155">
        <v>72</v>
      </c>
      <c r="B106" s="162" t="s">
        <v>279</v>
      </c>
      <c r="C106" s="191" t="s">
        <v>280</v>
      </c>
      <c r="D106" s="164" t="s">
        <v>136</v>
      </c>
      <c r="E106" s="168">
        <v>63</v>
      </c>
      <c r="F106" s="170"/>
      <c r="G106" s="171">
        <f t="shared" si="21"/>
        <v>0</v>
      </c>
      <c r="H106" s="170"/>
      <c r="I106" s="171">
        <f t="shared" si="22"/>
        <v>0</v>
      </c>
      <c r="J106" s="170"/>
      <c r="K106" s="171">
        <f t="shared" si="23"/>
        <v>0</v>
      </c>
      <c r="L106" s="171">
        <v>21</v>
      </c>
      <c r="M106" s="171">
        <f t="shared" si="24"/>
        <v>0</v>
      </c>
      <c r="N106" s="164">
        <v>0</v>
      </c>
      <c r="O106" s="164">
        <f t="shared" si="25"/>
        <v>0</v>
      </c>
      <c r="P106" s="164">
        <v>0</v>
      </c>
      <c r="Q106" s="164">
        <f t="shared" si="26"/>
        <v>0</v>
      </c>
      <c r="R106" s="164"/>
      <c r="S106" s="164"/>
      <c r="T106" s="165">
        <v>0.053</v>
      </c>
      <c r="U106" s="164">
        <f t="shared" si="27"/>
        <v>3.34</v>
      </c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 t="s">
        <v>121</v>
      </c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60" ht="12.75" outlineLevel="1">
      <c r="A107" s="155">
        <v>73</v>
      </c>
      <c r="B107" s="162" t="s">
        <v>281</v>
      </c>
      <c r="C107" s="191" t="s">
        <v>282</v>
      </c>
      <c r="D107" s="164" t="s">
        <v>120</v>
      </c>
      <c r="E107" s="168">
        <v>1</v>
      </c>
      <c r="F107" s="170"/>
      <c r="G107" s="171">
        <f t="shared" si="21"/>
        <v>0</v>
      </c>
      <c r="H107" s="170"/>
      <c r="I107" s="171">
        <f t="shared" si="22"/>
        <v>0</v>
      </c>
      <c r="J107" s="170"/>
      <c r="K107" s="171">
        <f t="shared" si="23"/>
        <v>0</v>
      </c>
      <c r="L107" s="171">
        <v>21</v>
      </c>
      <c r="M107" s="171">
        <f t="shared" si="24"/>
        <v>0</v>
      </c>
      <c r="N107" s="164">
        <v>0</v>
      </c>
      <c r="O107" s="164">
        <f t="shared" si="25"/>
        <v>0</v>
      </c>
      <c r="P107" s="164">
        <v>0</v>
      </c>
      <c r="Q107" s="164">
        <f t="shared" si="26"/>
        <v>0</v>
      </c>
      <c r="R107" s="164"/>
      <c r="S107" s="164"/>
      <c r="T107" s="165">
        <v>0</v>
      </c>
      <c r="U107" s="164">
        <f t="shared" si="27"/>
        <v>0</v>
      </c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 t="s">
        <v>121</v>
      </c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ht="22.5" outlineLevel="1">
      <c r="A108" s="155">
        <v>74</v>
      </c>
      <c r="B108" s="162" t="s">
        <v>283</v>
      </c>
      <c r="C108" s="191" t="s">
        <v>284</v>
      </c>
      <c r="D108" s="164" t="s">
        <v>136</v>
      </c>
      <c r="E108" s="168">
        <v>14</v>
      </c>
      <c r="F108" s="170"/>
      <c r="G108" s="171">
        <f t="shared" si="21"/>
        <v>0</v>
      </c>
      <c r="H108" s="170"/>
      <c r="I108" s="171">
        <f t="shared" si="22"/>
        <v>0</v>
      </c>
      <c r="J108" s="170"/>
      <c r="K108" s="171">
        <f t="shared" si="23"/>
        <v>0</v>
      </c>
      <c r="L108" s="171">
        <v>21</v>
      </c>
      <c r="M108" s="171">
        <f t="shared" si="24"/>
        <v>0</v>
      </c>
      <c r="N108" s="164">
        <v>0.00031</v>
      </c>
      <c r="O108" s="164">
        <f t="shared" si="25"/>
        <v>0.00434</v>
      </c>
      <c r="P108" s="164">
        <v>0</v>
      </c>
      <c r="Q108" s="164">
        <f t="shared" si="26"/>
        <v>0</v>
      </c>
      <c r="R108" s="164"/>
      <c r="S108" s="164"/>
      <c r="T108" s="165">
        <v>0</v>
      </c>
      <c r="U108" s="164">
        <f t="shared" si="27"/>
        <v>0</v>
      </c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 t="s">
        <v>139</v>
      </c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60" ht="22.5" outlineLevel="1">
      <c r="A109" s="155">
        <v>75</v>
      </c>
      <c r="B109" s="162" t="s">
        <v>285</v>
      </c>
      <c r="C109" s="191" t="s">
        <v>286</v>
      </c>
      <c r="D109" s="164" t="s">
        <v>136</v>
      </c>
      <c r="E109" s="168">
        <v>4</v>
      </c>
      <c r="F109" s="170"/>
      <c r="G109" s="171">
        <f t="shared" si="21"/>
        <v>0</v>
      </c>
      <c r="H109" s="170"/>
      <c r="I109" s="171">
        <f t="shared" si="22"/>
        <v>0</v>
      </c>
      <c r="J109" s="170"/>
      <c r="K109" s="171">
        <f t="shared" si="23"/>
        <v>0</v>
      </c>
      <c r="L109" s="171">
        <v>21</v>
      </c>
      <c r="M109" s="171">
        <f t="shared" si="24"/>
        <v>0</v>
      </c>
      <c r="N109" s="164">
        <v>0.00111</v>
      </c>
      <c r="O109" s="164">
        <f t="shared" si="25"/>
        <v>0.00444</v>
      </c>
      <c r="P109" s="164">
        <v>0</v>
      </c>
      <c r="Q109" s="164">
        <f t="shared" si="26"/>
        <v>0</v>
      </c>
      <c r="R109" s="164"/>
      <c r="S109" s="164"/>
      <c r="T109" s="165">
        <v>0</v>
      </c>
      <c r="U109" s="164">
        <f t="shared" si="27"/>
        <v>0</v>
      </c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 t="s">
        <v>139</v>
      </c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60" ht="22.5" outlineLevel="1">
      <c r="A110" s="155">
        <v>76</v>
      </c>
      <c r="B110" s="162" t="s">
        <v>287</v>
      </c>
      <c r="C110" s="191" t="s">
        <v>288</v>
      </c>
      <c r="D110" s="164" t="s">
        <v>136</v>
      </c>
      <c r="E110" s="168">
        <v>21</v>
      </c>
      <c r="F110" s="170"/>
      <c r="G110" s="171">
        <f t="shared" si="21"/>
        <v>0</v>
      </c>
      <c r="H110" s="170"/>
      <c r="I110" s="171">
        <f t="shared" si="22"/>
        <v>0</v>
      </c>
      <c r="J110" s="170"/>
      <c r="K110" s="171">
        <f t="shared" si="23"/>
        <v>0</v>
      </c>
      <c r="L110" s="171">
        <v>21</v>
      </c>
      <c r="M110" s="171">
        <f t="shared" si="24"/>
        <v>0</v>
      </c>
      <c r="N110" s="164">
        <v>0.00141</v>
      </c>
      <c r="O110" s="164">
        <f t="shared" si="25"/>
        <v>0.02961</v>
      </c>
      <c r="P110" s="164">
        <v>0</v>
      </c>
      <c r="Q110" s="164">
        <f t="shared" si="26"/>
        <v>0</v>
      </c>
      <c r="R110" s="164"/>
      <c r="S110" s="164"/>
      <c r="T110" s="165">
        <v>0</v>
      </c>
      <c r="U110" s="164">
        <f t="shared" si="27"/>
        <v>0</v>
      </c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 t="s">
        <v>139</v>
      </c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60" ht="22.5" outlineLevel="1">
      <c r="A111" s="155">
        <v>77</v>
      </c>
      <c r="B111" s="162" t="s">
        <v>289</v>
      </c>
      <c r="C111" s="191" t="s">
        <v>290</v>
      </c>
      <c r="D111" s="164" t="s">
        <v>136</v>
      </c>
      <c r="E111" s="168">
        <v>15</v>
      </c>
      <c r="F111" s="170"/>
      <c r="G111" s="171">
        <f t="shared" si="21"/>
        <v>0</v>
      </c>
      <c r="H111" s="170"/>
      <c r="I111" s="171">
        <f t="shared" si="22"/>
        <v>0</v>
      </c>
      <c r="J111" s="170"/>
      <c r="K111" s="171">
        <f t="shared" si="23"/>
        <v>0</v>
      </c>
      <c r="L111" s="171">
        <v>21</v>
      </c>
      <c r="M111" s="171">
        <f t="shared" si="24"/>
        <v>0</v>
      </c>
      <c r="N111" s="164">
        <v>0.00199</v>
      </c>
      <c r="O111" s="164">
        <f t="shared" si="25"/>
        <v>0.02985</v>
      </c>
      <c r="P111" s="164">
        <v>0</v>
      </c>
      <c r="Q111" s="164">
        <f t="shared" si="26"/>
        <v>0</v>
      </c>
      <c r="R111" s="164"/>
      <c r="S111" s="164"/>
      <c r="T111" s="165">
        <v>0</v>
      </c>
      <c r="U111" s="164">
        <f t="shared" si="27"/>
        <v>0</v>
      </c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 t="s">
        <v>139</v>
      </c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</row>
    <row r="112" spans="1:60" ht="22.5" outlineLevel="1">
      <c r="A112" s="155">
        <v>78</v>
      </c>
      <c r="B112" s="162" t="s">
        <v>291</v>
      </c>
      <c r="C112" s="191" t="s">
        <v>292</v>
      </c>
      <c r="D112" s="164" t="s">
        <v>136</v>
      </c>
      <c r="E112" s="168">
        <v>27</v>
      </c>
      <c r="F112" s="170"/>
      <c r="G112" s="171">
        <f t="shared" si="21"/>
        <v>0</v>
      </c>
      <c r="H112" s="170"/>
      <c r="I112" s="171">
        <f t="shared" si="22"/>
        <v>0</v>
      </c>
      <c r="J112" s="170"/>
      <c r="K112" s="171">
        <f t="shared" si="23"/>
        <v>0</v>
      </c>
      <c r="L112" s="171">
        <v>21</v>
      </c>
      <c r="M112" s="171">
        <f t="shared" si="24"/>
        <v>0</v>
      </c>
      <c r="N112" s="164">
        <v>0.00238</v>
      </c>
      <c r="O112" s="164">
        <f t="shared" si="25"/>
        <v>0.06426</v>
      </c>
      <c r="P112" s="164">
        <v>0</v>
      </c>
      <c r="Q112" s="164">
        <f t="shared" si="26"/>
        <v>0</v>
      </c>
      <c r="R112" s="164"/>
      <c r="S112" s="164"/>
      <c r="T112" s="165">
        <v>0</v>
      </c>
      <c r="U112" s="164">
        <f t="shared" si="27"/>
        <v>0</v>
      </c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 t="s">
        <v>139</v>
      </c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</row>
    <row r="113" spans="1:31" ht="12.75">
      <c r="A113" s="156" t="s">
        <v>116</v>
      </c>
      <c r="B113" s="163" t="s">
        <v>75</v>
      </c>
      <c r="C113" s="192" t="s">
        <v>76</v>
      </c>
      <c r="D113" s="166"/>
      <c r="E113" s="169"/>
      <c r="F113" s="172"/>
      <c r="G113" s="172">
        <f>SUMIF(AE114:AE158,"&lt;&gt;NOR",G114:G158)</f>
        <v>0</v>
      </c>
      <c r="H113" s="172"/>
      <c r="I113" s="172">
        <f>SUM(I114:I158)</f>
        <v>0</v>
      </c>
      <c r="J113" s="172"/>
      <c r="K113" s="172">
        <f>SUM(K114:K158)</f>
        <v>0</v>
      </c>
      <c r="L113" s="172"/>
      <c r="M113" s="172">
        <f>SUM(M114:M158)</f>
        <v>0</v>
      </c>
      <c r="N113" s="166"/>
      <c r="O113" s="166">
        <f>SUM(O114:O158)</f>
        <v>0.65855</v>
      </c>
      <c r="P113" s="166"/>
      <c r="Q113" s="166">
        <f>SUM(Q114:Q158)</f>
        <v>0</v>
      </c>
      <c r="R113" s="166"/>
      <c r="S113" s="166"/>
      <c r="T113" s="167"/>
      <c r="U113" s="166">
        <f>SUM(U114:U158)</f>
        <v>59.49</v>
      </c>
      <c r="AE113" t="s">
        <v>117</v>
      </c>
    </row>
    <row r="114" spans="1:60" ht="12.75" outlineLevel="1">
      <c r="A114" s="155">
        <v>79</v>
      </c>
      <c r="B114" s="162" t="s">
        <v>293</v>
      </c>
      <c r="C114" s="191" t="s">
        <v>294</v>
      </c>
      <c r="D114" s="164" t="s">
        <v>233</v>
      </c>
      <c r="E114" s="168">
        <v>6</v>
      </c>
      <c r="F114" s="170"/>
      <c r="G114" s="171">
        <f aca="true" t="shared" si="28" ref="G114:G158">ROUND(E114*F114,2)</f>
        <v>0</v>
      </c>
      <c r="H114" s="170"/>
      <c r="I114" s="171">
        <f aca="true" t="shared" si="29" ref="I114:I158">ROUND(E114*H114,2)</f>
        <v>0</v>
      </c>
      <c r="J114" s="170"/>
      <c r="K114" s="171">
        <f aca="true" t="shared" si="30" ref="K114:K158">ROUND(E114*J114,2)</f>
        <v>0</v>
      </c>
      <c r="L114" s="171">
        <v>21</v>
      </c>
      <c r="M114" s="171">
        <f aca="true" t="shared" si="31" ref="M114:M158">G114*(1+L114/100)</f>
        <v>0</v>
      </c>
      <c r="N114" s="164">
        <v>0.0002</v>
      </c>
      <c r="O114" s="164">
        <f aca="true" t="shared" si="32" ref="O114:O158">ROUND(E114*N114,5)</f>
        <v>0.0012</v>
      </c>
      <c r="P114" s="164">
        <v>0</v>
      </c>
      <c r="Q114" s="164">
        <f aca="true" t="shared" si="33" ref="Q114:Q158">ROUND(E114*P114,5)</f>
        <v>0</v>
      </c>
      <c r="R114" s="164"/>
      <c r="S114" s="164"/>
      <c r="T114" s="165">
        <v>0.207</v>
      </c>
      <c r="U114" s="164">
        <f aca="true" t="shared" si="34" ref="U114:U158">ROUND(E114*T114,2)</f>
        <v>1.24</v>
      </c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 t="s">
        <v>121</v>
      </c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60" ht="12.75" outlineLevel="1">
      <c r="A115" s="155">
        <v>80</v>
      </c>
      <c r="B115" s="162" t="s">
        <v>295</v>
      </c>
      <c r="C115" s="191" t="s">
        <v>296</v>
      </c>
      <c r="D115" s="164" t="s">
        <v>233</v>
      </c>
      <c r="E115" s="168">
        <v>3</v>
      </c>
      <c r="F115" s="170"/>
      <c r="G115" s="171">
        <f t="shared" si="28"/>
        <v>0</v>
      </c>
      <c r="H115" s="170"/>
      <c r="I115" s="171">
        <f t="shared" si="29"/>
        <v>0</v>
      </c>
      <c r="J115" s="170"/>
      <c r="K115" s="171">
        <f t="shared" si="30"/>
        <v>0</v>
      </c>
      <c r="L115" s="171">
        <v>21</v>
      </c>
      <c r="M115" s="171">
        <f t="shared" si="31"/>
        <v>0</v>
      </c>
      <c r="N115" s="164">
        <v>0.00027</v>
      </c>
      <c r="O115" s="164">
        <f t="shared" si="32"/>
        <v>0.00081</v>
      </c>
      <c r="P115" s="164">
        <v>0</v>
      </c>
      <c r="Q115" s="164">
        <f t="shared" si="33"/>
        <v>0</v>
      </c>
      <c r="R115" s="164"/>
      <c r="S115" s="164"/>
      <c r="T115" s="165">
        <v>0.207</v>
      </c>
      <c r="U115" s="164">
        <f t="shared" si="34"/>
        <v>0.62</v>
      </c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 t="s">
        <v>121</v>
      </c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</row>
    <row r="116" spans="1:60" ht="12.75" outlineLevel="1">
      <c r="A116" s="155">
        <v>81</v>
      </c>
      <c r="B116" s="162" t="s">
        <v>297</v>
      </c>
      <c r="C116" s="191" t="s">
        <v>298</v>
      </c>
      <c r="D116" s="164" t="s">
        <v>233</v>
      </c>
      <c r="E116" s="168">
        <v>1</v>
      </c>
      <c r="F116" s="170"/>
      <c r="G116" s="171">
        <f t="shared" si="28"/>
        <v>0</v>
      </c>
      <c r="H116" s="170"/>
      <c r="I116" s="171">
        <f t="shared" si="29"/>
        <v>0</v>
      </c>
      <c r="J116" s="170"/>
      <c r="K116" s="171">
        <f t="shared" si="30"/>
        <v>0</v>
      </c>
      <c r="L116" s="171">
        <v>21</v>
      </c>
      <c r="M116" s="171">
        <f t="shared" si="31"/>
        <v>0</v>
      </c>
      <c r="N116" s="164">
        <v>0.00052</v>
      </c>
      <c r="O116" s="164">
        <f t="shared" si="32"/>
        <v>0.00052</v>
      </c>
      <c r="P116" s="164">
        <v>0</v>
      </c>
      <c r="Q116" s="164">
        <f t="shared" si="33"/>
        <v>0</v>
      </c>
      <c r="R116" s="164"/>
      <c r="S116" s="164"/>
      <c r="T116" s="165">
        <v>0.269</v>
      </c>
      <c r="U116" s="164">
        <f t="shared" si="34"/>
        <v>0.27</v>
      </c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 t="s">
        <v>121</v>
      </c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</row>
    <row r="117" spans="1:60" ht="12.75" outlineLevel="1">
      <c r="A117" s="155">
        <v>82</v>
      </c>
      <c r="B117" s="162" t="s">
        <v>299</v>
      </c>
      <c r="C117" s="191" t="s">
        <v>300</v>
      </c>
      <c r="D117" s="164" t="s">
        <v>233</v>
      </c>
      <c r="E117" s="168">
        <v>5</v>
      </c>
      <c r="F117" s="170"/>
      <c r="G117" s="171">
        <f t="shared" si="28"/>
        <v>0</v>
      </c>
      <c r="H117" s="170"/>
      <c r="I117" s="171">
        <f t="shared" si="29"/>
        <v>0</v>
      </c>
      <c r="J117" s="170"/>
      <c r="K117" s="171">
        <f t="shared" si="30"/>
        <v>0</v>
      </c>
      <c r="L117" s="171">
        <v>21</v>
      </c>
      <c r="M117" s="171">
        <f t="shared" si="31"/>
        <v>0</v>
      </c>
      <c r="N117" s="164">
        <v>0.00077</v>
      </c>
      <c r="O117" s="164">
        <f t="shared" si="32"/>
        <v>0.00385</v>
      </c>
      <c r="P117" s="164">
        <v>0</v>
      </c>
      <c r="Q117" s="164">
        <f t="shared" si="33"/>
        <v>0</v>
      </c>
      <c r="R117" s="164"/>
      <c r="S117" s="164"/>
      <c r="T117" s="165">
        <v>0.351</v>
      </c>
      <c r="U117" s="164">
        <f t="shared" si="34"/>
        <v>1.76</v>
      </c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 t="s">
        <v>121</v>
      </c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</row>
    <row r="118" spans="1:60" ht="12.75" outlineLevel="1">
      <c r="A118" s="155">
        <v>83</v>
      </c>
      <c r="B118" s="162" t="s">
        <v>301</v>
      </c>
      <c r="C118" s="191" t="s">
        <v>302</v>
      </c>
      <c r="D118" s="164" t="s">
        <v>233</v>
      </c>
      <c r="E118" s="168">
        <v>3</v>
      </c>
      <c r="F118" s="170"/>
      <c r="G118" s="171">
        <f t="shared" si="28"/>
        <v>0</v>
      </c>
      <c r="H118" s="170"/>
      <c r="I118" s="171">
        <f t="shared" si="29"/>
        <v>0</v>
      </c>
      <c r="J118" s="170"/>
      <c r="K118" s="171">
        <f t="shared" si="30"/>
        <v>0</v>
      </c>
      <c r="L118" s="171">
        <v>21</v>
      </c>
      <c r="M118" s="171">
        <f t="shared" si="31"/>
        <v>0</v>
      </c>
      <c r="N118" s="164">
        <v>0.00124</v>
      </c>
      <c r="O118" s="164">
        <f t="shared" si="32"/>
        <v>0.00372</v>
      </c>
      <c r="P118" s="164">
        <v>0</v>
      </c>
      <c r="Q118" s="164">
        <f t="shared" si="33"/>
        <v>0</v>
      </c>
      <c r="R118" s="164"/>
      <c r="S118" s="164"/>
      <c r="T118" s="165">
        <v>0.424</v>
      </c>
      <c r="U118" s="164">
        <f t="shared" si="34"/>
        <v>1.27</v>
      </c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 t="s">
        <v>121</v>
      </c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</row>
    <row r="119" spans="1:60" ht="12.75" outlineLevel="1">
      <c r="A119" s="155">
        <v>84</v>
      </c>
      <c r="B119" s="162" t="s">
        <v>303</v>
      </c>
      <c r="C119" s="191" t="s">
        <v>304</v>
      </c>
      <c r="D119" s="164" t="s">
        <v>233</v>
      </c>
      <c r="E119" s="168">
        <v>4</v>
      </c>
      <c r="F119" s="170"/>
      <c r="G119" s="171">
        <f t="shared" si="28"/>
        <v>0</v>
      </c>
      <c r="H119" s="170"/>
      <c r="I119" s="171">
        <f t="shared" si="29"/>
        <v>0</v>
      </c>
      <c r="J119" s="170"/>
      <c r="K119" s="171">
        <f t="shared" si="30"/>
        <v>0</v>
      </c>
      <c r="L119" s="171">
        <v>21</v>
      </c>
      <c r="M119" s="171">
        <f t="shared" si="31"/>
        <v>0</v>
      </c>
      <c r="N119" s="164">
        <v>0.0029</v>
      </c>
      <c r="O119" s="164">
        <f t="shared" si="32"/>
        <v>0.0116</v>
      </c>
      <c r="P119" s="164">
        <v>0</v>
      </c>
      <c r="Q119" s="164">
        <f t="shared" si="33"/>
        <v>0</v>
      </c>
      <c r="R119" s="164"/>
      <c r="S119" s="164"/>
      <c r="T119" s="165">
        <v>0.538</v>
      </c>
      <c r="U119" s="164">
        <f t="shared" si="34"/>
        <v>2.15</v>
      </c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 t="s">
        <v>121</v>
      </c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</row>
    <row r="120" spans="1:60" ht="12.75" outlineLevel="1">
      <c r="A120" s="155">
        <v>85</v>
      </c>
      <c r="B120" s="162" t="s">
        <v>305</v>
      </c>
      <c r="C120" s="191" t="s">
        <v>306</v>
      </c>
      <c r="D120" s="164" t="s">
        <v>233</v>
      </c>
      <c r="E120" s="168">
        <v>6</v>
      </c>
      <c r="F120" s="170"/>
      <c r="G120" s="171">
        <f t="shared" si="28"/>
        <v>0</v>
      </c>
      <c r="H120" s="170"/>
      <c r="I120" s="171">
        <f t="shared" si="29"/>
        <v>0</v>
      </c>
      <c r="J120" s="170"/>
      <c r="K120" s="171">
        <f t="shared" si="30"/>
        <v>0</v>
      </c>
      <c r="L120" s="171">
        <v>21</v>
      </c>
      <c r="M120" s="171">
        <f t="shared" si="31"/>
        <v>0</v>
      </c>
      <c r="N120" s="164">
        <v>0</v>
      </c>
      <c r="O120" s="164">
        <f t="shared" si="32"/>
        <v>0</v>
      </c>
      <c r="P120" s="164">
        <v>0</v>
      </c>
      <c r="Q120" s="164">
        <f t="shared" si="33"/>
        <v>0</v>
      </c>
      <c r="R120" s="164"/>
      <c r="S120" s="164"/>
      <c r="T120" s="165">
        <v>0.351</v>
      </c>
      <c r="U120" s="164">
        <f t="shared" si="34"/>
        <v>2.11</v>
      </c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 t="s">
        <v>121</v>
      </c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</row>
    <row r="121" spans="1:60" ht="12.75" outlineLevel="1">
      <c r="A121" s="155">
        <v>86</v>
      </c>
      <c r="B121" s="162" t="s">
        <v>307</v>
      </c>
      <c r="C121" s="191" t="s">
        <v>308</v>
      </c>
      <c r="D121" s="164" t="s">
        <v>233</v>
      </c>
      <c r="E121" s="168">
        <v>2</v>
      </c>
      <c r="F121" s="170"/>
      <c r="G121" s="171">
        <f t="shared" si="28"/>
        <v>0</v>
      </c>
      <c r="H121" s="170"/>
      <c r="I121" s="171">
        <f t="shared" si="29"/>
        <v>0</v>
      </c>
      <c r="J121" s="170"/>
      <c r="K121" s="171">
        <f t="shared" si="30"/>
        <v>0</v>
      </c>
      <c r="L121" s="171">
        <v>21</v>
      </c>
      <c r="M121" s="171">
        <f t="shared" si="31"/>
        <v>0</v>
      </c>
      <c r="N121" s="164">
        <v>0.01378</v>
      </c>
      <c r="O121" s="164">
        <f t="shared" si="32"/>
        <v>0.02756</v>
      </c>
      <c r="P121" s="164">
        <v>0</v>
      </c>
      <c r="Q121" s="164">
        <f t="shared" si="33"/>
        <v>0</v>
      </c>
      <c r="R121" s="164"/>
      <c r="S121" s="164"/>
      <c r="T121" s="165">
        <v>0.302</v>
      </c>
      <c r="U121" s="164">
        <f t="shared" si="34"/>
        <v>0.6</v>
      </c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 t="s">
        <v>121</v>
      </c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</row>
    <row r="122" spans="1:60" ht="12.75" outlineLevel="1">
      <c r="A122" s="155">
        <v>87</v>
      </c>
      <c r="B122" s="162" t="s">
        <v>309</v>
      </c>
      <c r="C122" s="191" t="s">
        <v>310</v>
      </c>
      <c r="D122" s="164" t="s">
        <v>233</v>
      </c>
      <c r="E122" s="168">
        <v>1</v>
      </c>
      <c r="F122" s="170"/>
      <c r="G122" s="171">
        <f t="shared" si="28"/>
        <v>0</v>
      </c>
      <c r="H122" s="170"/>
      <c r="I122" s="171">
        <f t="shared" si="29"/>
        <v>0</v>
      </c>
      <c r="J122" s="170"/>
      <c r="K122" s="171">
        <f t="shared" si="30"/>
        <v>0</v>
      </c>
      <c r="L122" s="171">
        <v>21</v>
      </c>
      <c r="M122" s="171">
        <f t="shared" si="31"/>
        <v>0</v>
      </c>
      <c r="N122" s="164">
        <v>0.03054</v>
      </c>
      <c r="O122" s="164">
        <f t="shared" si="32"/>
        <v>0.03054</v>
      </c>
      <c r="P122" s="164">
        <v>0</v>
      </c>
      <c r="Q122" s="164">
        <f t="shared" si="33"/>
        <v>0</v>
      </c>
      <c r="R122" s="164"/>
      <c r="S122" s="164"/>
      <c r="T122" s="165">
        <v>2.34</v>
      </c>
      <c r="U122" s="164">
        <f t="shared" si="34"/>
        <v>2.34</v>
      </c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 t="s">
        <v>121</v>
      </c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</row>
    <row r="123" spans="1:60" ht="12.75" outlineLevel="1">
      <c r="A123" s="155">
        <v>88</v>
      </c>
      <c r="B123" s="162" t="s">
        <v>311</v>
      </c>
      <c r="C123" s="191" t="s">
        <v>312</v>
      </c>
      <c r="D123" s="164" t="s">
        <v>233</v>
      </c>
      <c r="E123" s="168">
        <v>1</v>
      </c>
      <c r="F123" s="170"/>
      <c r="G123" s="171">
        <f t="shared" si="28"/>
        <v>0</v>
      </c>
      <c r="H123" s="170"/>
      <c r="I123" s="171">
        <f t="shared" si="29"/>
        <v>0</v>
      </c>
      <c r="J123" s="170"/>
      <c r="K123" s="171">
        <f t="shared" si="30"/>
        <v>0</v>
      </c>
      <c r="L123" s="171">
        <v>21</v>
      </c>
      <c r="M123" s="171">
        <f t="shared" si="31"/>
        <v>0</v>
      </c>
      <c r="N123" s="164">
        <v>0.00025</v>
      </c>
      <c r="O123" s="164">
        <f t="shared" si="32"/>
        <v>0.00025</v>
      </c>
      <c r="P123" s="164">
        <v>0</v>
      </c>
      <c r="Q123" s="164">
        <f t="shared" si="33"/>
        <v>0</v>
      </c>
      <c r="R123" s="164"/>
      <c r="S123" s="164"/>
      <c r="T123" s="165">
        <v>0.207</v>
      </c>
      <c r="U123" s="164">
        <f t="shared" si="34"/>
        <v>0.21</v>
      </c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 t="s">
        <v>121</v>
      </c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</row>
    <row r="124" spans="1:60" ht="12.75" outlineLevel="1">
      <c r="A124" s="155">
        <v>89</v>
      </c>
      <c r="B124" s="162" t="s">
        <v>313</v>
      </c>
      <c r="C124" s="191" t="s">
        <v>314</v>
      </c>
      <c r="D124" s="164" t="s">
        <v>233</v>
      </c>
      <c r="E124" s="168">
        <v>5</v>
      </c>
      <c r="F124" s="170"/>
      <c r="G124" s="171">
        <f t="shared" si="28"/>
        <v>0</v>
      </c>
      <c r="H124" s="170"/>
      <c r="I124" s="171">
        <f t="shared" si="29"/>
        <v>0</v>
      </c>
      <c r="J124" s="170"/>
      <c r="K124" s="171">
        <f t="shared" si="30"/>
        <v>0</v>
      </c>
      <c r="L124" s="171">
        <v>21</v>
      </c>
      <c r="M124" s="171">
        <f t="shared" si="31"/>
        <v>0</v>
      </c>
      <c r="N124" s="164">
        <v>0.0008</v>
      </c>
      <c r="O124" s="164">
        <f t="shared" si="32"/>
        <v>0.004</v>
      </c>
      <c r="P124" s="164">
        <v>0</v>
      </c>
      <c r="Q124" s="164">
        <f t="shared" si="33"/>
        <v>0</v>
      </c>
      <c r="R124" s="164"/>
      <c r="S124" s="164"/>
      <c r="T124" s="165">
        <v>0.351</v>
      </c>
      <c r="U124" s="164">
        <f t="shared" si="34"/>
        <v>1.76</v>
      </c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 t="s">
        <v>121</v>
      </c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</row>
    <row r="125" spans="1:60" ht="12.75" outlineLevel="1">
      <c r="A125" s="155">
        <v>90</v>
      </c>
      <c r="B125" s="162" t="s">
        <v>315</v>
      </c>
      <c r="C125" s="191" t="s">
        <v>316</v>
      </c>
      <c r="D125" s="164" t="s">
        <v>233</v>
      </c>
      <c r="E125" s="168">
        <v>2</v>
      </c>
      <c r="F125" s="170"/>
      <c r="G125" s="171">
        <f t="shared" si="28"/>
        <v>0</v>
      </c>
      <c r="H125" s="170"/>
      <c r="I125" s="171">
        <f t="shared" si="29"/>
        <v>0</v>
      </c>
      <c r="J125" s="170"/>
      <c r="K125" s="171">
        <f t="shared" si="30"/>
        <v>0</v>
      </c>
      <c r="L125" s="171">
        <v>21</v>
      </c>
      <c r="M125" s="171">
        <f t="shared" si="31"/>
        <v>0</v>
      </c>
      <c r="N125" s="164">
        <v>0.00938</v>
      </c>
      <c r="O125" s="164">
        <f t="shared" si="32"/>
        <v>0.01876</v>
      </c>
      <c r="P125" s="164">
        <v>0</v>
      </c>
      <c r="Q125" s="164">
        <f t="shared" si="33"/>
        <v>0</v>
      </c>
      <c r="R125" s="164"/>
      <c r="S125" s="164"/>
      <c r="T125" s="165">
        <v>0.302</v>
      </c>
      <c r="U125" s="164">
        <f t="shared" si="34"/>
        <v>0.6</v>
      </c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 t="s">
        <v>121</v>
      </c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60" ht="12.75" outlineLevel="1">
      <c r="A126" s="155">
        <v>91</v>
      </c>
      <c r="B126" s="162" t="s">
        <v>317</v>
      </c>
      <c r="C126" s="191" t="s">
        <v>318</v>
      </c>
      <c r="D126" s="164" t="s">
        <v>233</v>
      </c>
      <c r="E126" s="168">
        <v>2</v>
      </c>
      <c r="F126" s="170"/>
      <c r="G126" s="171">
        <f t="shared" si="28"/>
        <v>0</v>
      </c>
      <c r="H126" s="170"/>
      <c r="I126" s="171">
        <f t="shared" si="29"/>
        <v>0</v>
      </c>
      <c r="J126" s="170"/>
      <c r="K126" s="171">
        <f t="shared" si="30"/>
        <v>0</v>
      </c>
      <c r="L126" s="171">
        <v>21</v>
      </c>
      <c r="M126" s="171">
        <f t="shared" si="31"/>
        <v>0</v>
      </c>
      <c r="N126" s="164">
        <v>0.01734</v>
      </c>
      <c r="O126" s="164">
        <f t="shared" si="32"/>
        <v>0.03468</v>
      </c>
      <c r="P126" s="164">
        <v>0</v>
      </c>
      <c r="Q126" s="164">
        <f t="shared" si="33"/>
        <v>0</v>
      </c>
      <c r="R126" s="164"/>
      <c r="S126" s="164"/>
      <c r="T126" s="165">
        <v>0.522</v>
      </c>
      <c r="U126" s="164">
        <f t="shared" si="34"/>
        <v>1.04</v>
      </c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 t="s">
        <v>121</v>
      </c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</row>
    <row r="127" spans="1:60" ht="12.75" outlineLevel="1">
      <c r="A127" s="155">
        <v>92</v>
      </c>
      <c r="B127" s="162" t="s">
        <v>319</v>
      </c>
      <c r="C127" s="191" t="s">
        <v>320</v>
      </c>
      <c r="D127" s="164" t="s">
        <v>233</v>
      </c>
      <c r="E127" s="168">
        <v>8</v>
      </c>
      <c r="F127" s="170"/>
      <c r="G127" s="171">
        <f t="shared" si="28"/>
        <v>0</v>
      </c>
      <c r="H127" s="170"/>
      <c r="I127" s="171">
        <f t="shared" si="29"/>
        <v>0</v>
      </c>
      <c r="J127" s="170"/>
      <c r="K127" s="171">
        <f t="shared" si="30"/>
        <v>0</v>
      </c>
      <c r="L127" s="171">
        <v>21</v>
      </c>
      <c r="M127" s="171">
        <f t="shared" si="31"/>
        <v>0</v>
      </c>
      <c r="N127" s="164">
        <v>0.00414</v>
      </c>
      <c r="O127" s="164">
        <f t="shared" si="32"/>
        <v>0.03312</v>
      </c>
      <c r="P127" s="164">
        <v>0</v>
      </c>
      <c r="Q127" s="164">
        <f t="shared" si="33"/>
        <v>0</v>
      </c>
      <c r="R127" s="164"/>
      <c r="S127" s="164"/>
      <c r="T127" s="165">
        <v>0.151</v>
      </c>
      <c r="U127" s="164">
        <f t="shared" si="34"/>
        <v>1.21</v>
      </c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 t="s">
        <v>121</v>
      </c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</row>
    <row r="128" spans="1:60" ht="12.75" outlineLevel="1">
      <c r="A128" s="155">
        <v>93</v>
      </c>
      <c r="B128" s="162" t="s">
        <v>321</v>
      </c>
      <c r="C128" s="191" t="s">
        <v>322</v>
      </c>
      <c r="D128" s="164" t="s">
        <v>233</v>
      </c>
      <c r="E128" s="168">
        <v>2</v>
      </c>
      <c r="F128" s="170"/>
      <c r="G128" s="171">
        <f t="shared" si="28"/>
        <v>0</v>
      </c>
      <c r="H128" s="170"/>
      <c r="I128" s="171">
        <f t="shared" si="29"/>
        <v>0</v>
      </c>
      <c r="J128" s="170"/>
      <c r="K128" s="171">
        <f t="shared" si="30"/>
        <v>0</v>
      </c>
      <c r="L128" s="171">
        <v>21</v>
      </c>
      <c r="M128" s="171">
        <f t="shared" si="31"/>
        <v>0</v>
      </c>
      <c r="N128" s="164">
        <v>0.00604</v>
      </c>
      <c r="O128" s="164">
        <f t="shared" si="32"/>
        <v>0.01208</v>
      </c>
      <c r="P128" s="164">
        <v>0</v>
      </c>
      <c r="Q128" s="164">
        <f t="shared" si="33"/>
        <v>0</v>
      </c>
      <c r="R128" s="164"/>
      <c r="S128" s="164"/>
      <c r="T128" s="165">
        <v>0.251</v>
      </c>
      <c r="U128" s="164">
        <f t="shared" si="34"/>
        <v>0.5</v>
      </c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 t="s">
        <v>121</v>
      </c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</row>
    <row r="129" spans="1:60" ht="12.75" outlineLevel="1">
      <c r="A129" s="155">
        <v>94</v>
      </c>
      <c r="B129" s="162" t="s">
        <v>323</v>
      </c>
      <c r="C129" s="191" t="s">
        <v>324</v>
      </c>
      <c r="D129" s="164" t="s">
        <v>233</v>
      </c>
      <c r="E129" s="168">
        <v>6</v>
      </c>
      <c r="F129" s="170"/>
      <c r="G129" s="171">
        <f t="shared" si="28"/>
        <v>0</v>
      </c>
      <c r="H129" s="170"/>
      <c r="I129" s="171">
        <f t="shared" si="29"/>
        <v>0</v>
      </c>
      <c r="J129" s="170"/>
      <c r="K129" s="171">
        <f t="shared" si="30"/>
        <v>0</v>
      </c>
      <c r="L129" s="171">
        <v>21</v>
      </c>
      <c r="M129" s="171">
        <f t="shared" si="31"/>
        <v>0</v>
      </c>
      <c r="N129" s="164">
        <v>0.00708</v>
      </c>
      <c r="O129" s="164">
        <f t="shared" si="32"/>
        <v>0.04248</v>
      </c>
      <c r="P129" s="164">
        <v>0</v>
      </c>
      <c r="Q129" s="164">
        <f t="shared" si="33"/>
        <v>0</v>
      </c>
      <c r="R129" s="164"/>
      <c r="S129" s="164"/>
      <c r="T129" s="165">
        <v>0.261</v>
      </c>
      <c r="U129" s="164">
        <f t="shared" si="34"/>
        <v>1.57</v>
      </c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 t="s">
        <v>121</v>
      </c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 ht="12.75" outlineLevel="1">
      <c r="A130" s="155">
        <v>95</v>
      </c>
      <c r="B130" s="162" t="s">
        <v>325</v>
      </c>
      <c r="C130" s="191" t="s">
        <v>326</v>
      </c>
      <c r="D130" s="164" t="s">
        <v>233</v>
      </c>
      <c r="E130" s="168">
        <v>4</v>
      </c>
      <c r="F130" s="170"/>
      <c r="G130" s="171">
        <f t="shared" si="28"/>
        <v>0</v>
      </c>
      <c r="H130" s="170"/>
      <c r="I130" s="171">
        <f t="shared" si="29"/>
        <v>0</v>
      </c>
      <c r="J130" s="170"/>
      <c r="K130" s="171">
        <f t="shared" si="30"/>
        <v>0</v>
      </c>
      <c r="L130" s="171">
        <v>21</v>
      </c>
      <c r="M130" s="171">
        <f t="shared" si="31"/>
        <v>0</v>
      </c>
      <c r="N130" s="164">
        <v>0.00873</v>
      </c>
      <c r="O130" s="164">
        <f t="shared" si="32"/>
        <v>0.03492</v>
      </c>
      <c r="P130" s="164">
        <v>0</v>
      </c>
      <c r="Q130" s="164">
        <f t="shared" si="33"/>
        <v>0</v>
      </c>
      <c r="R130" s="164"/>
      <c r="S130" s="164"/>
      <c r="T130" s="165">
        <v>0.271</v>
      </c>
      <c r="U130" s="164">
        <f t="shared" si="34"/>
        <v>1.08</v>
      </c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 t="s">
        <v>121</v>
      </c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</row>
    <row r="131" spans="1:60" ht="12.75" outlineLevel="1">
      <c r="A131" s="155">
        <v>96</v>
      </c>
      <c r="B131" s="162" t="s">
        <v>327</v>
      </c>
      <c r="C131" s="191" t="s">
        <v>328</v>
      </c>
      <c r="D131" s="164" t="s">
        <v>233</v>
      </c>
      <c r="E131" s="168">
        <v>11</v>
      </c>
      <c r="F131" s="170"/>
      <c r="G131" s="171">
        <f t="shared" si="28"/>
        <v>0</v>
      </c>
      <c r="H131" s="170"/>
      <c r="I131" s="171">
        <f t="shared" si="29"/>
        <v>0</v>
      </c>
      <c r="J131" s="170"/>
      <c r="K131" s="171">
        <f t="shared" si="30"/>
        <v>0</v>
      </c>
      <c r="L131" s="171">
        <v>21</v>
      </c>
      <c r="M131" s="171">
        <f t="shared" si="31"/>
        <v>0</v>
      </c>
      <c r="N131" s="164">
        <v>0</v>
      </c>
      <c r="O131" s="164">
        <f t="shared" si="32"/>
        <v>0</v>
      </c>
      <c r="P131" s="164">
        <v>0</v>
      </c>
      <c r="Q131" s="164">
        <f t="shared" si="33"/>
        <v>0</v>
      </c>
      <c r="R131" s="164"/>
      <c r="S131" s="164"/>
      <c r="T131" s="165">
        <v>0.083</v>
      </c>
      <c r="U131" s="164">
        <f t="shared" si="34"/>
        <v>0.91</v>
      </c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 t="s">
        <v>121</v>
      </c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</row>
    <row r="132" spans="1:60" ht="12.75" outlineLevel="1">
      <c r="A132" s="155">
        <v>97</v>
      </c>
      <c r="B132" s="162" t="s">
        <v>329</v>
      </c>
      <c r="C132" s="191" t="s">
        <v>330</v>
      </c>
      <c r="D132" s="164" t="s">
        <v>233</v>
      </c>
      <c r="E132" s="168">
        <v>2</v>
      </c>
      <c r="F132" s="170"/>
      <c r="G132" s="171">
        <f t="shared" si="28"/>
        <v>0</v>
      </c>
      <c r="H132" s="170"/>
      <c r="I132" s="171">
        <f t="shared" si="29"/>
        <v>0</v>
      </c>
      <c r="J132" s="170"/>
      <c r="K132" s="171">
        <f t="shared" si="30"/>
        <v>0</v>
      </c>
      <c r="L132" s="171">
        <v>21</v>
      </c>
      <c r="M132" s="171">
        <f t="shared" si="31"/>
        <v>0</v>
      </c>
      <c r="N132" s="164">
        <v>0</v>
      </c>
      <c r="O132" s="164">
        <f t="shared" si="32"/>
        <v>0</v>
      </c>
      <c r="P132" s="164">
        <v>0</v>
      </c>
      <c r="Q132" s="164">
        <f t="shared" si="33"/>
        <v>0</v>
      </c>
      <c r="R132" s="164"/>
      <c r="S132" s="164"/>
      <c r="T132" s="165">
        <v>0.114</v>
      </c>
      <c r="U132" s="164">
        <f t="shared" si="34"/>
        <v>0.23</v>
      </c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 t="s">
        <v>121</v>
      </c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</row>
    <row r="133" spans="1:60" ht="12.75" outlineLevel="1">
      <c r="A133" s="155">
        <v>98</v>
      </c>
      <c r="B133" s="162" t="s">
        <v>331</v>
      </c>
      <c r="C133" s="191" t="s">
        <v>332</v>
      </c>
      <c r="D133" s="164" t="s">
        <v>233</v>
      </c>
      <c r="E133" s="168">
        <v>5</v>
      </c>
      <c r="F133" s="170"/>
      <c r="G133" s="171">
        <f t="shared" si="28"/>
        <v>0</v>
      </c>
      <c r="H133" s="170"/>
      <c r="I133" s="171">
        <f t="shared" si="29"/>
        <v>0</v>
      </c>
      <c r="J133" s="170"/>
      <c r="K133" s="171">
        <f t="shared" si="30"/>
        <v>0</v>
      </c>
      <c r="L133" s="171">
        <v>21</v>
      </c>
      <c r="M133" s="171">
        <f t="shared" si="31"/>
        <v>0</v>
      </c>
      <c r="N133" s="164">
        <v>0.00032</v>
      </c>
      <c r="O133" s="164">
        <f t="shared" si="32"/>
        <v>0.0016</v>
      </c>
      <c r="P133" s="164">
        <v>0</v>
      </c>
      <c r="Q133" s="164">
        <f t="shared" si="33"/>
        <v>0</v>
      </c>
      <c r="R133" s="164"/>
      <c r="S133" s="164"/>
      <c r="T133" s="165">
        <v>0.227</v>
      </c>
      <c r="U133" s="164">
        <f t="shared" si="34"/>
        <v>1.14</v>
      </c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 t="s">
        <v>121</v>
      </c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</row>
    <row r="134" spans="1:60" ht="12.75" outlineLevel="1">
      <c r="A134" s="155">
        <v>99</v>
      </c>
      <c r="B134" s="162" t="s">
        <v>333</v>
      </c>
      <c r="C134" s="191" t="s">
        <v>334</v>
      </c>
      <c r="D134" s="164" t="s">
        <v>233</v>
      </c>
      <c r="E134" s="168">
        <v>4</v>
      </c>
      <c r="F134" s="170"/>
      <c r="G134" s="171">
        <f t="shared" si="28"/>
        <v>0</v>
      </c>
      <c r="H134" s="170"/>
      <c r="I134" s="171">
        <f t="shared" si="29"/>
        <v>0</v>
      </c>
      <c r="J134" s="170"/>
      <c r="K134" s="171">
        <f t="shared" si="30"/>
        <v>0</v>
      </c>
      <c r="L134" s="171">
        <v>21</v>
      </c>
      <c r="M134" s="171">
        <f t="shared" si="31"/>
        <v>0</v>
      </c>
      <c r="N134" s="164">
        <v>0</v>
      </c>
      <c r="O134" s="164">
        <f t="shared" si="32"/>
        <v>0</v>
      </c>
      <c r="P134" s="164">
        <v>0</v>
      </c>
      <c r="Q134" s="164">
        <f t="shared" si="33"/>
        <v>0</v>
      </c>
      <c r="R134" s="164"/>
      <c r="S134" s="164"/>
      <c r="T134" s="165">
        <v>0.062</v>
      </c>
      <c r="U134" s="164">
        <f t="shared" si="34"/>
        <v>0.25</v>
      </c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 t="s">
        <v>121</v>
      </c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</row>
    <row r="135" spans="1:60" ht="12.75" outlineLevel="1">
      <c r="A135" s="155">
        <v>100</v>
      </c>
      <c r="B135" s="162" t="s">
        <v>335</v>
      </c>
      <c r="C135" s="191" t="s">
        <v>336</v>
      </c>
      <c r="D135" s="164" t="s">
        <v>233</v>
      </c>
      <c r="E135" s="168">
        <v>13</v>
      </c>
      <c r="F135" s="170"/>
      <c r="G135" s="171">
        <f t="shared" si="28"/>
        <v>0</v>
      </c>
      <c r="H135" s="170"/>
      <c r="I135" s="171">
        <f t="shared" si="29"/>
        <v>0</v>
      </c>
      <c r="J135" s="170"/>
      <c r="K135" s="171">
        <f t="shared" si="30"/>
        <v>0</v>
      </c>
      <c r="L135" s="171">
        <v>21</v>
      </c>
      <c r="M135" s="171">
        <f t="shared" si="31"/>
        <v>0</v>
      </c>
      <c r="N135" s="164">
        <v>0.00063</v>
      </c>
      <c r="O135" s="164">
        <f t="shared" si="32"/>
        <v>0.00819</v>
      </c>
      <c r="P135" s="164">
        <v>0</v>
      </c>
      <c r="Q135" s="164">
        <f t="shared" si="33"/>
        <v>0</v>
      </c>
      <c r="R135" s="164"/>
      <c r="S135" s="164"/>
      <c r="T135" s="165">
        <v>0.381</v>
      </c>
      <c r="U135" s="164">
        <f t="shared" si="34"/>
        <v>4.95</v>
      </c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 t="s">
        <v>121</v>
      </c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</row>
    <row r="136" spans="1:60" ht="12.75" outlineLevel="1">
      <c r="A136" s="155">
        <v>101</v>
      </c>
      <c r="B136" s="162" t="s">
        <v>337</v>
      </c>
      <c r="C136" s="191" t="s">
        <v>338</v>
      </c>
      <c r="D136" s="164" t="s">
        <v>233</v>
      </c>
      <c r="E136" s="168">
        <v>13</v>
      </c>
      <c r="F136" s="170"/>
      <c r="G136" s="171">
        <f t="shared" si="28"/>
        <v>0</v>
      </c>
      <c r="H136" s="170"/>
      <c r="I136" s="171">
        <f t="shared" si="29"/>
        <v>0</v>
      </c>
      <c r="J136" s="170"/>
      <c r="K136" s="171">
        <f t="shared" si="30"/>
        <v>0</v>
      </c>
      <c r="L136" s="171">
        <v>21</v>
      </c>
      <c r="M136" s="171">
        <f t="shared" si="31"/>
        <v>0</v>
      </c>
      <c r="N136" s="164">
        <v>0.00297</v>
      </c>
      <c r="O136" s="164">
        <f t="shared" si="32"/>
        <v>0.03861</v>
      </c>
      <c r="P136" s="164">
        <v>0</v>
      </c>
      <c r="Q136" s="164">
        <f t="shared" si="33"/>
        <v>0</v>
      </c>
      <c r="R136" s="164"/>
      <c r="S136" s="164"/>
      <c r="T136" s="165">
        <v>1.329</v>
      </c>
      <c r="U136" s="164">
        <f t="shared" si="34"/>
        <v>17.28</v>
      </c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 t="s">
        <v>121</v>
      </c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</row>
    <row r="137" spans="1:60" ht="12.75" outlineLevel="1">
      <c r="A137" s="155">
        <v>102</v>
      </c>
      <c r="B137" s="162" t="s">
        <v>339</v>
      </c>
      <c r="C137" s="191" t="s">
        <v>340</v>
      </c>
      <c r="D137" s="164" t="s">
        <v>233</v>
      </c>
      <c r="E137" s="168">
        <v>3</v>
      </c>
      <c r="F137" s="170"/>
      <c r="G137" s="171">
        <f t="shared" si="28"/>
        <v>0</v>
      </c>
      <c r="H137" s="170"/>
      <c r="I137" s="171">
        <f t="shared" si="29"/>
        <v>0</v>
      </c>
      <c r="J137" s="170"/>
      <c r="K137" s="171">
        <f t="shared" si="30"/>
        <v>0</v>
      </c>
      <c r="L137" s="171">
        <v>21</v>
      </c>
      <c r="M137" s="171">
        <f t="shared" si="31"/>
        <v>0</v>
      </c>
      <c r="N137" s="164">
        <v>0.00252</v>
      </c>
      <c r="O137" s="164">
        <f t="shared" si="32"/>
        <v>0.00756</v>
      </c>
      <c r="P137" s="164">
        <v>0</v>
      </c>
      <c r="Q137" s="164">
        <f t="shared" si="33"/>
        <v>0</v>
      </c>
      <c r="R137" s="164"/>
      <c r="S137" s="164"/>
      <c r="T137" s="165">
        <v>0.433</v>
      </c>
      <c r="U137" s="164">
        <f t="shared" si="34"/>
        <v>1.3</v>
      </c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 t="s">
        <v>121</v>
      </c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</row>
    <row r="138" spans="1:60" ht="12.75" outlineLevel="1">
      <c r="A138" s="155">
        <v>103</v>
      </c>
      <c r="B138" s="162" t="s">
        <v>341</v>
      </c>
      <c r="C138" s="191" t="s">
        <v>342</v>
      </c>
      <c r="D138" s="164" t="s">
        <v>233</v>
      </c>
      <c r="E138" s="168">
        <v>16</v>
      </c>
      <c r="F138" s="170"/>
      <c r="G138" s="171">
        <f t="shared" si="28"/>
        <v>0</v>
      </c>
      <c r="H138" s="170"/>
      <c r="I138" s="171">
        <f t="shared" si="29"/>
        <v>0</v>
      </c>
      <c r="J138" s="170"/>
      <c r="K138" s="171">
        <f t="shared" si="30"/>
        <v>0</v>
      </c>
      <c r="L138" s="171">
        <v>21</v>
      </c>
      <c r="M138" s="171">
        <f t="shared" si="31"/>
        <v>0</v>
      </c>
      <c r="N138" s="164">
        <v>0.00037</v>
      </c>
      <c r="O138" s="164">
        <f t="shared" si="32"/>
        <v>0.00592</v>
      </c>
      <c r="P138" s="164">
        <v>0</v>
      </c>
      <c r="Q138" s="164">
        <f t="shared" si="33"/>
        <v>0</v>
      </c>
      <c r="R138" s="164"/>
      <c r="S138" s="164"/>
      <c r="T138" s="165">
        <v>0.319</v>
      </c>
      <c r="U138" s="164">
        <f t="shared" si="34"/>
        <v>5.1</v>
      </c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 t="s">
        <v>121</v>
      </c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</row>
    <row r="139" spans="1:60" ht="12.75" outlineLevel="1">
      <c r="A139" s="155">
        <v>104</v>
      </c>
      <c r="B139" s="162" t="s">
        <v>343</v>
      </c>
      <c r="C139" s="191" t="s">
        <v>344</v>
      </c>
      <c r="D139" s="164" t="s">
        <v>154</v>
      </c>
      <c r="E139" s="168">
        <v>2</v>
      </c>
      <c r="F139" s="170"/>
      <c r="G139" s="171">
        <f t="shared" si="28"/>
        <v>0</v>
      </c>
      <c r="H139" s="170"/>
      <c r="I139" s="171">
        <f t="shared" si="29"/>
        <v>0</v>
      </c>
      <c r="J139" s="170"/>
      <c r="K139" s="171">
        <f t="shared" si="30"/>
        <v>0</v>
      </c>
      <c r="L139" s="171">
        <v>21</v>
      </c>
      <c r="M139" s="171">
        <f t="shared" si="31"/>
        <v>0</v>
      </c>
      <c r="N139" s="164">
        <v>0</v>
      </c>
      <c r="O139" s="164">
        <f t="shared" si="32"/>
        <v>0</v>
      </c>
      <c r="P139" s="164">
        <v>0</v>
      </c>
      <c r="Q139" s="164">
        <f t="shared" si="33"/>
        <v>0</v>
      </c>
      <c r="R139" s="164"/>
      <c r="S139" s="164"/>
      <c r="T139" s="165">
        <v>0</v>
      </c>
      <c r="U139" s="164">
        <f t="shared" si="34"/>
        <v>0</v>
      </c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 t="s">
        <v>139</v>
      </c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</row>
    <row r="140" spans="1:60" ht="12.75" outlineLevel="1">
      <c r="A140" s="155">
        <v>105</v>
      </c>
      <c r="B140" s="162" t="s">
        <v>345</v>
      </c>
      <c r="C140" s="191" t="s">
        <v>346</v>
      </c>
      <c r="D140" s="164" t="s">
        <v>154</v>
      </c>
      <c r="E140" s="168">
        <v>2</v>
      </c>
      <c r="F140" s="170"/>
      <c r="G140" s="171">
        <f t="shared" si="28"/>
        <v>0</v>
      </c>
      <c r="H140" s="170"/>
      <c r="I140" s="171">
        <f t="shared" si="29"/>
        <v>0</v>
      </c>
      <c r="J140" s="170"/>
      <c r="K140" s="171">
        <f t="shared" si="30"/>
        <v>0</v>
      </c>
      <c r="L140" s="171">
        <v>21</v>
      </c>
      <c r="M140" s="171">
        <f t="shared" si="31"/>
        <v>0</v>
      </c>
      <c r="N140" s="164">
        <v>0.00886</v>
      </c>
      <c r="O140" s="164">
        <f t="shared" si="32"/>
        <v>0.01772</v>
      </c>
      <c r="P140" s="164">
        <v>0</v>
      </c>
      <c r="Q140" s="164">
        <f t="shared" si="33"/>
        <v>0</v>
      </c>
      <c r="R140" s="164"/>
      <c r="S140" s="164"/>
      <c r="T140" s="165">
        <v>1.539</v>
      </c>
      <c r="U140" s="164">
        <f t="shared" si="34"/>
        <v>3.08</v>
      </c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 t="s">
        <v>121</v>
      </c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</row>
    <row r="141" spans="1:60" ht="12.75" outlineLevel="1">
      <c r="A141" s="155">
        <v>106</v>
      </c>
      <c r="B141" s="162" t="s">
        <v>347</v>
      </c>
      <c r="C141" s="191" t="s">
        <v>348</v>
      </c>
      <c r="D141" s="164" t="s">
        <v>154</v>
      </c>
      <c r="E141" s="168">
        <v>1</v>
      </c>
      <c r="F141" s="170"/>
      <c r="G141" s="171">
        <f t="shared" si="28"/>
        <v>0</v>
      </c>
      <c r="H141" s="170"/>
      <c r="I141" s="171">
        <f t="shared" si="29"/>
        <v>0</v>
      </c>
      <c r="J141" s="170"/>
      <c r="K141" s="171">
        <f t="shared" si="30"/>
        <v>0</v>
      </c>
      <c r="L141" s="171">
        <v>21</v>
      </c>
      <c r="M141" s="171">
        <f t="shared" si="31"/>
        <v>0</v>
      </c>
      <c r="N141" s="164">
        <v>0</v>
      </c>
      <c r="O141" s="164">
        <f t="shared" si="32"/>
        <v>0</v>
      </c>
      <c r="P141" s="164">
        <v>0</v>
      </c>
      <c r="Q141" s="164">
        <f t="shared" si="33"/>
        <v>0</v>
      </c>
      <c r="R141" s="164"/>
      <c r="S141" s="164"/>
      <c r="T141" s="165">
        <v>0</v>
      </c>
      <c r="U141" s="164">
        <f t="shared" si="34"/>
        <v>0</v>
      </c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 t="s">
        <v>139</v>
      </c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</row>
    <row r="142" spans="1:60" ht="12.75" outlineLevel="1">
      <c r="A142" s="155">
        <v>107</v>
      </c>
      <c r="B142" s="162" t="s">
        <v>349</v>
      </c>
      <c r="C142" s="191" t="s">
        <v>350</v>
      </c>
      <c r="D142" s="164" t="s">
        <v>233</v>
      </c>
      <c r="E142" s="168">
        <v>1</v>
      </c>
      <c r="F142" s="170"/>
      <c r="G142" s="171">
        <f t="shared" si="28"/>
        <v>0</v>
      </c>
      <c r="H142" s="170"/>
      <c r="I142" s="171">
        <f t="shared" si="29"/>
        <v>0</v>
      </c>
      <c r="J142" s="170"/>
      <c r="K142" s="171">
        <f t="shared" si="30"/>
        <v>0</v>
      </c>
      <c r="L142" s="171">
        <v>21</v>
      </c>
      <c r="M142" s="171">
        <f t="shared" si="31"/>
        <v>0</v>
      </c>
      <c r="N142" s="164">
        <v>0</v>
      </c>
      <c r="O142" s="164">
        <f t="shared" si="32"/>
        <v>0</v>
      </c>
      <c r="P142" s="164">
        <v>0</v>
      </c>
      <c r="Q142" s="164">
        <f t="shared" si="33"/>
        <v>0</v>
      </c>
      <c r="R142" s="164"/>
      <c r="S142" s="164"/>
      <c r="T142" s="165">
        <v>0.35</v>
      </c>
      <c r="U142" s="164">
        <f t="shared" si="34"/>
        <v>0.35</v>
      </c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 t="s">
        <v>121</v>
      </c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</row>
    <row r="143" spans="1:60" ht="22.5" outlineLevel="1">
      <c r="A143" s="155">
        <v>108</v>
      </c>
      <c r="B143" s="162" t="s">
        <v>351</v>
      </c>
      <c r="C143" s="191" t="s">
        <v>352</v>
      </c>
      <c r="D143" s="164" t="s">
        <v>154</v>
      </c>
      <c r="E143" s="168">
        <v>1</v>
      </c>
      <c r="F143" s="170"/>
      <c r="G143" s="171">
        <f t="shared" si="28"/>
        <v>0</v>
      </c>
      <c r="H143" s="170"/>
      <c r="I143" s="171">
        <f t="shared" si="29"/>
        <v>0</v>
      </c>
      <c r="J143" s="170"/>
      <c r="K143" s="171">
        <f t="shared" si="30"/>
        <v>0</v>
      </c>
      <c r="L143" s="171">
        <v>21</v>
      </c>
      <c r="M143" s="171">
        <f t="shared" si="31"/>
        <v>0</v>
      </c>
      <c r="N143" s="164">
        <v>0</v>
      </c>
      <c r="O143" s="164">
        <f t="shared" si="32"/>
        <v>0</v>
      </c>
      <c r="P143" s="164">
        <v>0</v>
      </c>
      <c r="Q143" s="164">
        <f t="shared" si="33"/>
        <v>0</v>
      </c>
      <c r="R143" s="164"/>
      <c r="S143" s="164"/>
      <c r="T143" s="165">
        <v>0</v>
      </c>
      <c r="U143" s="164">
        <f t="shared" si="34"/>
        <v>0</v>
      </c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 t="s">
        <v>139</v>
      </c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</row>
    <row r="144" spans="1:60" ht="12.75" outlineLevel="1">
      <c r="A144" s="155">
        <v>109</v>
      </c>
      <c r="B144" s="162" t="s">
        <v>353</v>
      </c>
      <c r="C144" s="191" t="s">
        <v>354</v>
      </c>
      <c r="D144" s="164" t="s">
        <v>233</v>
      </c>
      <c r="E144" s="168">
        <v>1</v>
      </c>
      <c r="F144" s="170"/>
      <c r="G144" s="171">
        <f t="shared" si="28"/>
        <v>0</v>
      </c>
      <c r="H144" s="170"/>
      <c r="I144" s="171">
        <f t="shared" si="29"/>
        <v>0</v>
      </c>
      <c r="J144" s="170"/>
      <c r="K144" s="171">
        <f t="shared" si="30"/>
        <v>0</v>
      </c>
      <c r="L144" s="171">
        <v>21</v>
      </c>
      <c r="M144" s="171">
        <f t="shared" si="31"/>
        <v>0</v>
      </c>
      <c r="N144" s="164">
        <v>0</v>
      </c>
      <c r="O144" s="164">
        <f t="shared" si="32"/>
        <v>0</v>
      </c>
      <c r="P144" s="164">
        <v>0</v>
      </c>
      <c r="Q144" s="164">
        <f t="shared" si="33"/>
        <v>0</v>
      </c>
      <c r="R144" s="164"/>
      <c r="S144" s="164"/>
      <c r="T144" s="165">
        <v>0.422</v>
      </c>
      <c r="U144" s="164">
        <f t="shared" si="34"/>
        <v>0.42</v>
      </c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 t="s">
        <v>121</v>
      </c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</row>
    <row r="145" spans="1:60" ht="22.5" outlineLevel="1">
      <c r="A145" s="155">
        <v>110</v>
      </c>
      <c r="B145" s="162" t="s">
        <v>351</v>
      </c>
      <c r="C145" s="191" t="s">
        <v>355</v>
      </c>
      <c r="D145" s="164" t="s">
        <v>154</v>
      </c>
      <c r="E145" s="168">
        <v>1</v>
      </c>
      <c r="F145" s="170"/>
      <c r="G145" s="171">
        <f t="shared" si="28"/>
        <v>0</v>
      </c>
      <c r="H145" s="170"/>
      <c r="I145" s="171">
        <f t="shared" si="29"/>
        <v>0</v>
      </c>
      <c r="J145" s="170"/>
      <c r="K145" s="171">
        <f t="shared" si="30"/>
        <v>0</v>
      </c>
      <c r="L145" s="171">
        <v>21</v>
      </c>
      <c r="M145" s="171">
        <f t="shared" si="31"/>
        <v>0</v>
      </c>
      <c r="N145" s="164">
        <v>0</v>
      </c>
      <c r="O145" s="164">
        <f t="shared" si="32"/>
        <v>0</v>
      </c>
      <c r="P145" s="164">
        <v>0</v>
      </c>
      <c r="Q145" s="164">
        <f t="shared" si="33"/>
        <v>0</v>
      </c>
      <c r="R145" s="164"/>
      <c r="S145" s="164"/>
      <c r="T145" s="165">
        <v>0</v>
      </c>
      <c r="U145" s="164">
        <f t="shared" si="34"/>
        <v>0</v>
      </c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 t="s">
        <v>139</v>
      </c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</row>
    <row r="146" spans="1:60" ht="12.75" outlineLevel="1">
      <c r="A146" s="155">
        <v>111</v>
      </c>
      <c r="B146" s="162" t="s">
        <v>356</v>
      </c>
      <c r="C146" s="191" t="s">
        <v>357</v>
      </c>
      <c r="D146" s="164" t="s">
        <v>233</v>
      </c>
      <c r="E146" s="168">
        <v>1</v>
      </c>
      <c r="F146" s="170"/>
      <c r="G146" s="171">
        <f t="shared" si="28"/>
        <v>0</v>
      </c>
      <c r="H146" s="170"/>
      <c r="I146" s="171">
        <f t="shared" si="29"/>
        <v>0</v>
      </c>
      <c r="J146" s="170"/>
      <c r="K146" s="171">
        <f t="shared" si="30"/>
        <v>0</v>
      </c>
      <c r="L146" s="171">
        <v>21</v>
      </c>
      <c r="M146" s="171">
        <f t="shared" si="31"/>
        <v>0</v>
      </c>
      <c r="N146" s="164">
        <v>0</v>
      </c>
      <c r="O146" s="164">
        <f t="shared" si="32"/>
        <v>0</v>
      </c>
      <c r="P146" s="164">
        <v>0</v>
      </c>
      <c r="Q146" s="164">
        <f t="shared" si="33"/>
        <v>0</v>
      </c>
      <c r="R146" s="164"/>
      <c r="S146" s="164"/>
      <c r="T146" s="165">
        <v>0.206</v>
      </c>
      <c r="U146" s="164">
        <f t="shared" si="34"/>
        <v>0.21</v>
      </c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 t="s">
        <v>121</v>
      </c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</row>
    <row r="147" spans="1:60" ht="12.75" outlineLevel="1">
      <c r="A147" s="155">
        <v>112</v>
      </c>
      <c r="B147" s="162" t="s">
        <v>358</v>
      </c>
      <c r="C147" s="191" t="s">
        <v>359</v>
      </c>
      <c r="D147" s="164" t="s">
        <v>154</v>
      </c>
      <c r="E147" s="168">
        <v>1</v>
      </c>
      <c r="F147" s="170"/>
      <c r="G147" s="171">
        <f t="shared" si="28"/>
        <v>0</v>
      </c>
      <c r="H147" s="170"/>
      <c r="I147" s="171">
        <f t="shared" si="29"/>
        <v>0</v>
      </c>
      <c r="J147" s="170"/>
      <c r="K147" s="171">
        <f t="shared" si="30"/>
        <v>0</v>
      </c>
      <c r="L147" s="171">
        <v>21</v>
      </c>
      <c r="M147" s="171">
        <f t="shared" si="31"/>
        <v>0</v>
      </c>
      <c r="N147" s="164">
        <v>0</v>
      </c>
      <c r="O147" s="164">
        <f t="shared" si="32"/>
        <v>0</v>
      </c>
      <c r="P147" s="164">
        <v>0</v>
      </c>
      <c r="Q147" s="164">
        <f t="shared" si="33"/>
        <v>0</v>
      </c>
      <c r="R147" s="164"/>
      <c r="S147" s="164"/>
      <c r="T147" s="165">
        <v>0</v>
      </c>
      <c r="U147" s="164">
        <f t="shared" si="34"/>
        <v>0</v>
      </c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 t="s">
        <v>139</v>
      </c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</row>
    <row r="148" spans="1:60" ht="12.75" outlineLevel="1">
      <c r="A148" s="155">
        <v>113</v>
      </c>
      <c r="B148" s="162" t="s">
        <v>360</v>
      </c>
      <c r="C148" s="191" t="s">
        <v>361</v>
      </c>
      <c r="D148" s="164" t="s">
        <v>233</v>
      </c>
      <c r="E148" s="168">
        <v>1</v>
      </c>
      <c r="F148" s="170"/>
      <c r="G148" s="171">
        <f t="shared" si="28"/>
        <v>0</v>
      </c>
      <c r="H148" s="170"/>
      <c r="I148" s="171">
        <f t="shared" si="29"/>
        <v>0</v>
      </c>
      <c r="J148" s="170"/>
      <c r="K148" s="171">
        <f t="shared" si="30"/>
        <v>0</v>
      </c>
      <c r="L148" s="171">
        <v>21</v>
      </c>
      <c r="M148" s="171">
        <f t="shared" si="31"/>
        <v>0</v>
      </c>
      <c r="N148" s="164">
        <v>0</v>
      </c>
      <c r="O148" s="164">
        <f t="shared" si="32"/>
        <v>0</v>
      </c>
      <c r="P148" s="164">
        <v>0</v>
      </c>
      <c r="Q148" s="164">
        <f t="shared" si="33"/>
        <v>0</v>
      </c>
      <c r="R148" s="164"/>
      <c r="S148" s="164"/>
      <c r="T148" s="165">
        <v>0.165</v>
      </c>
      <c r="U148" s="164">
        <f t="shared" si="34"/>
        <v>0.17</v>
      </c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 t="s">
        <v>121</v>
      </c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</row>
    <row r="149" spans="1:60" ht="12.75" outlineLevel="1">
      <c r="A149" s="155">
        <v>114</v>
      </c>
      <c r="B149" s="162" t="s">
        <v>358</v>
      </c>
      <c r="C149" s="191" t="s">
        <v>362</v>
      </c>
      <c r="D149" s="164" t="s">
        <v>154</v>
      </c>
      <c r="E149" s="168">
        <v>1</v>
      </c>
      <c r="F149" s="170"/>
      <c r="G149" s="171">
        <f t="shared" si="28"/>
        <v>0</v>
      </c>
      <c r="H149" s="170"/>
      <c r="I149" s="171">
        <f t="shared" si="29"/>
        <v>0</v>
      </c>
      <c r="J149" s="170"/>
      <c r="K149" s="171">
        <f t="shared" si="30"/>
        <v>0</v>
      </c>
      <c r="L149" s="171">
        <v>21</v>
      </c>
      <c r="M149" s="171">
        <f t="shared" si="31"/>
        <v>0</v>
      </c>
      <c r="N149" s="164">
        <v>0</v>
      </c>
      <c r="O149" s="164">
        <f t="shared" si="32"/>
        <v>0</v>
      </c>
      <c r="P149" s="164">
        <v>0</v>
      </c>
      <c r="Q149" s="164">
        <f t="shared" si="33"/>
        <v>0</v>
      </c>
      <c r="R149" s="164"/>
      <c r="S149" s="164"/>
      <c r="T149" s="165">
        <v>0</v>
      </c>
      <c r="U149" s="164">
        <f t="shared" si="34"/>
        <v>0</v>
      </c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 t="s">
        <v>139</v>
      </c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</row>
    <row r="150" spans="1:60" ht="12.75" outlineLevel="1">
      <c r="A150" s="155">
        <v>115</v>
      </c>
      <c r="B150" s="162" t="s">
        <v>363</v>
      </c>
      <c r="C150" s="191" t="s">
        <v>364</v>
      </c>
      <c r="D150" s="164" t="s">
        <v>233</v>
      </c>
      <c r="E150" s="168">
        <v>1</v>
      </c>
      <c r="F150" s="170"/>
      <c r="G150" s="171">
        <f t="shared" si="28"/>
        <v>0</v>
      </c>
      <c r="H150" s="170"/>
      <c r="I150" s="171">
        <f t="shared" si="29"/>
        <v>0</v>
      </c>
      <c r="J150" s="170"/>
      <c r="K150" s="171">
        <f t="shared" si="30"/>
        <v>0</v>
      </c>
      <c r="L150" s="171">
        <v>21</v>
      </c>
      <c r="M150" s="171">
        <f t="shared" si="31"/>
        <v>0</v>
      </c>
      <c r="N150" s="164">
        <v>0</v>
      </c>
      <c r="O150" s="164">
        <f t="shared" si="32"/>
        <v>0</v>
      </c>
      <c r="P150" s="164">
        <v>0</v>
      </c>
      <c r="Q150" s="164">
        <f t="shared" si="33"/>
        <v>0</v>
      </c>
      <c r="R150" s="164"/>
      <c r="S150" s="164"/>
      <c r="T150" s="165">
        <v>0.227</v>
      </c>
      <c r="U150" s="164">
        <f t="shared" si="34"/>
        <v>0.23</v>
      </c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 t="s">
        <v>121</v>
      </c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</row>
    <row r="151" spans="1:60" ht="12.75" outlineLevel="1">
      <c r="A151" s="155">
        <v>116</v>
      </c>
      <c r="B151" s="162" t="s">
        <v>358</v>
      </c>
      <c r="C151" s="191" t="s">
        <v>365</v>
      </c>
      <c r="D151" s="164" t="s">
        <v>154</v>
      </c>
      <c r="E151" s="168">
        <v>1</v>
      </c>
      <c r="F151" s="170"/>
      <c r="G151" s="171">
        <f t="shared" si="28"/>
        <v>0</v>
      </c>
      <c r="H151" s="170"/>
      <c r="I151" s="171">
        <f t="shared" si="29"/>
        <v>0</v>
      </c>
      <c r="J151" s="170"/>
      <c r="K151" s="171">
        <f t="shared" si="30"/>
        <v>0</v>
      </c>
      <c r="L151" s="171">
        <v>21</v>
      </c>
      <c r="M151" s="171">
        <f t="shared" si="31"/>
        <v>0</v>
      </c>
      <c r="N151" s="164">
        <v>0</v>
      </c>
      <c r="O151" s="164">
        <f t="shared" si="32"/>
        <v>0</v>
      </c>
      <c r="P151" s="164">
        <v>0</v>
      </c>
      <c r="Q151" s="164">
        <f t="shared" si="33"/>
        <v>0</v>
      </c>
      <c r="R151" s="164"/>
      <c r="S151" s="164"/>
      <c r="T151" s="165">
        <v>0</v>
      </c>
      <c r="U151" s="164">
        <f t="shared" si="34"/>
        <v>0</v>
      </c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 t="s">
        <v>139</v>
      </c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</row>
    <row r="152" spans="1:60" ht="12.75" outlineLevel="1">
      <c r="A152" s="155">
        <v>117</v>
      </c>
      <c r="B152" s="162" t="s">
        <v>349</v>
      </c>
      <c r="C152" s="191" t="s">
        <v>350</v>
      </c>
      <c r="D152" s="164" t="s">
        <v>233</v>
      </c>
      <c r="E152" s="168">
        <v>1</v>
      </c>
      <c r="F152" s="170"/>
      <c r="G152" s="171">
        <f t="shared" si="28"/>
        <v>0</v>
      </c>
      <c r="H152" s="170"/>
      <c r="I152" s="171">
        <f t="shared" si="29"/>
        <v>0</v>
      </c>
      <c r="J152" s="170"/>
      <c r="K152" s="171">
        <f t="shared" si="30"/>
        <v>0</v>
      </c>
      <c r="L152" s="171">
        <v>21</v>
      </c>
      <c r="M152" s="171">
        <f t="shared" si="31"/>
        <v>0</v>
      </c>
      <c r="N152" s="164">
        <v>0</v>
      </c>
      <c r="O152" s="164">
        <f t="shared" si="32"/>
        <v>0</v>
      </c>
      <c r="P152" s="164">
        <v>0</v>
      </c>
      <c r="Q152" s="164">
        <f t="shared" si="33"/>
        <v>0</v>
      </c>
      <c r="R152" s="164"/>
      <c r="S152" s="164"/>
      <c r="T152" s="165">
        <v>0.35</v>
      </c>
      <c r="U152" s="164">
        <f t="shared" si="34"/>
        <v>0.35</v>
      </c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 t="s">
        <v>121</v>
      </c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</row>
    <row r="153" spans="1:60" ht="12.75" outlineLevel="1">
      <c r="A153" s="155">
        <v>118</v>
      </c>
      <c r="B153" s="162" t="s">
        <v>366</v>
      </c>
      <c r="C153" s="191" t="s">
        <v>367</v>
      </c>
      <c r="D153" s="164" t="s">
        <v>154</v>
      </c>
      <c r="E153" s="168">
        <v>1</v>
      </c>
      <c r="F153" s="170"/>
      <c r="G153" s="171">
        <f t="shared" si="28"/>
        <v>0</v>
      </c>
      <c r="H153" s="170"/>
      <c r="I153" s="171">
        <f t="shared" si="29"/>
        <v>0</v>
      </c>
      <c r="J153" s="170"/>
      <c r="K153" s="171">
        <f t="shared" si="30"/>
        <v>0</v>
      </c>
      <c r="L153" s="171">
        <v>21</v>
      </c>
      <c r="M153" s="171">
        <f t="shared" si="31"/>
        <v>0</v>
      </c>
      <c r="N153" s="164">
        <v>0</v>
      </c>
      <c r="O153" s="164">
        <f t="shared" si="32"/>
        <v>0</v>
      </c>
      <c r="P153" s="164">
        <v>0</v>
      </c>
      <c r="Q153" s="164">
        <f t="shared" si="33"/>
        <v>0</v>
      </c>
      <c r="R153" s="164"/>
      <c r="S153" s="164"/>
      <c r="T153" s="165">
        <v>0</v>
      </c>
      <c r="U153" s="164">
        <f t="shared" si="34"/>
        <v>0</v>
      </c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 t="s">
        <v>139</v>
      </c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</row>
    <row r="154" spans="1:60" ht="12.75" outlineLevel="1">
      <c r="A154" s="155">
        <v>119</v>
      </c>
      <c r="B154" s="162" t="s">
        <v>368</v>
      </c>
      <c r="C154" s="191" t="s">
        <v>369</v>
      </c>
      <c r="D154" s="164" t="s">
        <v>154</v>
      </c>
      <c r="E154" s="168">
        <v>1</v>
      </c>
      <c r="F154" s="170"/>
      <c r="G154" s="171">
        <f t="shared" si="28"/>
        <v>0</v>
      </c>
      <c r="H154" s="170"/>
      <c r="I154" s="171">
        <f t="shared" si="29"/>
        <v>0</v>
      </c>
      <c r="J154" s="170"/>
      <c r="K154" s="171">
        <f t="shared" si="30"/>
        <v>0</v>
      </c>
      <c r="L154" s="171">
        <v>21</v>
      </c>
      <c r="M154" s="171">
        <f t="shared" si="31"/>
        <v>0</v>
      </c>
      <c r="N154" s="164">
        <v>0.00858</v>
      </c>
      <c r="O154" s="164">
        <f t="shared" si="32"/>
        <v>0.00858</v>
      </c>
      <c r="P154" s="164">
        <v>0</v>
      </c>
      <c r="Q154" s="164">
        <f t="shared" si="33"/>
        <v>0</v>
      </c>
      <c r="R154" s="164"/>
      <c r="S154" s="164"/>
      <c r="T154" s="165">
        <v>1.466</v>
      </c>
      <c r="U154" s="164">
        <f t="shared" si="34"/>
        <v>1.47</v>
      </c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 t="s">
        <v>121</v>
      </c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</row>
    <row r="155" spans="1:60" ht="12.75" outlineLevel="1">
      <c r="A155" s="155">
        <v>120</v>
      </c>
      <c r="B155" s="162" t="s">
        <v>366</v>
      </c>
      <c r="C155" s="191" t="s">
        <v>370</v>
      </c>
      <c r="D155" s="164" t="s">
        <v>154</v>
      </c>
      <c r="E155" s="168">
        <v>1</v>
      </c>
      <c r="F155" s="170"/>
      <c r="G155" s="171">
        <f t="shared" si="28"/>
        <v>0</v>
      </c>
      <c r="H155" s="170"/>
      <c r="I155" s="171">
        <f t="shared" si="29"/>
        <v>0</v>
      </c>
      <c r="J155" s="170"/>
      <c r="K155" s="171">
        <f t="shared" si="30"/>
        <v>0</v>
      </c>
      <c r="L155" s="171">
        <v>21</v>
      </c>
      <c r="M155" s="171">
        <f t="shared" si="31"/>
        <v>0</v>
      </c>
      <c r="N155" s="164">
        <v>0</v>
      </c>
      <c r="O155" s="164">
        <f t="shared" si="32"/>
        <v>0</v>
      </c>
      <c r="P155" s="164">
        <v>0</v>
      </c>
      <c r="Q155" s="164">
        <f t="shared" si="33"/>
        <v>0</v>
      </c>
      <c r="R155" s="164"/>
      <c r="S155" s="164"/>
      <c r="T155" s="165">
        <v>0</v>
      </c>
      <c r="U155" s="164">
        <f t="shared" si="34"/>
        <v>0</v>
      </c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 t="s">
        <v>139</v>
      </c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</row>
    <row r="156" spans="1:60" ht="12.75" outlineLevel="1">
      <c r="A156" s="155">
        <v>121</v>
      </c>
      <c r="B156" s="162" t="s">
        <v>371</v>
      </c>
      <c r="C156" s="191" t="s">
        <v>372</v>
      </c>
      <c r="D156" s="164" t="s">
        <v>154</v>
      </c>
      <c r="E156" s="168">
        <v>1</v>
      </c>
      <c r="F156" s="170"/>
      <c r="G156" s="171">
        <f t="shared" si="28"/>
        <v>0</v>
      </c>
      <c r="H156" s="170"/>
      <c r="I156" s="171">
        <f t="shared" si="29"/>
        <v>0</v>
      </c>
      <c r="J156" s="170"/>
      <c r="K156" s="171">
        <f t="shared" si="30"/>
        <v>0</v>
      </c>
      <c r="L156" s="171">
        <v>21</v>
      </c>
      <c r="M156" s="171">
        <f t="shared" si="31"/>
        <v>0</v>
      </c>
      <c r="N156" s="164">
        <v>0.01028</v>
      </c>
      <c r="O156" s="164">
        <f t="shared" si="32"/>
        <v>0.01028</v>
      </c>
      <c r="P156" s="164">
        <v>0</v>
      </c>
      <c r="Q156" s="164">
        <f t="shared" si="33"/>
        <v>0</v>
      </c>
      <c r="R156" s="164"/>
      <c r="S156" s="164"/>
      <c r="T156" s="165">
        <v>1.716</v>
      </c>
      <c r="U156" s="164">
        <f t="shared" si="34"/>
        <v>1.72</v>
      </c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 t="s">
        <v>121</v>
      </c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</row>
    <row r="157" spans="1:60" ht="12.75" outlineLevel="1">
      <c r="A157" s="155">
        <v>122</v>
      </c>
      <c r="B157" s="162" t="s">
        <v>373</v>
      </c>
      <c r="C157" s="191" t="s">
        <v>374</v>
      </c>
      <c r="D157" s="164" t="s">
        <v>233</v>
      </c>
      <c r="E157" s="168">
        <v>60</v>
      </c>
      <c r="F157" s="170"/>
      <c r="G157" s="171">
        <f t="shared" si="28"/>
        <v>0</v>
      </c>
      <c r="H157" s="170"/>
      <c r="I157" s="171">
        <f t="shared" si="29"/>
        <v>0</v>
      </c>
      <c r="J157" s="170"/>
      <c r="K157" s="171">
        <f t="shared" si="30"/>
        <v>0</v>
      </c>
      <c r="L157" s="171">
        <v>21</v>
      </c>
      <c r="M157" s="171">
        <f t="shared" si="31"/>
        <v>0</v>
      </c>
      <c r="N157" s="164">
        <v>0.005</v>
      </c>
      <c r="O157" s="164">
        <f t="shared" si="32"/>
        <v>0.3</v>
      </c>
      <c r="P157" s="164">
        <v>0</v>
      </c>
      <c r="Q157" s="164">
        <f t="shared" si="33"/>
        <v>0</v>
      </c>
      <c r="R157" s="164"/>
      <c r="S157" s="164"/>
      <c r="T157" s="165">
        <v>0</v>
      </c>
      <c r="U157" s="164">
        <f t="shared" si="34"/>
        <v>0</v>
      </c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 t="s">
        <v>139</v>
      </c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</row>
    <row r="158" spans="1:60" ht="12.75" outlineLevel="1">
      <c r="A158" s="155">
        <v>123</v>
      </c>
      <c r="B158" s="162" t="s">
        <v>375</v>
      </c>
      <c r="C158" s="191" t="s">
        <v>376</v>
      </c>
      <c r="D158" s="164" t="s">
        <v>154</v>
      </c>
      <c r="E158" s="168">
        <v>60</v>
      </c>
      <c r="F158" s="170"/>
      <c r="G158" s="171">
        <f t="shared" si="28"/>
        <v>0</v>
      </c>
      <c r="H158" s="170"/>
      <c r="I158" s="171">
        <f t="shared" si="29"/>
        <v>0</v>
      </c>
      <c r="J158" s="170"/>
      <c r="K158" s="171">
        <f t="shared" si="30"/>
        <v>0</v>
      </c>
      <c r="L158" s="171">
        <v>21</v>
      </c>
      <c r="M158" s="171">
        <f t="shared" si="31"/>
        <v>0</v>
      </c>
      <c r="N158" s="164">
        <v>0</v>
      </c>
      <c r="O158" s="164">
        <f t="shared" si="32"/>
        <v>0</v>
      </c>
      <c r="P158" s="164">
        <v>0</v>
      </c>
      <c r="Q158" s="164">
        <f t="shared" si="33"/>
        <v>0</v>
      </c>
      <c r="R158" s="164"/>
      <c r="S158" s="164"/>
      <c r="T158" s="165">
        <v>0</v>
      </c>
      <c r="U158" s="164">
        <f t="shared" si="34"/>
        <v>0</v>
      </c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 t="s">
        <v>121</v>
      </c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</row>
    <row r="159" spans="1:31" ht="12.75">
      <c r="A159" s="156" t="s">
        <v>116</v>
      </c>
      <c r="B159" s="163" t="s">
        <v>77</v>
      </c>
      <c r="C159" s="192" t="s">
        <v>78</v>
      </c>
      <c r="D159" s="166"/>
      <c r="E159" s="169"/>
      <c r="F159" s="172"/>
      <c r="G159" s="172">
        <f>SUMIF(AE160:AE164,"&lt;&gt;NOR",G160:G164)</f>
        <v>0</v>
      </c>
      <c r="H159" s="172"/>
      <c r="I159" s="172">
        <f>SUM(I160:I164)</f>
        <v>0</v>
      </c>
      <c r="J159" s="172"/>
      <c r="K159" s="172">
        <f>SUM(K160:K164)</f>
        <v>0</v>
      </c>
      <c r="L159" s="172"/>
      <c r="M159" s="172">
        <f>SUM(M160:M164)</f>
        <v>0</v>
      </c>
      <c r="N159" s="166"/>
      <c r="O159" s="166">
        <f>SUM(O160:O164)</f>
        <v>0.20352</v>
      </c>
      <c r="P159" s="166"/>
      <c r="Q159" s="166">
        <f>SUM(Q160:Q164)</f>
        <v>0</v>
      </c>
      <c r="R159" s="166"/>
      <c r="S159" s="166"/>
      <c r="T159" s="167"/>
      <c r="U159" s="166">
        <f>SUM(U160:U164)</f>
        <v>2.48</v>
      </c>
      <c r="AE159" t="s">
        <v>117</v>
      </c>
    </row>
    <row r="160" spans="1:60" ht="12.75" outlineLevel="1">
      <c r="A160" s="155">
        <v>124</v>
      </c>
      <c r="B160" s="162" t="s">
        <v>377</v>
      </c>
      <c r="C160" s="191" t="s">
        <v>378</v>
      </c>
      <c r="D160" s="164" t="s">
        <v>233</v>
      </c>
      <c r="E160" s="168">
        <v>2</v>
      </c>
      <c r="F160" s="170"/>
      <c r="G160" s="171">
        <f>ROUND(E160*F160,2)</f>
        <v>0</v>
      </c>
      <c r="H160" s="170"/>
      <c r="I160" s="171">
        <f>ROUND(E160*H160,2)</f>
        <v>0</v>
      </c>
      <c r="J160" s="170"/>
      <c r="K160" s="171">
        <f>ROUND(E160*J160,2)</f>
        <v>0</v>
      </c>
      <c r="L160" s="171">
        <v>21</v>
      </c>
      <c r="M160" s="171">
        <f>G160*(1+L160/100)</f>
        <v>0</v>
      </c>
      <c r="N160" s="164">
        <v>0.1014</v>
      </c>
      <c r="O160" s="164">
        <f>ROUND(E160*N160,5)</f>
        <v>0.2028</v>
      </c>
      <c r="P160" s="164">
        <v>0</v>
      </c>
      <c r="Q160" s="164">
        <f>ROUND(E160*P160,5)</f>
        <v>0</v>
      </c>
      <c r="R160" s="164"/>
      <c r="S160" s="164"/>
      <c r="T160" s="165">
        <v>1.241</v>
      </c>
      <c r="U160" s="164">
        <f>ROUND(E160*T160,2)</f>
        <v>2.48</v>
      </c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 t="s">
        <v>121</v>
      </c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</row>
    <row r="161" spans="1:60" ht="12.75" outlineLevel="1">
      <c r="A161" s="155">
        <v>125</v>
      </c>
      <c r="B161" s="162" t="s">
        <v>379</v>
      </c>
      <c r="C161" s="191" t="s">
        <v>380</v>
      </c>
      <c r="D161" s="164" t="s">
        <v>233</v>
      </c>
      <c r="E161" s="168">
        <v>2</v>
      </c>
      <c r="F161" s="170"/>
      <c r="G161" s="171">
        <f>ROUND(E161*F161,2)</f>
        <v>0</v>
      </c>
      <c r="H161" s="170"/>
      <c r="I161" s="171">
        <f>ROUND(E161*H161,2)</f>
        <v>0</v>
      </c>
      <c r="J161" s="170"/>
      <c r="K161" s="171">
        <f>ROUND(E161*J161,2)</f>
        <v>0</v>
      </c>
      <c r="L161" s="171">
        <v>21</v>
      </c>
      <c r="M161" s="171">
        <f>G161*(1+L161/100)</f>
        <v>0</v>
      </c>
      <c r="N161" s="164">
        <v>0.00026</v>
      </c>
      <c r="O161" s="164">
        <f>ROUND(E161*N161,5)</f>
        <v>0.00052</v>
      </c>
      <c r="P161" s="164">
        <v>0</v>
      </c>
      <c r="Q161" s="164">
        <f>ROUND(E161*P161,5)</f>
        <v>0</v>
      </c>
      <c r="R161" s="164"/>
      <c r="S161" s="164"/>
      <c r="T161" s="165">
        <v>0</v>
      </c>
      <c r="U161" s="164">
        <f>ROUND(E161*T161,2)</f>
        <v>0</v>
      </c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 t="s">
        <v>139</v>
      </c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</row>
    <row r="162" spans="1:60" ht="12.75" outlineLevel="1">
      <c r="A162" s="155">
        <v>126</v>
      </c>
      <c r="B162" s="162" t="s">
        <v>381</v>
      </c>
      <c r="C162" s="191" t="s">
        <v>382</v>
      </c>
      <c r="D162" s="164" t="s">
        <v>233</v>
      </c>
      <c r="E162" s="168">
        <v>2</v>
      </c>
      <c r="F162" s="170"/>
      <c r="G162" s="171">
        <f>ROUND(E162*F162,2)</f>
        <v>0</v>
      </c>
      <c r="H162" s="170"/>
      <c r="I162" s="171">
        <f>ROUND(E162*H162,2)</f>
        <v>0</v>
      </c>
      <c r="J162" s="170"/>
      <c r="K162" s="171">
        <f>ROUND(E162*J162,2)</f>
        <v>0</v>
      </c>
      <c r="L162" s="171">
        <v>21</v>
      </c>
      <c r="M162" s="171">
        <f>G162*(1+L162/100)</f>
        <v>0</v>
      </c>
      <c r="N162" s="164">
        <v>0.0001</v>
      </c>
      <c r="O162" s="164">
        <f>ROUND(E162*N162,5)</f>
        <v>0.0002</v>
      </c>
      <c r="P162" s="164">
        <v>0</v>
      </c>
      <c r="Q162" s="164">
        <f>ROUND(E162*P162,5)</f>
        <v>0</v>
      </c>
      <c r="R162" s="164"/>
      <c r="S162" s="164"/>
      <c r="T162" s="165">
        <v>0</v>
      </c>
      <c r="U162" s="164">
        <f>ROUND(E162*T162,2)</f>
        <v>0</v>
      </c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 t="s">
        <v>139</v>
      </c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</row>
    <row r="163" spans="1:60" ht="12.75" outlineLevel="1">
      <c r="A163" s="155">
        <v>127</v>
      </c>
      <c r="B163" s="162" t="s">
        <v>383</v>
      </c>
      <c r="C163" s="191" t="s">
        <v>384</v>
      </c>
      <c r="D163" s="164" t="s">
        <v>233</v>
      </c>
      <c r="E163" s="168">
        <v>2</v>
      </c>
      <c r="F163" s="170"/>
      <c r="G163" s="171">
        <f>ROUND(E163*F163,2)</f>
        <v>0</v>
      </c>
      <c r="H163" s="170"/>
      <c r="I163" s="171">
        <f>ROUND(E163*H163,2)</f>
        <v>0</v>
      </c>
      <c r="J163" s="170"/>
      <c r="K163" s="171">
        <f>ROUND(E163*J163,2)</f>
        <v>0</v>
      </c>
      <c r="L163" s="171">
        <v>21</v>
      </c>
      <c r="M163" s="171">
        <f>G163*(1+L163/100)</f>
        <v>0</v>
      </c>
      <c r="N163" s="164">
        <v>0</v>
      </c>
      <c r="O163" s="164">
        <f>ROUND(E163*N163,5)</f>
        <v>0</v>
      </c>
      <c r="P163" s="164">
        <v>0</v>
      </c>
      <c r="Q163" s="164">
        <f>ROUND(E163*P163,5)</f>
        <v>0</v>
      </c>
      <c r="R163" s="164"/>
      <c r="S163" s="164"/>
      <c r="T163" s="165">
        <v>0</v>
      </c>
      <c r="U163" s="164">
        <f>ROUND(E163*T163,2)</f>
        <v>0</v>
      </c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 t="s">
        <v>139</v>
      </c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</row>
    <row r="164" spans="1:60" ht="12.75" outlineLevel="1">
      <c r="A164" s="155">
        <v>128</v>
      </c>
      <c r="B164" s="162" t="s">
        <v>385</v>
      </c>
      <c r="C164" s="191" t="s">
        <v>386</v>
      </c>
      <c r="D164" s="164" t="s">
        <v>154</v>
      </c>
      <c r="E164" s="168">
        <v>6</v>
      </c>
      <c r="F164" s="170"/>
      <c r="G164" s="171">
        <f>ROUND(E164*F164,2)</f>
        <v>0</v>
      </c>
      <c r="H164" s="170"/>
      <c r="I164" s="171">
        <f>ROUND(E164*H164,2)</f>
        <v>0</v>
      </c>
      <c r="J164" s="170"/>
      <c r="K164" s="171">
        <f>ROUND(E164*J164,2)</f>
        <v>0</v>
      </c>
      <c r="L164" s="171">
        <v>21</v>
      </c>
      <c r="M164" s="171">
        <f>G164*(1+L164/100)</f>
        <v>0</v>
      </c>
      <c r="N164" s="164">
        <v>0</v>
      </c>
      <c r="O164" s="164">
        <f>ROUND(E164*N164,5)</f>
        <v>0</v>
      </c>
      <c r="P164" s="164">
        <v>0</v>
      </c>
      <c r="Q164" s="164">
        <f>ROUND(E164*P164,5)</f>
        <v>0</v>
      </c>
      <c r="R164" s="164"/>
      <c r="S164" s="164"/>
      <c r="T164" s="165">
        <v>0</v>
      </c>
      <c r="U164" s="164">
        <f>ROUND(E164*T164,2)</f>
        <v>0</v>
      </c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 t="s">
        <v>121</v>
      </c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</row>
    <row r="165" spans="1:31" ht="12.75">
      <c r="A165" s="156" t="s">
        <v>116</v>
      </c>
      <c r="B165" s="163" t="s">
        <v>79</v>
      </c>
      <c r="C165" s="192" t="s">
        <v>80</v>
      </c>
      <c r="D165" s="166"/>
      <c r="E165" s="169"/>
      <c r="F165" s="172"/>
      <c r="G165" s="172">
        <f>SUMIF(AE166:AE168,"&lt;&gt;NOR",G166:G168)</f>
        <v>0</v>
      </c>
      <c r="H165" s="172"/>
      <c r="I165" s="172">
        <f>SUM(I166:I168)</f>
        <v>0</v>
      </c>
      <c r="J165" s="172"/>
      <c r="K165" s="172">
        <f>SUM(K166:K168)</f>
        <v>0</v>
      </c>
      <c r="L165" s="172"/>
      <c r="M165" s="172">
        <f>SUM(M166:M168)</f>
        <v>0</v>
      </c>
      <c r="N165" s="166"/>
      <c r="O165" s="166">
        <f>SUM(O166:O168)</f>
        <v>0.00584</v>
      </c>
      <c r="P165" s="166"/>
      <c r="Q165" s="166">
        <f>SUM(Q166:Q168)</f>
        <v>0</v>
      </c>
      <c r="R165" s="166"/>
      <c r="S165" s="166"/>
      <c r="T165" s="167"/>
      <c r="U165" s="166">
        <f>SUM(U166:U168)</f>
        <v>4.02</v>
      </c>
      <c r="AE165" t="s">
        <v>117</v>
      </c>
    </row>
    <row r="166" spans="1:60" ht="12.75" outlineLevel="1">
      <c r="A166" s="155">
        <v>129</v>
      </c>
      <c r="B166" s="162" t="s">
        <v>387</v>
      </c>
      <c r="C166" s="191" t="s">
        <v>388</v>
      </c>
      <c r="D166" s="164" t="s">
        <v>136</v>
      </c>
      <c r="E166" s="168">
        <v>22</v>
      </c>
      <c r="F166" s="170"/>
      <c r="G166" s="171">
        <f>ROUND(E166*F166,2)</f>
        <v>0</v>
      </c>
      <c r="H166" s="170"/>
      <c r="I166" s="171">
        <f>ROUND(E166*H166,2)</f>
        <v>0</v>
      </c>
      <c r="J166" s="170"/>
      <c r="K166" s="171">
        <f>ROUND(E166*J166,2)</f>
        <v>0</v>
      </c>
      <c r="L166" s="171">
        <v>21</v>
      </c>
      <c r="M166" s="171">
        <f>G166*(1+L166/100)</f>
        <v>0</v>
      </c>
      <c r="N166" s="164">
        <v>3E-05</v>
      </c>
      <c r="O166" s="164">
        <f>ROUND(E166*N166,5)</f>
        <v>0.00066</v>
      </c>
      <c r="P166" s="164">
        <v>0</v>
      </c>
      <c r="Q166" s="164">
        <f>ROUND(E166*P166,5)</f>
        <v>0</v>
      </c>
      <c r="R166" s="164"/>
      <c r="S166" s="164"/>
      <c r="T166" s="165">
        <v>0.029</v>
      </c>
      <c r="U166" s="164">
        <f>ROUND(E166*T166,2)</f>
        <v>0.64</v>
      </c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 t="s">
        <v>121</v>
      </c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</row>
    <row r="167" spans="1:60" ht="12.75" outlineLevel="1">
      <c r="A167" s="155">
        <v>130</v>
      </c>
      <c r="B167" s="162" t="s">
        <v>389</v>
      </c>
      <c r="C167" s="191" t="s">
        <v>390</v>
      </c>
      <c r="D167" s="164" t="s">
        <v>136</v>
      </c>
      <c r="E167" s="168">
        <v>20</v>
      </c>
      <c r="F167" s="170"/>
      <c r="G167" s="171">
        <f>ROUND(E167*F167,2)</f>
        <v>0</v>
      </c>
      <c r="H167" s="170"/>
      <c r="I167" s="171">
        <f>ROUND(E167*H167,2)</f>
        <v>0</v>
      </c>
      <c r="J167" s="170"/>
      <c r="K167" s="171">
        <f>ROUND(E167*J167,2)</f>
        <v>0</v>
      </c>
      <c r="L167" s="171">
        <v>21</v>
      </c>
      <c r="M167" s="171">
        <f>G167*(1+L167/100)</f>
        <v>0</v>
      </c>
      <c r="N167" s="164">
        <v>7E-05</v>
      </c>
      <c r="O167" s="164">
        <f>ROUND(E167*N167,5)</f>
        <v>0.0014</v>
      </c>
      <c r="P167" s="164">
        <v>0</v>
      </c>
      <c r="Q167" s="164">
        <f>ROUND(E167*P167,5)</f>
        <v>0</v>
      </c>
      <c r="R167" s="164"/>
      <c r="S167" s="164"/>
      <c r="T167" s="165">
        <v>0.087</v>
      </c>
      <c r="U167" s="164">
        <f>ROUND(E167*T167,2)</f>
        <v>1.74</v>
      </c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 t="s">
        <v>121</v>
      </c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</row>
    <row r="168" spans="1:60" ht="12.75" outlineLevel="1">
      <c r="A168" s="155">
        <v>131</v>
      </c>
      <c r="B168" s="162" t="s">
        <v>391</v>
      </c>
      <c r="C168" s="191" t="s">
        <v>392</v>
      </c>
      <c r="D168" s="164" t="s">
        <v>136</v>
      </c>
      <c r="E168" s="168">
        <v>63</v>
      </c>
      <c r="F168" s="170"/>
      <c r="G168" s="171">
        <f>ROUND(E168*F168,2)</f>
        <v>0</v>
      </c>
      <c r="H168" s="170"/>
      <c r="I168" s="171">
        <f>ROUND(E168*H168,2)</f>
        <v>0</v>
      </c>
      <c r="J168" s="170"/>
      <c r="K168" s="171">
        <f>ROUND(E168*J168,2)</f>
        <v>0</v>
      </c>
      <c r="L168" s="171">
        <v>21</v>
      </c>
      <c r="M168" s="171">
        <f>G168*(1+L168/100)</f>
        <v>0</v>
      </c>
      <c r="N168" s="164">
        <v>6E-05</v>
      </c>
      <c r="O168" s="164">
        <f>ROUND(E168*N168,5)</f>
        <v>0.00378</v>
      </c>
      <c r="P168" s="164">
        <v>0</v>
      </c>
      <c r="Q168" s="164">
        <f>ROUND(E168*P168,5)</f>
        <v>0</v>
      </c>
      <c r="R168" s="164"/>
      <c r="S168" s="164"/>
      <c r="T168" s="165">
        <v>0.026</v>
      </c>
      <c r="U168" s="164">
        <f>ROUND(E168*T168,2)</f>
        <v>1.64</v>
      </c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 t="s">
        <v>121</v>
      </c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</row>
    <row r="169" spans="1:31" ht="12.75">
      <c r="A169" s="156" t="s">
        <v>116</v>
      </c>
      <c r="B169" s="163" t="s">
        <v>81</v>
      </c>
      <c r="C169" s="192" t="s">
        <v>82</v>
      </c>
      <c r="D169" s="166"/>
      <c r="E169" s="169"/>
      <c r="F169" s="172"/>
      <c r="G169" s="172">
        <f>SUMIF(AE170:AE171,"&lt;&gt;NOR",G170:G171)</f>
        <v>0</v>
      </c>
      <c r="H169" s="172"/>
      <c r="I169" s="172">
        <f>SUM(I170:I171)</f>
        <v>0</v>
      </c>
      <c r="J169" s="172"/>
      <c r="K169" s="172">
        <f>SUM(K170:K171)</f>
        <v>0</v>
      </c>
      <c r="L169" s="172"/>
      <c r="M169" s="172">
        <f>SUM(M170:M171)</f>
        <v>0</v>
      </c>
      <c r="N169" s="166"/>
      <c r="O169" s="166">
        <f>SUM(O170:O171)</f>
        <v>0.00902</v>
      </c>
      <c r="P169" s="166"/>
      <c r="Q169" s="166">
        <f>SUM(Q170:Q171)</f>
        <v>0</v>
      </c>
      <c r="R169" s="166"/>
      <c r="S169" s="166"/>
      <c r="T169" s="167"/>
      <c r="U169" s="166">
        <f>SUM(U170:U171)</f>
        <v>5.51</v>
      </c>
      <c r="AE169" t="s">
        <v>117</v>
      </c>
    </row>
    <row r="170" spans="1:60" ht="12.75" outlineLevel="1">
      <c r="A170" s="155">
        <v>132</v>
      </c>
      <c r="B170" s="162" t="s">
        <v>393</v>
      </c>
      <c r="C170" s="191" t="s">
        <v>394</v>
      </c>
      <c r="D170" s="164" t="s">
        <v>124</v>
      </c>
      <c r="E170" s="168">
        <v>41</v>
      </c>
      <c r="F170" s="170"/>
      <c r="G170" s="171">
        <f>ROUND(E170*F170,2)</f>
        <v>0</v>
      </c>
      <c r="H170" s="170"/>
      <c r="I170" s="171">
        <f>ROUND(E170*H170,2)</f>
        <v>0</v>
      </c>
      <c r="J170" s="170"/>
      <c r="K170" s="171">
        <f>ROUND(E170*J170,2)</f>
        <v>0</v>
      </c>
      <c r="L170" s="171">
        <v>21</v>
      </c>
      <c r="M170" s="171">
        <f>G170*(1+L170/100)</f>
        <v>0</v>
      </c>
      <c r="N170" s="164">
        <v>7E-05</v>
      </c>
      <c r="O170" s="164">
        <f>ROUND(E170*N170,5)</f>
        <v>0.00287</v>
      </c>
      <c r="P170" s="164">
        <v>0</v>
      </c>
      <c r="Q170" s="164">
        <f>ROUND(E170*P170,5)</f>
        <v>0</v>
      </c>
      <c r="R170" s="164"/>
      <c r="S170" s="164"/>
      <c r="T170" s="165">
        <v>0.03248</v>
      </c>
      <c r="U170" s="164">
        <f>ROUND(E170*T170,2)</f>
        <v>1.33</v>
      </c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 t="s">
        <v>121</v>
      </c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</row>
    <row r="171" spans="1:60" ht="12.75" outlineLevel="1">
      <c r="A171" s="155">
        <v>133</v>
      </c>
      <c r="B171" s="162" t="s">
        <v>395</v>
      </c>
      <c r="C171" s="191" t="s">
        <v>396</v>
      </c>
      <c r="D171" s="164" t="s">
        <v>124</v>
      </c>
      <c r="E171" s="168">
        <v>41</v>
      </c>
      <c r="F171" s="170"/>
      <c r="G171" s="171">
        <f>ROUND(E171*F171,2)</f>
        <v>0</v>
      </c>
      <c r="H171" s="170"/>
      <c r="I171" s="171">
        <f>ROUND(E171*H171,2)</f>
        <v>0</v>
      </c>
      <c r="J171" s="170"/>
      <c r="K171" s="171">
        <f>ROUND(E171*J171,2)</f>
        <v>0</v>
      </c>
      <c r="L171" s="171">
        <v>21</v>
      </c>
      <c r="M171" s="171">
        <f>G171*(1+L171/100)</f>
        <v>0</v>
      </c>
      <c r="N171" s="164">
        <v>0.00015</v>
      </c>
      <c r="O171" s="164">
        <f>ROUND(E171*N171,5)</f>
        <v>0.00615</v>
      </c>
      <c r="P171" s="164">
        <v>0</v>
      </c>
      <c r="Q171" s="164">
        <f>ROUND(E171*P171,5)</f>
        <v>0</v>
      </c>
      <c r="R171" s="164"/>
      <c r="S171" s="164"/>
      <c r="T171" s="165">
        <v>0.10191</v>
      </c>
      <c r="U171" s="164">
        <f>ROUND(E171*T171,2)</f>
        <v>4.18</v>
      </c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 t="s">
        <v>121</v>
      </c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</row>
    <row r="172" spans="1:31" ht="12.75">
      <c r="A172" s="156" t="s">
        <v>116</v>
      </c>
      <c r="B172" s="163" t="s">
        <v>83</v>
      </c>
      <c r="C172" s="192" t="s">
        <v>84</v>
      </c>
      <c r="D172" s="166"/>
      <c r="E172" s="169"/>
      <c r="F172" s="172"/>
      <c r="G172" s="172">
        <f>SUMIF(AE173:AE177,"&lt;&gt;NOR",G173:G177)</f>
        <v>0</v>
      </c>
      <c r="H172" s="172"/>
      <c r="I172" s="172">
        <f>SUM(I173:I177)</f>
        <v>0</v>
      </c>
      <c r="J172" s="172"/>
      <c r="K172" s="172">
        <f>SUM(K173:K177)</f>
        <v>0</v>
      </c>
      <c r="L172" s="172"/>
      <c r="M172" s="172">
        <f>SUM(M173:M177)</f>
        <v>0</v>
      </c>
      <c r="N172" s="166"/>
      <c r="O172" s="166">
        <f>SUM(O173:O177)</f>
        <v>0</v>
      </c>
      <c r="P172" s="166"/>
      <c r="Q172" s="166">
        <f>SUM(Q173:Q177)</f>
        <v>0</v>
      </c>
      <c r="R172" s="166"/>
      <c r="S172" s="166"/>
      <c r="T172" s="167"/>
      <c r="U172" s="166">
        <f>SUM(U173:U177)</f>
        <v>2.83</v>
      </c>
      <c r="AE172" t="s">
        <v>117</v>
      </c>
    </row>
    <row r="173" spans="1:60" ht="12.75" outlineLevel="1">
      <c r="A173" s="155">
        <v>134</v>
      </c>
      <c r="B173" s="162" t="s">
        <v>397</v>
      </c>
      <c r="C173" s="191" t="s">
        <v>398</v>
      </c>
      <c r="D173" s="164" t="s">
        <v>120</v>
      </c>
      <c r="E173" s="168">
        <v>1</v>
      </c>
      <c r="F173" s="170"/>
      <c r="G173" s="171">
        <f>ROUND(E173*F173,2)</f>
        <v>0</v>
      </c>
      <c r="H173" s="170"/>
      <c r="I173" s="171">
        <f>ROUND(E173*H173,2)</f>
        <v>0</v>
      </c>
      <c r="J173" s="170"/>
      <c r="K173" s="171">
        <f>ROUND(E173*J173,2)</f>
        <v>0</v>
      </c>
      <c r="L173" s="171">
        <v>21</v>
      </c>
      <c r="M173" s="171">
        <f>G173*(1+L173/100)</f>
        <v>0</v>
      </c>
      <c r="N173" s="164">
        <v>0</v>
      </c>
      <c r="O173" s="164">
        <f>ROUND(E173*N173,5)</f>
        <v>0</v>
      </c>
      <c r="P173" s="164">
        <v>0</v>
      </c>
      <c r="Q173" s="164">
        <f>ROUND(E173*P173,5)</f>
        <v>0</v>
      </c>
      <c r="R173" s="164"/>
      <c r="S173" s="164"/>
      <c r="T173" s="165">
        <v>0</v>
      </c>
      <c r="U173" s="164">
        <f>ROUND(E173*T173,2)</f>
        <v>0</v>
      </c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 t="s">
        <v>121</v>
      </c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</row>
    <row r="174" spans="1:60" ht="12.75" outlineLevel="1">
      <c r="A174" s="155">
        <v>135</v>
      </c>
      <c r="B174" s="162" t="s">
        <v>399</v>
      </c>
      <c r="C174" s="191" t="s">
        <v>400</v>
      </c>
      <c r="D174" s="164" t="s">
        <v>120</v>
      </c>
      <c r="E174" s="168">
        <v>1</v>
      </c>
      <c r="F174" s="170"/>
      <c r="G174" s="171">
        <f>ROUND(E174*F174,2)</f>
        <v>0</v>
      </c>
      <c r="H174" s="170"/>
      <c r="I174" s="171">
        <f>ROUND(E174*H174,2)</f>
        <v>0</v>
      </c>
      <c r="J174" s="170"/>
      <c r="K174" s="171">
        <f>ROUND(E174*J174,2)</f>
        <v>0</v>
      </c>
      <c r="L174" s="171">
        <v>21</v>
      </c>
      <c r="M174" s="171">
        <f>G174*(1+L174/100)</f>
        <v>0</v>
      </c>
      <c r="N174" s="164">
        <v>0</v>
      </c>
      <c r="O174" s="164">
        <f>ROUND(E174*N174,5)</f>
        <v>0</v>
      </c>
      <c r="P174" s="164">
        <v>0</v>
      </c>
      <c r="Q174" s="164">
        <f>ROUND(E174*P174,5)</f>
        <v>0</v>
      </c>
      <c r="R174" s="164"/>
      <c r="S174" s="164"/>
      <c r="T174" s="165">
        <v>0</v>
      </c>
      <c r="U174" s="164">
        <f>ROUND(E174*T174,2)</f>
        <v>0</v>
      </c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 t="s">
        <v>121</v>
      </c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</row>
    <row r="175" spans="1:60" ht="12.75" outlineLevel="1">
      <c r="A175" s="155">
        <v>136</v>
      </c>
      <c r="B175" s="162" t="s">
        <v>401</v>
      </c>
      <c r="C175" s="191" t="s">
        <v>402</v>
      </c>
      <c r="D175" s="164" t="s">
        <v>120</v>
      </c>
      <c r="E175" s="168">
        <v>1</v>
      </c>
      <c r="F175" s="170"/>
      <c r="G175" s="171">
        <f>ROUND(E175*F175,2)</f>
        <v>0</v>
      </c>
      <c r="H175" s="170"/>
      <c r="I175" s="171">
        <f>ROUND(E175*H175,2)</f>
        <v>0</v>
      </c>
      <c r="J175" s="170"/>
      <c r="K175" s="171">
        <f>ROUND(E175*J175,2)</f>
        <v>0</v>
      </c>
      <c r="L175" s="171">
        <v>21</v>
      </c>
      <c r="M175" s="171">
        <f>G175*(1+L175/100)</f>
        <v>0</v>
      </c>
      <c r="N175" s="164">
        <v>0</v>
      </c>
      <c r="O175" s="164">
        <f>ROUND(E175*N175,5)</f>
        <v>0</v>
      </c>
      <c r="P175" s="164">
        <v>0</v>
      </c>
      <c r="Q175" s="164">
        <f>ROUND(E175*P175,5)</f>
        <v>0</v>
      </c>
      <c r="R175" s="164"/>
      <c r="S175" s="164"/>
      <c r="T175" s="165">
        <v>0</v>
      </c>
      <c r="U175" s="164">
        <f>ROUND(E175*T175,2)</f>
        <v>0</v>
      </c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 t="s">
        <v>121</v>
      </c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</row>
    <row r="176" spans="1:60" ht="12.75" outlineLevel="1">
      <c r="A176" s="155">
        <v>137</v>
      </c>
      <c r="B176" s="162" t="s">
        <v>403</v>
      </c>
      <c r="C176" s="191" t="s">
        <v>404</v>
      </c>
      <c r="D176" s="164" t="s">
        <v>405</v>
      </c>
      <c r="E176" s="168">
        <v>3</v>
      </c>
      <c r="F176" s="170"/>
      <c r="G176" s="171">
        <f>ROUND(E176*F176,2)</f>
        <v>0</v>
      </c>
      <c r="H176" s="170"/>
      <c r="I176" s="171">
        <f>ROUND(E176*H176,2)</f>
        <v>0</v>
      </c>
      <c r="J176" s="170"/>
      <c r="K176" s="171">
        <f>ROUND(E176*J176,2)</f>
        <v>0</v>
      </c>
      <c r="L176" s="171">
        <v>21</v>
      </c>
      <c r="M176" s="171">
        <f>G176*(1+L176/100)</f>
        <v>0</v>
      </c>
      <c r="N176" s="164">
        <v>0</v>
      </c>
      <c r="O176" s="164">
        <f>ROUND(E176*N176,5)</f>
        <v>0</v>
      </c>
      <c r="P176" s="164">
        <v>0</v>
      </c>
      <c r="Q176" s="164">
        <f>ROUND(E176*P176,5)</f>
        <v>0</v>
      </c>
      <c r="R176" s="164"/>
      <c r="S176" s="164"/>
      <c r="T176" s="165">
        <v>0.942</v>
      </c>
      <c r="U176" s="164">
        <f>ROUND(E176*T176,2)</f>
        <v>2.83</v>
      </c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 t="s">
        <v>121</v>
      </c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</row>
    <row r="177" spans="1:60" ht="12.75" outlineLevel="1">
      <c r="A177" s="155">
        <v>138</v>
      </c>
      <c r="B177" s="162" t="s">
        <v>406</v>
      </c>
      <c r="C177" s="191" t="s">
        <v>407</v>
      </c>
      <c r="D177" s="164" t="s">
        <v>405</v>
      </c>
      <c r="E177" s="168">
        <v>3</v>
      </c>
      <c r="F177" s="170"/>
      <c r="G177" s="171">
        <f>ROUND(E177*F177,2)</f>
        <v>0</v>
      </c>
      <c r="H177" s="170"/>
      <c r="I177" s="171">
        <f>ROUND(E177*H177,2)</f>
        <v>0</v>
      </c>
      <c r="J177" s="170"/>
      <c r="K177" s="171">
        <f>ROUND(E177*J177,2)</f>
        <v>0</v>
      </c>
      <c r="L177" s="171">
        <v>21</v>
      </c>
      <c r="M177" s="171">
        <f>G177*(1+L177/100)</f>
        <v>0</v>
      </c>
      <c r="N177" s="164">
        <v>0</v>
      </c>
      <c r="O177" s="164">
        <f>ROUND(E177*N177,5)</f>
        <v>0</v>
      </c>
      <c r="P177" s="164">
        <v>0</v>
      </c>
      <c r="Q177" s="164">
        <f>ROUND(E177*P177,5)</f>
        <v>0</v>
      </c>
      <c r="R177" s="164"/>
      <c r="S177" s="164"/>
      <c r="T177" s="165">
        <v>0</v>
      </c>
      <c r="U177" s="164">
        <f>ROUND(E177*T177,2)</f>
        <v>0</v>
      </c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 t="s">
        <v>121</v>
      </c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</row>
    <row r="178" spans="1:31" ht="12.75">
      <c r="A178" s="156" t="s">
        <v>116</v>
      </c>
      <c r="B178" s="163" t="s">
        <v>85</v>
      </c>
      <c r="C178" s="192" t="s">
        <v>86</v>
      </c>
      <c r="D178" s="166"/>
      <c r="E178" s="169"/>
      <c r="F178" s="172"/>
      <c r="G178" s="172">
        <f>SUMIF(AE179:AE183,"&lt;&gt;NOR",G179:G183)</f>
        <v>0</v>
      </c>
      <c r="H178" s="172"/>
      <c r="I178" s="172">
        <f>SUM(I179:I183)</f>
        <v>0</v>
      </c>
      <c r="J178" s="172"/>
      <c r="K178" s="172">
        <f>SUM(K179:K183)</f>
        <v>0</v>
      </c>
      <c r="L178" s="172"/>
      <c r="M178" s="172">
        <f>SUM(M179:M183)</f>
        <v>0</v>
      </c>
      <c r="N178" s="166"/>
      <c r="O178" s="166">
        <f>SUM(O179:O183)</f>
        <v>0</v>
      </c>
      <c r="P178" s="166"/>
      <c r="Q178" s="166">
        <f>SUM(Q179:Q183)</f>
        <v>0</v>
      </c>
      <c r="R178" s="166"/>
      <c r="S178" s="166"/>
      <c r="T178" s="167"/>
      <c r="U178" s="166">
        <f>SUM(U179:U183)</f>
        <v>0</v>
      </c>
      <c r="AE178" t="s">
        <v>117</v>
      </c>
    </row>
    <row r="179" spans="1:60" ht="22.5" outlineLevel="1">
      <c r="A179" s="155">
        <v>139</v>
      </c>
      <c r="B179" s="162" t="s">
        <v>408</v>
      </c>
      <c r="C179" s="191" t="s">
        <v>409</v>
      </c>
      <c r="D179" s="164" t="s">
        <v>154</v>
      </c>
      <c r="E179" s="168">
        <v>2</v>
      </c>
      <c r="F179" s="170"/>
      <c r="G179" s="171">
        <f>ROUND(E179*F179,2)</f>
        <v>0</v>
      </c>
      <c r="H179" s="170"/>
      <c r="I179" s="171">
        <f>ROUND(E179*H179,2)</f>
        <v>0</v>
      </c>
      <c r="J179" s="170"/>
      <c r="K179" s="171">
        <f>ROUND(E179*J179,2)</f>
        <v>0</v>
      </c>
      <c r="L179" s="171">
        <v>21</v>
      </c>
      <c r="M179" s="171">
        <f>G179*(1+L179/100)</f>
        <v>0</v>
      </c>
      <c r="N179" s="164">
        <v>0</v>
      </c>
      <c r="O179" s="164">
        <f>ROUND(E179*N179,5)</f>
        <v>0</v>
      </c>
      <c r="P179" s="164">
        <v>0</v>
      </c>
      <c r="Q179" s="164">
        <f>ROUND(E179*P179,5)</f>
        <v>0</v>
      </c>
      <c r="R179" s="164"/>
      <c r="S179" s="164"/>
      <c r="T179" s="165">
        <v>0</v>
      </c>
      <c r="U179" s="164">
        <f>ROUND(E179*T179,2)</f>
        <v>0</v>
      </c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 t="s">
        <v>139</v>
      </c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</row>
    <row r="180" spans="1:60" ht="22.5" outlineLevel="1">
      <c r="A180" s="155">
        <v>140</v>
      </c>
      <c r="B180" s="162" t="s">
        <v>408</v>
      </c>
      <c r="C180" s="191" t="s">
        <v>410</v>
      </c>
      <c r="D180" s="164" t="s">
        <v>154</v>
      </c>
      <c r="E180" s="168">
        <v>2</v>
      </c>
      <c r="F180" s="170"/>
      <c r="G180" s="171">
        <f>ROUND(E180*F180,2)</f>
        <v>0</v>
      </c>
      <c r="H180" s="170"/>
      <c r="I180" s="171">
        <f>ROUND(E180*H180,2)</f>
        <v>0</v>
      </c>
      <c r="J180" s="170"/>
      <c r="K180" s="171">
        <f>ROUND(E180*J180,2)</f>
        <v>0</v>
      </c>
      <c r="L180" s="171">
        <v>21</v>
      </c>
      <c r="M180" s="171">
        <f>G180*(1+L180/100)</f>
        <v>0</v>
      </c>
      <c r="N180" s="164">
        <v>0</v>
      </c>
      <c r="O180" s="164">
        <f>ROUND(E180*N180,5)</f>
        <v>0</v>
      </c>
      <c r="P180" s="164">
        <v>0</v>
      </c>
      <c r="Q180" s="164">
        <f>ROUND(E180*P180,5)</f>
        <v>0</v>
      </c>
      <c r="R180" s="164"/>
      <c r="S180" s="164"/>
      <c r="T180" s="165">
        <v>0</v>
      </c>
      <c r="U180" s="164">
        <f>ROUND(E180*T180,2)</f>
        <v>0</v>
      </c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 t="s">
        <v>139</v>
      </c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</row>
    <row r="181" spans="1:60" ht="22.5" outlineLevel="1">
      <c r="A181" s="155">
        <v>141</v>
      </c>
      <c r="B181" s="162" t="s">
        <v>408</v>
      </c>
      <c r="C181" s="191" t="s">
        <v>411</v>
      </c>
      <c r="D181" s="164" t="s">
        <v>154</v>
      </c>
      <c r="E181" s="168">
        <v>2</v>
      </c>
      <c r="F181" s="170"/>
      <c r="G181" s="171">
        <f>ROUND(E181*F181,2)</f>
        <v>0</v>
      </c>
      <c r="H181" s="170"/>
      <c r="I181" s="171">
        <f>ROUND(E181*H181,2)</f>
        <v>0</v>
      </c>
      <c r="J181" s="170"/>
      <c r="K181" s="171">
        <f>ROUND(E181*J181,2)</f>
        <v>0</v>
      </c>
      <c r="L181" s="171">
        <v>21</v>
      </c>
      <c r="M181" s="171">
        <f>G181*(1+L181/100)</f>
        <v>0</v>
      </c>
      <c r="N181" s="164">
        <v>0</v>
      </c>
      <c r="O181" s="164">
        <f>ROUND(E181*N181,5)</f>
        <v>0</v>
      </c>
      <c r="P181" s="164">
        <v>0</v>
      </c>
      <c r="Q181" s="164">
        <f>ROUND(E181*P181,5)</f>
        <v>0</v>
      </c>
      <c r="R181" s="164"/>
      <c r="S181" s="164"/>
      <c r="T181" s="165">
        <v>0</v>
      </c>
      <c r="U181" s="164">
        <f>ROUND(E181*T181,2)</f>
        <v>0</v>
      </c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 t="s">
        <v>139</v>
      </c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</row>
    <row r="182" spans="1:60" ht="22.5" outlineLevel="1">
      <c r="A182" s="155">
        <v>142</v>
      </c>
      <c r="B182" s="162" t="s">
        <v>408</v>
      </c>
      <c r="C182" s="191" t="s">
        <v>412</v>
      </c>
      <c r="D182" s="164" t="s">
        <v>154</v>
      </c>
      <c r="E182" s="168">
        <v>2</v>
      </c>
      <c r="F182" s="170"/>
      <c r="G182" s="171">
        <f>ROUND(E182*F182,2)</f>
        <v>0</v>
      </c>
      <c r="H182" s="170"/>
      <c r="I182" s="171">
        <f>ROUND(E182*H182,2)</f>
        <v>0</v>
      </c>
      <c r="J182" s="170"/>
      <c r="K182" s="171">
        <f>ROUND(E182*J182,2)</f>
        <v>0</v>
      </c>
      <c r="L182" s="171">
        <v>21</v>
      </c>
      <c r="M182" s="171">
        <f>G182*(1+L182/100)</f>
        <v>0</v>
      </c>
      <c r="N182" s="164">
        <v>0</v>
      </c>
      <c r="O182" s="164">
        <f>ROUND(E182*N182,5)</f>
        <v>0</v>
      </c>
      <c r="P182" s="164">
        <v>0</v>
      </c>
      <c r="Q182" s="164">
        <f>ROUND(E182*P182,5)</f>
        <v>0</v>
      </c>
      <c r="R182" s="164"/>
      <c r="S182" s="164"/>
      <c r="T182" s="165">
        <v>0</v>
      </c>
      <c r="U182" s="164">
        <f>ROUND(E182*T182,2)</f>
        <v>0</v>
      </c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 t="s">
        <v>139</v>
      </c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</row>
    <row r="183" spans="1:60" ht="12.75" outlineLevel="1">
      <c r="A183" s="155">
        <v>143</v>
      </c>
      <c r="B183" s="162" t="s">
        <v>413</v>
      </c>
      <c r="C183" s="191" t="s">
        <v>414</v>
      </c>
      <c r="D183" s="164" t="s">
        <v>154</v>
      </c>
      <c r="E183" s="168">
        <v>8</v>
      </c>
      <c r="F183" s="170"/>
      <c r="G183" s="171">
        <f>ROUND(E183*F183,2)</f>
        <v>0</v>
      </c>
      <c r="H183" s="170"/>
      <c r="I183" s="171">
        <f>ROUND(E183*H183,2)</f>
        <v>0</v>
      </c>
      <c r="J183" s="170"/>
      <c r="K183" s="171">
        <f>ROUND(E183*J183,2)</f>
        <v>0</v>
      </c>
      <c r="L183" s="171">
        <v>21</v>
      </c>
      <c r="M183" s="171">
        <f>G183*(1+L183/100)</f>
        <v>0</v>
      </c>
      <c r="N183" s="164">
        <v>0</v>
      </c>
      <c r="O183" s="164">
        <f>ROUND(E183*N183,5)</f>
        <v>0</v>
      </c>
      <c r="P183" s="164">
        <v>0</v>
      </c>
      <c r="Q183" s="164">
        <f>ROUND(E183*P183,5)</f>
        <v>0</v>
      </c>
      <c r="R183" s="164"/>
      <c r="S183" s="164"/>
      <c r="T183" s="165">
        <v>0</v>
      </c>
      <c r="U183" s="164">
        <f>ROUND(E183*T183,2)</f>
        <v>0</v>
      </c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 t="s">
        <v>121</v>
      </c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</row>
    <row r="184" spans="1:31" ht="12.75">
      <c r="A184" s="156" t="s">
        <v>116</v>
      </c>
      <c r="B184" s="163" t="s">
        <v>87</v>
      </c>
      <c r="C184" s="192" t="s">
        <v>88</v>
      </c>
      <c r="D184" s="166"/>
      <c r="E184" s="169"/>
      <c r="F184" s="172"/>
      <c r="G184" s="172">
        <f>SUMIF(AE185:AE190,"&lt;&gt;NOR",G185:G190)</f>
        <v>0</v>
      </c>
      <c r="H184" s="172"/>
      <c r="I184" s="172">
        <f>SUM(I185:I190)</f>
        <v>0</v>
      </c>
      <c r="J184" s="172"/>
      <c r="K184" s="172">
        <f>SUM(K185:K190)</f>
        <v>0</v>
      </c>
      <c r="L184" s="172"/>
      <c r="M184" s="172">
        <f>SUM(M185:M190)</f>
        <v>0</v>
      </c>
      <c r="N184" s="166"/>
      <c r="O184" s="166">
        <f>SUM(O185:O190)</f>
        <v>0</v>
      </c>
      <c r="P184" s="166"/>
      <c r="Q184" s="166">
        <f>SUM(Q185:Q190)</f>
        <v>0</v>
      </c>
      <c r="R184" s="166"/>
      <c r="S184" s="166"/>
      <c r="T184" s="167"/>
      <c r="U184" s="166">
        <f>SUM(U185:U190)</f>
        <v>39.54999999999999</v>
      </c>
      <c r="AE184" t="s">
        <v>117</v>
      </c>
    </row>
    <row r="185" spans="1:60" ht="12.75" outlineLevel="1">
      <c r="A185" s="155">
        <v>144</v>
      </c>
      <c r="B185" s="162" t="s">
        <v>415</v>
      </c>
      <c r="C185" s="191" t="s">
        <v>416</v>
      </c>
      <c r="D185" s="164" t="s">
        <v>405</v>
      </c>
      <c r="E185" s="168">
        <v>3</v>
      </c>
      <c r="F185" s="170"/>
      <c r="G185" s="171">
        <f aca="true" t="shared" si="35" ref="G185:G190">ROUND(E185*F185,2)</f>
        <v>0</v>
      </c>
      <c r="H185" s="170"/>
      <c r="I185" s="171">
        <f aca="true" t="shared" si="36" ref="I185:I190">ROUND(E185*H185,2)</f>
        <v>0</v>
      </c>
      <c r="J185" s="170"/>
      <c r="K185" s="171">
        <f aca="true" t="shared" si="37" ref="K185:K190">ROUND(E185*J185,2)</f>
        <v>0</v>
      </c>
      <c r="L185" s="171">
        <v>21</v>
      </c>
      <c r="M185" s="171">
        <f aca="true" t="shared" si="38" ref="M185:M190">G185*(1+L185/100)</f>
        <v>0</v>
      </c>
      <c r="N185" s="164">
        <v>0</v>
      </c>
      <c r="O185" s="164">
        <f aca="true" t="shared" si="39" ref="O185:O190">ROUND(E185*N185,5)</f>
        <v>0</v>
      </c>
      <c r="P185" s="164">
        <v>0</v>
      </c>
      <c r="Q185" s="164">
        <f aca="true" t="shared" si="40" ref="Q185:Q190">ROUND(E185*P185,5)</f>
        <v>0</v>
      </c>
      <c r="R185" s="164"/>
      <c r="S185" s="164"/>
      <c r="T185" s="165">
        <v>10.582</v>
      </c>
      <c r="U185" s="164">
        <f aca="true" t="shared" si="41" ref="U185:U190">ROUND(E185*T185,2)</f>
        <v>31.75</v>
      </c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 t="s">
        <v>121</v>
      </c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</row>
    <row r="186" spans="1:60" ht="12.75" outlineLevel="1">
      <c r="A186" s="155">
        <v>145</v>
      </c>
      <c r="B186" s="162" t="s">
        <v>417</v>
      </c>
      <c r="C186" s="191" t="s">
        <v>418</v>
      </c>
      <c r="D186" s="164" t="s">
        <v>405</v>
      </c>
      <c r="E186" s="168">
        <v>3</v>
      </c>
      <c r="F186" s="170"/>
      <c r="G186" s="171">
        <f t="shared" si="35"/>
        <v>0</v>
      </c>
      <c r="H186" s="170"/>
      <c r="I186" s="171">
        <f t="shared" si="36"/>
        <v>0</v>
      </c>
      <c r="J186" s="170"/>
      <c r="K186" s="171">
        <f t="shared" si="37"/>
        <v>0</v>
      </c>
      <c r="L186" s="171">
        <v>21</v>
      </c>
      <c r="M186" s="171">
        <f t="shared" si="38"/>
        <v>0</v>
      </c>
      <c r="N186" s="164">
        <v>0</v>
      </c>
      <c r="O186" s="164">
        <f t="shared" si="39"/>
        <v>0</v>
      </c>
      <c r="P186" s="164">
        <v>0</v>
      </c>
      <c r="Q186" s="164">
        <f t="shared" si="40"/>
        <v>0</v>
      </c>
      <c r="R186" s="164"/>
      <c r="S186" s="164"/>
      <c r="T186" s="165">
        <v>1.183</v>
      </c>
      <c r="U186" s="164">
        <f t="shared" si="41"/>
        <v>3.55</v>
      </c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 t="s">
        <v>121</v>
      </c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</row>
    <row r="187" spans="1:60" ht="12.75" outlineLevel="1">
      <c r="A187" s="155">
        <v>146</v>
      </c>
      <c r="B187" s="162" t="s">
        <v>419</v>
      </c>
      <c r="C187" s="191" t="s">
        <v>420</v>
      </c>
      <c r="D187" s="164" t="s">
        <v>405</v>
      </c>
      <c r="E187" s="168">
        <v>0.5</v>
      </c>
      <c r="F187" s="170"/>
      <c r="G187" s="171">
        <f t="shared" si="35"/>
        <v>0</v>
      </c>
      <c r="H187" s="170"/>
      <c r="I187" s="171">
        <f t="shared" si="36"/>
        <v>0</v>
      </c>
      <c r="J187" s="170"/>
      <c r="K187" s="171">
        <f t="shared" si="37"/>
        <v>0</v>
      </c>
      <c r="L187" s="171">
        <v>21</v>
      </c>
      <c r="M187" s="171">
        <f t="shared" si="38"/>
        <v>0</v>
      </c>
      <c r="N187" s="164">
        <v>0</v>
      </c>
      <c r="O187" s="164">
        <f t="shared" si="39"/>
        <v>0</v>
      </c>
      <c r="P187" s="164">
        <v>0</v>
      </c>
      <c r="Q187" s="164">
        <f t="shared" si="40"/>
        <v>0</v>
      </c>
      <c r="R187" s="164"/>
      <c r="S187" s="164"/>
      <c r="T187" s="165">
        <v>1.327</v>
      </c>
      <c r="U187" s="164">
        <f t="shared" si="41"/>
        <v>0.66</v>
      </c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 t="s">
        <v>121</v>
      </c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</row>
    <row r="188" spans="1:60" ht="12.75" outlineLevel="1">
      <c r="A188" s="155">
        <v>147</v>
      </c>
      <c r="B188" s="162" t="s">
        <v>421</v>
      </c>
      <c r="C188" s="191" t="s">
        <v>422</v>
      </c>
      <c r="D188" s="164" t="s">
        <v>405</v>
      </c>
      <c r="E188" s="168">
        <v>0.5</v>
      </c>
      <c r="F188" s="170"/>
      <c r="G188" s="171">
        <f t="shared" si="35"/>
        <v>0</v>
      </c>
      <c r="H188" s="170"/>
      <c r="I188" s="171">
        <f t="shared" si="36"/>
        <v>0</v>
      </c>
      <c r="J188" s="170"/>
      <c r="K188" s="171">
        <f t="shared" si="37"/>
        <v>0</v>
      </c>
      <c r="L188" s="171">
        <v>21</v>
      </c>
      <c r="M188" s="171">
        <f t="shared" si="38"/>
        <v>0</v>
      </c>
      <c r="N188" s="164">
        <v>0</v>
      </c>
      <c r="O188" s="164">
        <f t="shared" si="39"/>
        <v>0</v>
      </c>
      <c r="P188" s="164">
        <v>0</v>
      </c>
      <c r="Q188" s="164">
        <f t="shared" si="40"/>
        <v>0</v>
      </c>
      <c r="R188" s="164"/>
      <c r="S188" s="164"/>
      <c r="T188" s="165">
        <v>1.219</v>
      </c>
      <c r="U188" s="164">
        <f t="shared" si="41"/>
        <v>0.61</v>
      </c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 t="s">
        <v>121</v>
      </c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</row>
    <row r="189" spans="1:60" ht="12.75" outlineLevel="1">
      <c r="A189" s="155">
        <v>148</v>
      </c>
      <c r="B189" s="162" t="s">
        <v>423</v>
      </c>
      <c r="C189" s="191" t="s">
        <v>424</v>
      </c>
      <c r="D189" s="164" t="s">
        <v>405</v>
      </c>
      <c r="E189" s="168">
        <v>3.5</v>
      </c>
      <c r="F189" s="170"/>
      <c r="G189" s="171">
        <f t="shared" si="35"/>
        <v>0</v>
      </c>
      <c r="H189" s="170"/>
      <c r="I189" s="171">
        <f t="shared" si="36"/>
        <v>0</v>
      </c>
      <c r="J189" s="170"/>
      <c r="K189" s="171">
        <f t="shared" si="37"/>
        <v>0</v>
      </c>
      <c r="L189" s="171">
        <v>21</v>
      </c>
      <c r="M189" s="171">
        <f t="shared" si="38"/>
        <v>0</v>
      </c>
      <c r="N189" s="164">
        <v>0</v>
      </c>
      <c r="O189" s="164">
        <f t="shared" si="39"/>
        <v>0</v>
      </c>
      <c r="P189" s="164">
        <v>0</v>
      </c>
      <c r="Q189" s="164">
        <f t="shared" si="40"/>
        <v>0</v>
      </c>
      <c r="R189" s="164"/>
      <c r="S189" s="164"/>
      <c r="T189" s="165">
        <v>0.852</v>
      </c>
      <c r="U189" s="164">
        <f t="shared" si="41"/>
        <v>2.98</v>
      </c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 t="s">
        <v>121</v>
      </c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</row>
    <row r="190" spans="1:60" ht="12.75" outlineLevel="1">
      <c r="A190" s="180">
        <v>149</v>
      </c>
      <c r="B190" s="181" t="s">
        <v>425</v>
      </c>
      <c r="C190" s="193" t="s">
        <v>426</v>
      </c>
      <c r="D190" s="182" t="s">
        <v>405</v>
      </c>
      <c r="E190" s="183">
        <v>3.5</v>
      </c>
      <c r="F190" s="184"/>
      <c r="G190" s="185">
        <f t="shared" si="35"/>
        <v>0</v>
      </c>
      <c r="H190" s="184"/>
      <c r="I190" s="185">
        <f t="shared" si="36"/>
        <v>0</v>
      </c>
      <c r="J190" s="184"/>
      <c r="K190" s="185">
        <f t="shared" si="37"/>
        <v>0</v>
      </c>
      <c r="L190" s="185">
        <v>21</v>
      </c>
      <c r="M190" s="185">
        <f t="shared" si="38"/>
        <v>0</v>
      </c>
      <c r="N190" s="182">
        <v>0</v>
      </c>
      <c r="O190" s="182">
        <f t="shared" si="39"/>
        <v>0</v>
      </c>
      <c r="P190" s="182">
        <v>0</v>
      </c>
      <c r="Q190" s="182">
        <f t="shared" si="40"/>
        <v>0</v>
      </c>
      <c r="R190" s="182"/>
      <c r="S190" s="182"/>
      <c r="T190" s="186">
        <v>0</v>
      </c>
      <c r="U190" s="182">
        <f t="shared" si="41"/>
        <v>0</v>
      </c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 t="s">
        <v>121</v>
      </c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</row>
    <row r="191" spans="1:30" ht="12.75">
      <c r="A191" s="6"/>
      <c r="B191" s="7" t="s">
        <v>427</v>
      </c>
      <c r="C191" s="194" t="s">
        <v>427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AC191">
        <v>15</v>
      </c>
      <c r="AD191">
        <v>21</v>
      </c>
    </row>
    <row r="192" spans="1:31" ht="12.75">
      <c r="A192" s="187"/>
      <c r="B192" s="188">
        <v>26</v>
      </c>
      <c r="C192" s="195" t="s">
        <v>427</v>
      </c>
      <c r="D192" s="189"/>
      <c r="E192" s="189"/>
      <c r="F192" s="189"/>
      <c r="G192" s="190">
        <f>G8+G14+G16+G19+G48+G97+G113+G159+G165+G169+G172+G178+G184</f>
        <v>0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AC192">
        <f>SUMIF(L7:L190,AC191,G7:G190)</f>
        <v>0</v>
      </c>
      <c r="AD192">
        <f>SUMIF(L7:L190,AD191,G7:G190)</f>
        <v>0</v>
      </c>
      <c r="AE192" t="s">
        <v>428</v>
      </c>
    </row>
    <row r="193" spans="1:21" ht="12.75">
      <c r="A193" s="6"/>
      <c r="B193" s="7" t="s">
        <v>427</v>
      </c>
      <c r="C193" s="194" t="s">
        <v>427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2.75">
      <c r="A194" s="6"/>
      <c r="B194" s="7" t="s">
        <v>427</v>
      </c>
      <c r="C194" s="194" t="s">
        <v>427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2.75">
      <c r="A195" s="262">
        <v>33</v>
      </c>
      <c r="B195" s="262"/>
      <c r="C195" s="263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31" ht="12.75">
      <c r="A196" s="264"/>
      <c r="B196" s="265"/>
      <c r="C196" s="266"/>
      <c r="D196" s="265"/>
      <c r="E196" s="265"/>
      <c r="F196" s="265"/>
      <c r="G196" s="267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AE196" t="s">
        <v>429</v>
      </c>
    </row>
    <row r="197" spans="1:21" ht="12.75">
      <c r="A197" s="268"/>
      <c r="B197" s="269"/>
      <c r="C197" s="270"/>
      <c r="D197" s="269"/>
      <c r="E197" s="269"/>
      <c r="F197" s="269"/>
      <c r="G197" s="271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2.75">
      <c r="A198" s="268"/>
      <c r="B198" s="269"/>
      <c r="C198" s="270"/>
      <c r="D198" s="269"/>
      <c r="E198" s="269"/>
      <c r="F198" s="269"/>
      <c r="G198" s="271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2.75">
      <c r="A199" s="268"/>
      <c r="B199" s="269"/>
      <c r="C199" s="270"/>
      <c r="D199" s="269"/>
      <c r="E199" s="269"/>
      <c r="F199" s="269"/>
      <c r="G199" s="271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2.75">
      <c r="A200" s="272"/>
      <c r="B200" s="273"/>
      <c r="C200" s="274"/>
      <c r="D200" s="273"/>
      <c r="E200" s="273"/>
      <c r="F200" s="273"/>
      <c r="G200" s="275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2.75">
      <c r="A201" s="6"/>
      <c r="B201" s="7" t="s">
        <v>427</v>
      </c>
      <c r="C201" s="194" t="s">
        <v>427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3:31" ht="12.75">
      <c r="C202" s="196"/>
      <c r="AE202" t="s">
        <v>430</v>
      </c>
    </row>
  </sheetData>
  <sheetProtection password="E0CB" sheet="1"/>
  <mergeCells count="27">
    <mergeCell ref="C93:G93"/>
    <mergeCell ref="A195:C195"/>
    <mergeCell ref="A196:G200"/>
    <mergeCell ref="C81:G81"/>
    <mergeCell ref="C84:G84"/>
    <mergeCell ref="C86:G86"/>
    <mergeCell ref="C87:G87"/>
    <mergeCell ref="C89:G89"/>
    <mergeCell ref="C91:G91"/>
    <mergeCell ref="C43:G43"/>
    <mergeCell ref="C50:G50"/>
    <mergeCell ref="C51:G51"/>
    <mergeCell ref="C59:G59"/>
    <mergeCell ref="C62:G62"/>
    <mergeCell ref="C78:G78"/>
    <mergeCell ref="C31:G31"/>
    <mergeCell ref="C33:G33"/>
    <mergeCell ref="C35:G35"/>
    <mergeCell ref="C37:G37"/>
    <mergeCell ref="C39:G39"/>
    <mergeCell ref="C41:G41"/>
    <mergeCell ref="A1:G1"/>
    <mergeCell ref="C2:G2"/>
    <mergeCell ref="C3:G3"/>
    <mergeCell ref="C4:G4"/>
    <mergeCell ref="C11:G11"/>
    <mergeCell ref="C29:G29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Uživatel systému Windows</cp:lastModifiedBy>
  <cp:lastPrinted>2014-02-28T09:52:57Z</cp:lastPrinted>
  <dcterms:created xsi:type="dcterms:W3CDTF">2009-04-08T07:15:50Z</dcterms:created>
  <dcterms:modified xsi:type="dcterms:W3CDTF">2018-04-19T12:55:13Z</dcterms:modified>
  <cp:category/>
  <cp:version/>
  <cp:contentType/>
  <cp:contentStatus/>
</cp:coreProperties>
</file>