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30" tabRatio="772" firstSheet="1" activeTab="6"/>
  </bookViews>
  <sheets>
    <sheet name="Rekapitulace stavby" sheetId="1" r:id="rId1"/>
    <sheet name="Podmínky pro zpracování" sheetId="42" r:id="rId2"/>
    <sheet name="TO-1.07" sheetId="40" r:id="rId3"/>
    <sheet name="TO-1.08.02" sheetId="26" r:id="rId4"/>
    <sheet name="TO-1.11.02" sheetId="30" r:id="rId5"/>
    <sheet name="TO-1.11.11" sheetId="36" r:id="rId6"/>
    <sheet name="SO-1" sheetId="41" r:id="rId7"/>
  </sheets>
  <externalReferences>
    <externalReference r:id="rId10"/>
    <externalReference r:id="rId11"/>
    <externalReference r:id="rId12"/>
  </externalReferences>
  <definedNames>
    <definedName name="_xlnm.Print_Area" localSheetId="0">'Rekapitulace stavby'!$C$4:$AP$70,'Rekapitulace stavby'!$C$76:$AP$96</definedName>
    <definedName name="_xlnm.Print_Area" localSheetId="6">'SO-1'!$C$4:$Q$70,'SO-1'!$C$76:$Q$123,'SO-1'!$C$129:$Q$304</definedName>
    <definedName name="_xlnm.Print_Area" localSheetId="2">'TO-1.07'!$C$4:$Q$70,'TO-1.07'!$C$76:$Q$97,'TO-1.07'!$C$103:$Q$145</definedName>
    <definedName name="_xlnm.Print_Area" localSheetId="3">'TO-1.08.02'!$C$4:$Q$70,'TO-1.08.02'!$C$76:$Q$95,'TO-1.08.02'!$C$101:$Q$142</definedName>
    <definedName name="_xlnm.Print_Area" localSheetId="4">'TO-1.11.02'!$C$4:$Q$70,'TO-1.11.02'!$C$76:$Q$97,'TO-1.11.02'!$C$103:$Q$160</definedName>
    <definedName name="_xlnm.Print_Area" localSheetId="5">'TO-1.11.11'!$C$4:$Q$70,'TO-1.11.11'!$C$76:$Q$100,'TO-1.11.11'!$C$106:$Q$199</definedName>
    <definedName name="_xlnm.Print_Titles" localSheetId="0">'Rekapitulace stavby'!$85:$85</definedName>
    <definedName name="_xlnm.Print_Titles" localSheetId="2">'TO-1.07'!$113:$113</definedName>
    <definedName name="_xlnm.Print_Titles" localSheetId="3">'TO-1.08.02'!$111:$111</definedName>
    <definedName name="_xlnm.Print_Titles" localSheetId="4">'TO-1.11.02'!$113:$113</definedName>
    <definedName name="_xlnm.Print_Titles" localSheetId="5">'TO-1.11.11'!$116:$116</definedName>
    <definedName name="_xlnm.Print_Titles" localSheetId="6">'SO-1'!$139:$139</definedName>
  </definedNames>
  <calcPr calcId="162913"/>
</workbook>
</file>

<file path=xl/sharedStrings.xml><?xml version="1.0" encoding="utf-8"?>
<sst xmlns="http://schemas.openxmlformats.org/spreadsheetml/2006/main" count="2048" uniqueCount="731">
  <si>
    <t>2012</t>
  </si>
  <si>
    <t>List obsahuje:</t>
  </si>
  <si>
    <t>1) Souhrnný list stavby</t>
  </si>
  <si>
    <t>2) Rekapitulace objektů</t>
  </si>
  <si>
    <t>2.0</t>
  </si>
  <si>
    <t/>
  </si>
  <si>
    <t>False</t>
  </si>
  <si>
    <t>optimalizováno pro tisk sestav ve formátu A4 - na výšku</t>
  </si>
  <si>
    <t>&gt;&gt;  skryté sloupce  &lt;&lt;</t>
  </si>
  <si>
    <t>0,01</t>
  </si>
  <si>
    <t>21</t>
  </si>
  <si>
    <t>15</t>
  </si>
  <si>
    <t>SOUHRNNÝ LIST STAVBY</t>
  </si>
  <si>
    <t>v ---  níže se nacházejí doplnkové a pomocné údaje k sestavám  --- v</t>
  </si>
  <si>
    <t>0,001</t>
  </si>
  <si>
    <t>Kód:</t>
  </si>
  <si>
    <t>040-18</t>
  </si>
  <si>
    <t>Stavba:</t>
  </si>
  <si>
    <t>Lednice</t>
  </si>
  <si>
    <t>JKSO:</t>
  </si>
  <si>
    <t>CC-CZ:</t>
  </si>
  <si>
    <t>Místo:</t>
  </si>
  <si>
    <t xml:space="preserve"> </t>
  </si>
  <si>
    <t>Datum:</t>
  </si>
  <si>
    <t>Objednatel:</t>
  </si>
  <si>
    <t>IČ:</t>
  </si>
  <si>
    <t>DIČ:</t>
  </si>
  <si>
    <t>Zhotovitel:</t>
  </si>
  <si>
    <t>Projektant:</t>
  </si>
  <si>
    <t>True</t>
  </si>
  <si>
    <t>Zpracovatel:</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</si>
  <si>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</si>
  <si>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</si>
  <si>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</si>
  <si>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</si>
  <si>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</si>
  <si>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</si>
  <si>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</si>
  <si>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</si>
  <si>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</si>
  <si>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</si>
  <si>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</si>
  <si>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</si>
  <si>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</si>
  <si>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</si>
  <si>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</si>
  <si>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</si>
  <si>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</si>
  <si>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</si>
  <si>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</si>
  <si>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</si>
  <si>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</si>
  <si>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</si>
  <si>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</si>
  <si>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</si>
  <si>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</si>
  <si>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</si>
  <si>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</si>
  <si>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</si>
  <si>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</si>
  <si>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</si>
  <si>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</si>
  <si>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</si>
  <si>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</si>
  <si>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</si>
  <si>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</si>
  <si>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</si>
  <si>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</si>
  <si>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</si>
  <si>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</si>
  <si>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</si>
  <si>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</si>
  <si>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</si>
  <si>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</si>
  <si>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{dfbe7b47-eb63-4468-a760-0ab49a906f67}</t>
  </si>
  <si>
    <t>{00000000-0000-0000-0000-000000000000}</t>
  </si>
  <si>
    <t>/</t>
  </si>
  <si>
    <t>1</t>
  </si>
  <si>
    <t>{304acddd-0bb9-4d82-8735-9c6b377700f9}</t>
  </si>
  <si>
    <t>TO-1.11.02</t>
  </si>
  <si>
    <t>{7d0cc663-df14-45a4-8662-722582649115}</t>
  </si>
  <si>
    <t>TO-1.11.11</t>
  </si>
  <si>
    <t>{437226d8-dd77-49e7-8cc1-a2b028339506}</t>
  </si>
  <si>
    <t>2) Ostatní náklady ze souhrnného listu</t>
  </si>
  <si>
    <t>Procent. zadání
[% nákladů rozpočtu]</t>
  </si>
  <si>
    <t>Zařazení nákladů</t>
  </si>
  <si>
    <t>Celkové náklady za stavbu 1) + 2)</t>
  </si>
  <si>
    <t>1) Krycí list rozpočtu</t>
  </si>
  <si>
    <t>2) Rekapitulace rozpočtu</t>
  </si>
  <si>
    <t>3) Rozpočet</t>
  </si>
  <si>
    <t>Zpět na list:</t>
  </si>
  <si>
    <t>Rekapitulace stavby</t>
  </si>
  <si>
    <t>2</t>
  </si>
  <si>
    <t>KRYCÍ LIST ROZPOČTU</t>
  </si>
  <si>
    <t>Objekt:</t>
  </si>
  <si>
    <t>Náklady z rozpočtu</t>
  </si>
  <si>
    <t>Ostatní náklady</t>
  </si>
  <si>
    <t>REKAPITULACE ROZPOČTU</t>
  </si>
  <si>
    <t>Kód - Popis</t>
  </si>
  <si>
    <t>Cena celkem [CZK]</t>
  </si>
  <si>
    <t>1) Náklady z rozpočtu</t>
  </si>
  <si>
    <t>ZVL - ZÁVLAHOVÝ SYSTÉM</t>
  </si>
  <si>
    <t>2) Ostatní náklady</t>
  </si>
  <si>
    <t>ROZPOČET</t>
  </si>
  <si>
    <t>PČ</t>
  </si>
  <si>
    <t>Typ</t>
  </si>
  <si>
    <t>Popis</t>
  </si>
  <si>
    <t>MJ</t>
  </si>
  <si>
    <t>Množství</t>
  </si>
  <si>
    <t>J.cena [CZK]</t>
  </si>
  <si>
    <t>Poznámka</t>
  </si>
  <si>
    <t>J. Nh [h]</t>
  </si>
  <si>
    <t>Nh celkem [h]</t>
  </si>
  <si>
    <t>J. hmotnost
[t]</t>
  </si>
  <si>
    <t>Hmotnost
celkem [t]</t>
  </si>
  <si>
    <t>J. suť [t]</t>
  </si>
  <si>
    <t>Suť Celkem [t]</t>
  </si>
  <si>
    <t>K</t>
  </si>
  <si>
    <t>m</t>
  </si>
  <si>
    <t>4</t>
  </si>
  <si>
    <t>ks</t>
  </si>
  <si>
    <t>6</t>
  </si>
  <si>
    <t>5</t>
  </si>
  <si>
    <t>m2</t>
  </si>
  <si>
    <t>8</t>
  </si>
  <si>
    <t>10</t>
  </si>
  <si>
    <t>7</t>
  </si>
  <si>
    <t>175102101</t>
  </si>
  <si>
    <t>m3</t>
  </si>
  <si>
    <t>174102101</t>
  </si>
  <si>
    <t>Zásyp potrubí vykopanou zeminou</t>
  </si>
  <si>
    <t>3</t>
  </si>
  <si>
    <t>9</t>
  </si>
  <si>
    <t>181301102</t>
  </si>
  <si>
    <t>Navrácení vrstvy humusu</t>
  </si>
  <si>
    <t>460560053</t>
  </si>
  <si>
    <t>Podkladní štěrk komunikace frakce 16-32 mm tl.150 mm</t>
  </si>
  <si>
    <t>11</t>
  </si>
  <si>
    <t>460300002</t>
  </si>
  <si>
    <t>Hutnění zásypu potrubí</t>
  </si>
  <si>
    <t>460650081</t>
  </si>
  <si>
    <t>460600023</t>
  </si>
  <si>
    <t>Likvidace přebytečné zeminy</t>
  </si>
  <si>
    <t>Pol10</t>
  </si>
  <si>
    <t>Pol11</t>
  </si>
  <si>
    <t>Pol12</t>
  </si>
  <si>
    <t>Pol13</t>
  </si>
  <si>
    <t>Pol14</t>
  </si>
  <si>
    <t>230205055</t>
  </si>
  <si>
    <t>Pol16</t>
  </si>
  <si>
    <t>soub</t>
  </si>
  <si>
    <t>Pol17</t>
  </si>
  <si>
    <t>899722111</t>
  </si>
  <si>
    <t>Pol19</t>
  </si>
  <si>
    <t>Pol25</t>
  </si>
  <si>
    <t>892351111</t>
  </si>
  <si>
    <t>132201101</t>
  </si>
  <si>
    <t>230205031</t>
  </si>
  <si>
    <t>230205051</t>
  </si>
  <si>
    <t>230205041</t>
  </si>
  <si>
    <t>230205035</t>
  </si>
  <si>
    <t>Vyhloubení rýhy šířky 150 mm pro potrubí hloubky 600 mm v zemině tř. těžitelnosti 3</t>
  </si>
  <si>
    <t>Podsyp a obsyp potrubí nesoudržným materiálem - frakce 0 - 16 mm</t>
  </si>
  <si>
    <t>Navrácení rozebrané betonové dlažby do lože štěrku frakce 8-12 mm tl.400 mm, hutnění zásyps spar křemičitým pískem</t>
  </si>
  <si>
    <t>Pol99</t>
  </si>
  <si>
    <t>Pol104</t>
  </si>
  <si>
    <t>Pol105</t>
  </si>
  <si>
    <t>Pol106</t>
  </si>
  <si>
    <t>Pol107</t>
  </si>
  <si>
    <t>Pol108</t>
  </si>
  <si>
    <t>Pol110</t>
  </si>
  <si>
    <t>Pol111</t>
  </si>
  <si>
    <t>Pol112</t>
  </si>
  <si>
    <t>Pol113</t>
  </si>
  <si>
    <t>Pol114</t>
  </si>
  <si>
    <t>Pol115</t>
  </si>
  <si>
    <t>Pol116</t>
  </si>
  <si>
    <t>Pol117</t>
  </si>
  <si>
    <t>Pol118</t>
  </si>
  <si>
    <t>Soubor spojovacího a kotevního materiálu</t>
  </si>
  <si>
    <t>Pol157</t>
  </si>
  <si>
    <t>230205025</t>
  </si>
  <si>
    <t>Pol162</t>
  </si>
  <si>
    <t>Pol164</t>
  </si>
  <si>
    <t>Pol168</t>
  </si>
  <si>
    <t>Pol169</t>
  </si>
  <si>
    <t>Pol170</t>
  </si>
  <si>
    <t>Pol172</t>
  </si>
  <si>
    <t>Pol173</t>
  </si>
  <si>
    <t>Pol174</t>
  </si>
  <si>
    <t>Pol175</t>
  </si>
  <si>
    <t>Pol176</t>
  </si>
  <si>
    <t>Pol178</t>
  </si>
  <si>
    <t>Pol179</t>
  </si>
  <si>
    <t>Pol183</t>
  </si>
  <si>
    <t>Pol184</t>
  </si>
  <si>
    <t>Pol185</t>
  </si>
  <si>
    <t>Pol186</t>
  </si>
  <si>
    <t>Pol187</t>
  </si>
  <si>
    <t>Pol188</t>
  </si>
  <si>
    <t>Pol189</t>
  </si>
  <si>
    <t>Pol190</t>
  </si>
  <si>
    <t>Pol191</t>
  </si>
  <si>
    <t>Pol192</t>
  </si>
  <si>
    <t>Pol193</t>
  </si>
  <si>
    <t>Pol194</t>
  </si>
  <si>
    <t>Pol195</t>
  </si>
  <si>
    <t>Pol196</t>
  </si>
  <si>
    <t>Pol197</t>
  </si>
  <si>
    <t>Betonová deska tl.200 mm, beton C30/38, vyztužený kari sítí, kotveno na ocelové trny do stávající betonové desky vjezdu</t>
  </si>
  <si>
    <t>* m</t>
  </si>
  <si>
    <t>899721111</t>
  </si>
  <si>
    <t>D1 - Bourání a demontáže</t>
  </si>
  <si>
    <t>D2 - Zemní a stavební práce</t>
  </si>
  <si>
    <t>D3 - Potrubí a kabely</t>
  </si>
  <si>
    <t>Vytyčení stávajících inženýrských sítí</t>
  </si>
  <si>
    <t>Přechodka 63x6/4" vně</t>
  </si>
  <si>
    <t>D1 - Zemní a stavební práce</t>
  </si>
  <si>
    <t>D2 - Potrubí a kabely</t>
  </si>
  <si>
    <t>Pol15</t>
  </si>
  <si>
    <t>Pol18</t>
  </si>
  <si>
    <t>Tlaková zkouška potrubí</t>
  </si>
  <si>
    <t>Vodovzdorný konektor DBY</t>
  </si>
  <si>
    <t>Odvzdušňovací ventil kinetický 1"</t>
  </si>
  <si>
    <t>D3 - Ovládání závlahy</t>
  </si>
  <si>
    <t>Elektromagnetický ventil 6/4" vnitřní závit, cívka DC-9 V, s regulací průtoku, pracovní tlak do 16 bar</t>
  </si>
  <si>
    <t>Regulátor tlaku s přesnou regulací pro elektromagnetický ventil</t>
  </si>
  <si>
    <t>Koleno 63</t>
  </si>
  <si>
    <t>Přechodové koleno 63x2" vni</t>
  </si>
  <si>
    <t>Přechodka 63x2" vni</t>
  </si>
  <si>
    <t>Spojka AL kamlok vsuvka DN 50 závit 2" vně</t>
  </si>
  <si>
    <t>PVC hadice s koncovkami AL kamlok spojka s trnem DN 50, délky 2 m</t>
  </si>
  <si>
    <t>D4 - Kapkovací hadice</t>
  </si>
  <si>
    <t>Včetně: Navrtávací pas 63x3/4" plast</t>
  </si>
  <si>
    <t>Přechodový kus 16x3/4"</t>
  </si>
  <si>
    <t>Hadice bez odkapávačů 16 mm, délka 1,5 m</t>
  </si>
  <si>
    <t>Kulový ventil 16 mm</t>
  </si>
  <si>
    <t>Chránička LDPE PE 40 32x2,9 PN 6, délka 1,5 m</t>
  </si>
  <si>
    <t>Včetně: Spojka 16 mm převl. mat.</t>
  </si>
  <si>
    <t>Plast. bodec pro had. 16 mm</t>
  </si>
  <si>
    <t>Koncovka pro kapkovou hadici 16 mm</t>
  </si>
  <si>
    <t xml:space="preserve"> = 232*0,26*0,15</t>
  </si>
  <si>
    <t xml:space="preserve"> = 232*0,25*0,15</t>
  </si>
  <si>
    <t xml:space="preserve"> = 232*0,09*0,15</t>
  </si>
  <si>
    <t xml:space="preserve"> = (232*0,26*0,15)*0,18</t>
  </si>
  <si>
    <t>Napojení na potrubí PE v zemi pomocí plastových navrtávacích sedel</t>
  </si>
  <si>
    <t>Hutnění podkladních vrstev</t>
  </si>
  <si>
    <t>Přechodka 50x6/4" vni</t>
  </si>
  <si>
    <t>Odstranění horních vrstev betonového povrchu vjezdu, šířka 300 mm</t>
  </si>
  <si>
    <t>Demontáž stávajícího potrchu chodníku z betonové dlažby, šířka 300 mm včetně podkladních vrstev</t>
  </si>
  <si>
    <t>Vyhloubení rýhy drážkovacím strojem pro potrubí hloubky 400 mm, šířky 140 mm  v zemině tř. těžitelnosti 1-3</t>
  </si>
  <si>
    <t>Vyhloubení rýhy pro potrubí hloubky 400 mm, sířky 300 mm v zemině tř. těžitelnosti 1-3</t>
  </si>
  <si>
    <t xml:space="preserve"> = 690*0,26*0,15+ 60*0,26*0,3</t>
  </si>
  <si>
    <t xml:space="preserve"> = 690*0,25*0,15+ 60*0,25*0,3</t>
  </si>
  <si>
    <t xml:space="preserve"> = 690*0,09*0,15+ 60*0,09*0,3</t>
  </si>
  <si>
    <t xml:space="preserve"> = 6*0,1*0,3</t>
  </si>
  <si>
    <t xml:space="preserve"> = 6*0,2*0,3</t>
  </si>
  <si>
    <t xml:space="preserve"> = (690*0,26*0,15+ 60*0,26*0,3)*0,18</t>
  </si>
  <si>
    <t>D4 - Ovládání závlahy</t>
  </si>
  <si>
    <t>Elektromagnetický ventil 6/4" vnitřní závit, cívka DC-9 V, s regulací průtoku, pracovní tlak do 10 bar</t>
  </si>
  <si>
    <t>2-stanicový dekodér pro max. 2 x 2 cívky, s ochranou proti přepěti  - kompatibilní ze stávajícímřídíím systémem</t>
  </si>
  <si>
    <t>4-stanicový dekodér pro max. 4 x 2 cívky, s ochranou proti přepěti  - kompatibilní ze stávajícímřídíím systémem</t>
  </si>
  <si>
    <t>Vodovzdorný konektor červený max. 4,0 mm2</t>
  </si>
  <si>
    <t>Vodovzdorný konektor žlutýmax. 2,5 mm2</t>
  </si>
  <si>
    <t>T-kus FxFxM 6/4" závit</t>
  </si>
  <si>
    <t>Koleno FxM 6/4"</t>
  </si>
  <si>
    <t>Přechodka s vnějším závitem 50x6/4"</t>
  </si>
  <si>
    <t>Přechodka 40x1" vni s převlečnou maticí</t>
  </si>
  <si>
    <t>Přechodka 32x1" vni s převlečnou maticí</t>
  </si>
  <si>
    <t>Vsuvka redukovaná 1"x6/4" vně</t>
  </si>
  <si>
    <t>Soubor tvarovek, přechodek a fitinek</t>
  </si>
  <si>
    <t>D5 - Postřikovače</t>
  </si>
  <si>
    <t xml:space="preserve"> Tryska rotačnír 1000, dostřik 4,0 m, 90-210°, vnější závit</t>
  </si>
  <si>
    <t xml:space="preserve"> Tryska rotačnír 2000, dostřik 5,5 m, 90-210°, vnější závit</t>
  </si>
  <si>
    <t xml:space="preserve"> Tryska rotačnír 2000, dostřik 5,5 m, 210-270°, vnější závit</t>
  </si>
  <si>
    <t xml:space="preserve"> Tryska rotačnír 2000, dostřik 5,5 m, 360°, vnější závit</t>
  </si>
  <si>
    <t xml:space="preserve"> Tryska rotačnír 3000, dostřik 8,5 m, 90-210°, vnější závit</t>
  </si>
  <si>
    <t xml:space="preserve"> Tryska rotačnír 3000, dostřik 8,5 m, 210-270°, vnější závit</t>
  </si>
  <si>
    <t xml:space="preserve"> Tryska rotačnír 3000, dostřik 8,5 m, 360°, vnější závit</t>
  </si>
  <si>
    <t xml:space="preserve"> Tryska rotačnír, dostřik 1,5x4,6 m, levá výseč, vně. závit</t>
  </si>
  <si>
    <t>Koleno 3/4" pro napojení postřikovače</t>
  </si>
  <si>
    <t>Koleno 1/2" pro napojení postřikovače</t>
  </si>
  <si>
    <t>Samostahovací hadice 16 mm pro napojení postřikovače, klubo 30 m</t>
  </si>
  <si>
    <t>Navrtávací pasy a přechodky s 3/4" vnitřním závitem</t>
  </si>
  <si>
    <t>Fitinky pro kapkovou hadici (T kusy, spojky, zátky)</t>
  </si>
  <si>
    <t>Plastový bodec pro připevnění hadice k půdě</t>
  </si>
  <si>
    <t>Klíč k mosaznému hydrantu 3/4"</t>
  </si>
  <si>
    <t>Přechodka 40x1" vni</t>
  </si>
  <si>
    <t>Redukce vně x vni 6/4"x1"</t>
  </si>
  <si>
    <t>Vsuvka redukovaná 1"x3/4" vně</t>
  </si>
  <si>
    <t>Kulový ventil 6/4" vni x vně</t>
  </si>
  <si>
    <t>D6 - Šachty</t>
  </si>
  <si>
    <t>Pol124</t>
  </si>
  <si>
    <t>Pol154</t>
  </si>
  <si>
    <t>Pol155</t>
  </si>
  <si>
    <t>Pol156</t>
  </si>
  <si>
    <t>Pol158</t>
  </si>
  <si>
    <t>Pol160</t>
  </si>
  <si>
    <t>Pol163</t>
  </si>
  <si>
    <t>Pol165</t>
  </si>
  <si>
    <t>Pol166</t>
  </si>
  <si>
    <t>Pol167</t>
  </si>
  <si>
    <t>Pol171</t>
  </si>
  <si>
    <t>Pol177</t>
  </si>
  <si>
    <t>Pol180</t>
  </si>
  <si>
    <t>Pol181</t>
  </si>
  <si>
    <t>Pol182</t>
  </si>
  <si>
    <t>TO-1.11.02 - Závlaha kapkovací hadicí - plocha OV-05</t>
  </si>
  <si>
    <t>TO-1.11.11 - Závlaha okolí budov A, C, D postřikovači</t>
  </si>
  <si>
    <t>Mendelova univerzita v Brně, Zahradnická fakulta</t>
  </si>
  <si>
    <t>Zemědělská 1, 613 00 Brno</t>
  </si>
  <si>
    <t>CZ62156489</t>
  </si>
  <si>
    <t>Profigrass s.r.o. - Ing. Tomáš Vlček</t>
  </si>
  <si>
    <t>Holzova 9, 628 00 Brno - Líšeň</t>
  </si>
  <si>
    <t>CZ25319876</t>
  </si>
  <si>
    <t>Ing. Tomáš Vlček</t>
  </si>
  <si>
    <t>Ing. Jiří Vondál</t>
  </si>
  <si>
    <t>TO-1.07 - Akumulační nádrže</t>
  </si>
  <si>
    <t>Poznámka: zemní práce a vyrovnání stavební pláně jsou součástí stavební části objektu strojovny čerpací stanice</t>
  </si>
  <si>
    <t>D1 - Základové konstrukce</t>
  </si>
  <si>
    <t>D2 - Akumulační nádrže</t>
  </si>
  <si>
    <t>D3 - Dokončovací práce</t>
  </si>
  <si>
    <t>Pol01</t>
  </si>
  <si>
    <t>Hutnění vyrovnané stavební pláně</t>
  </si>
  <si>
    <t>Pol02</t>
  </si>
  <si>
    <t>Železobetonová podkladní deska BETON C20/25 XC2, tl. 150 mm</t>
  </si>
  <si>
    <t xml:space="preserve"> = 68,4*0,15</t>
  </si>
  <si>
    <t>Bednění okrajů desty v délce 24 m</t>
  </si>
  <si>
    <t>Pol03</t>
  </si>
  <si>
    <t xml:space="preserve"> = 0,5*0,6*1*4</t>
  </si>
  <si>
    <t>Podchycení stávající akumulační nádrže betonovými podkladky BETON C20/25 včetně výkopu</t>
  </si>
  <si>
    <t>Pol04</t>
  </si>
  <si>
    <t>Kompletní dodávka akumulačních nádrží dle výkresu D2.1</t>
  </si>
  <si>
    <t>4 ks -Koncový díl 1,21*3,6*2,6</t>
  </si>
  <si>
    <t>6 ks -Průběžný díl 2,3*3,6*2,6</t>
  </si>
  <si>
    <t>8 ks -Spojování dílů</t>
  </si>
  <si>
    <t>2 ks -Betonový kónus 1000/625 mm</t>
  </si>
  <si>
    <t>6 ks -Vývrt s těsněním na PE (KG) 110-320</t>
  </si>
  <si>
    <t>7 ks -Průběžný díl 2,3*3,6*2,6</t>
  </si>
  <si>
    <t>2 ks -poklop B125 DN600 (litinovo - betonový) provětrávaný</t>
  </si>
  <si>
    <t>4 ks -Propoj KG315</t>
  </si>
  <si>
    <t>Doprava na stavbu</t>
  </si>
  <si>
    <t>Osazení jeřábem</t>
  </si>
  <si>
    <t>Zkouška těsnění při zaplnění nádrže</t>
  </si>
  <si>
    <t>Instalace dopouštěcího potrubí PE 110</t>
  </si>
  <si>
    <t>Pol05</t>
  </si>
  <si>
    <t>Vyvedení dle výkresu D2.1</t>
  </si>
  <si>
    <t>Pol06</t>
  </si>
  <si>
    <t>Instalace sacího nerezového potrubí DN 150</t>
  </si>
  <si>
    <t>Pol07</t>
  </si>
  <si>
    <t>Instalace dopouštěcího potrubí PE 125 do stávající akumulační nádrže</t>
  </si>
  <si>
    <t>Pol08</t>
  </si>
  <si>
    <t>Instalace dopouštěcího potrubí PE 40 do stávající akumulační nádrže</t>
  </si>
  <si>
    <t>Vyztužená KARI sítí 100x100x6</t>
  </si>
  <si>
    <t>Akumulační nádrže</t>
  </si>
  <si>
    <t>TO-1.08.02 - Filtrace</t>
  </si>
  <si>
    <t>D1 - Pískové filtry</t>
  </si>
  <si>
    <t>D2 - Připojovací komponenty</t>
  </si>
  <si>
    <t>Pol09</t>
  </si>
  <si>
    <t>2 Filtrační tělesa: průměr 950 mm, celková výška 1200 mm, maximální průtok 57 m3/h</t>
  </si>
  <si>
    <t>2 ks třícestného ventilu (3" VIC x 2" x 3" VIC)</t>
  </si>
  <si>
    <t>VIC spojky potrubí</t>
  </si>
  <si>
    <t>Řídící jednotka na napájení 230 V</t>
  </si>
  <si>
    <t>2ks tlaková čidla</t>
  </si>
  <si>
    <t>2ks manometru</t>
  </si>
  <si>
    <t xml:space="preserve">filtr sítkový </t>
  </si>
  <si>
    <t>kulový ventil 1" kov</t>
  </si>
  <si>
    <t>objímky na přichycení řídící jednotky</t>
  </si>
  <si>
    <t>Tvarovky pro napojení cívek k 3-cestným ventilům</t>
  </si>
  <si>
    <t>Stahovací plastové spony pro uchycení kabelů</t>
  </si>
  <si>
    <t>Závitá tyčovina N12, délka 20 cm, kotvení chemickou kotvou do podlahy</t>
  </si>
  <si>
    <t>Filtrační médium- písek frakce 0,7 - 1,2 mm, balení 25 kg</t>
  </si>
  <si>
    <t>Sítový filtr skloněný, 4"</t>
  </si>
  <si>
    <t>Přívodní nerezové potrubí DN100 osazené s přírubami, délka 0,78 m a 0,54 m spojené kolenem</t>
  </si>
  <si>
    <t>Uzavírací klapka litina DN100 s přírubami</t>
  </si>
  <si>
    <t>Přechod s přírubou d110 x DN 100</t>
  </si>
  <si>
    <t>Koleno 63x63 plast</t>
  </si>
  <si>
    <t>Přechodka s vně. závitem 63x2"</t>
  </si>
  <si>
    <t>T-kus 63x63 plast</t>
  </si>
  <si>
    <t>Elektrospojka PE SDR17 d110</t>
  </si>
  <si>
    <t>Potrubí HDPE 110x6,6 PN10</t>
  </si>
  <si>
    <t>Potrubí HDPE 63x3,8 PN10</t>
  </si>
  <si>
    <t>Kabel cyky 2x1,5 mm2</t>
  </si>
  <si>
    <t>Ostatní drobný spojovací materiál</t>
  </si>
  <si>
    <t>TO-1.07</t>
  </si>
  <si>
    <t>TO-1.08.02</t>
  </si>
  <si>
    <t xml:space="preserve">Viz Technická zpráva 8) d) Překopy stávajících zpevněných komunikací </t>
  </si>
  <si>
    <t>Betonový podklad komunikace tl.100 mm C 20/25 XC2</t>
  </si>
  <si>
    <t>Naložení přebytečné zeminy podél výkopu</t>
  </si>
  <si>
    <t>Odvoz do vzdálenosti max 500 m</t>
  </si>
  <si>
    <t>Složení zeminy</t>
  </si>
  <si>
    <t>Rozprostření zeminy</t>
  </si>
  <si>
    <t xml:space="preserve"> = 9*0,15*0,8+6*0,15*0,3</t>
  </si>
  <si>
    <t xml:space="preserve">Potrubí HDPE 100 PE 50x3,0 PN 10 včetně spojovacího materiálu, položení </t>
  </si>
  <si>
    <t xml:space="preserve">Potrubí LDPE 100 PE 40x3,7 PN 6 včetně spojovacího materiálu, položení </t>
  </si>
  <si>
    <t xml:space="preserve">Potrubí LDPE 40 PE 32x2,9 PN 6 včetně spojovacího materiálu, položení </t>
  </si>
  <si>
    <t xml:space="preserve">Zemní vodič CY 1x2,5 včetně spojovacího materiálu, položení </t>
  </si>
  <si>
    <t>Výstražná fólie bílá šířky 150 mm  - včetně položení do výkopu</t>
  </si>
  <si>
    <t>Postřikovač vstup 1/2", výsuv 10 cm, bez trysky, s antivandalovým ventilem včetně výkopu a osazení do terénu</t>
  </si>
  <si>
    <t>Postřikovač rotační vstup 3/4", výsuv 12,7 cm, nastavitelný, součástí potřikovače je sada trysek, nastavení výšeče bez nář., včetně výkopu a osazení do terénu</t>
  </si>
  <si>
    <t xml:space="preserve">Kapénková hadice 16 mm, role 100 m, bez kompenzace tlaku, rozteč otvorů 33 cm,  průtok 2 l/h - včetně položení </t>
  </si>
  <si>
    <t>Mosazný hydrant 3/4" - včetně výkopu a osazení</t>
  </si>
  <si>
    <t>Ventilová šachta kruhová kónická průměru 300 mm zátěžová - včetně výkopu a osazení</t>
  </si>
  <si>
    <t>Ventilová šachta 640x500x300mm zátěžová -včetně výkopu a osazení</t>
  </si>
  <si>
    <t>Ventilová šachta plastová kruhová průměru 300 mm zátěžová včetně výkopu a osazení do terénu</t>
  </si>
  <si>
    <t xml:space="preserve">Potrubí HDPE 100 PE 90x5,4 PN 10 - tyče 12 m, včetně spojovacího materiálu, položení </t>
  </si>
  <si>
    <t xml:space="preserve">Potrubí HDPE 100 PE 63x3,8 PN 10, včetně spojovacího materiálu, položení </t>
  </si>
  <si>
    <t>Výstražná fólie bílá šířky 150 mm - včetně položení do výkopu</t>
  </si>
  <si>
    <t>Dekodér pro DC ovládací systém - 2 stanicový  - kompatibilní ze stávajícím řídícím systémem</t>
  </si>
  <si>
    <t>Kapkovací hadice s kompenzací tlaku a funkcí Anti-Siphon -Průtok 2,4 l/h, tloušťka stěny 1,1 mm, vzdálenost odkapávačů 500 mm, včetně položení</t>
  </si>
  <si>
    <t xml:space="preserve">1.1.1.2.16 - Rekonstrukce technického zázemí pro výuku včetně demonstračních pozemků - Závlahový systém vybraných výukových ploch             – část A </t>
  </si>
  <si>
    <t>D6 - Vedlejší náklady</t>
  </si>
  <si>
    <t>D7 - Vedlejší náklady</t>
  </si>
  <si>
    <t>Ing. Ivan Zbořil</t>
  </si>
  <si>
    <t>Ing. Jiří Vondál, PROVO, Kubelíkova 22d, 628 00 Brno - Líšeň, IČ:12703320</t>
  </si>
  <si>
    <t>Ing. Ivan Zbořil, Vedlejší 697/8, 62500 Brno, Bohunice, IČ:46339221, DIČ:CZ6404022537</t>
  </si>
  <si>
    <t>CZ6404022537</t>
  </si>
  <si>
    <t>Ing. Ivan Zbořil, Vedlejší 697/8, 62500 Brno, Bohunice</t>
  </si>
  <si>
    <t>SO-1 - Čerpací stanice - stavební úpravy</t>
  </si>
  <si>
    <t>110001111U0S</t>
  </si>
  <si>
    <t xml:space="preserve">Vytyčení stavby před započetím prací </t>
  </si>
  <si>
    <t>kpl</t>
  </si>
  <si>
    <t>D1 - Zemní práce</t>
  </si>
  <si>
    <t>D0 - Přípravné a pomocné práce</t>
  </si>
  <si>
    <t>121101102R00</t>
  </si>
  <si>
    <t xml:space="preserve">Sejmutí ornice s přemístěním přes 50 do 100 m </t>
  </si>
  <si>
    <t>tl.300 mm:(16*12+6*8)*0,3</t>
  </si>
  <si>
    <t>RTS</t>
  </si>
  <si>
    <t>122201102R00</t>
  </si>
  <si>
    <t xml:space="preserve">Odkopávky nezapažené v hor. 3 do 1000 m3 </t>
  </si>
  <si>
    <t>(13*10+9*6)*1,1</t>
  </si>
  <si>
    <t>132201111R00</t>
  </si>
  <si>
    <t xml:space="preserve">Hloubení rýh š.do 60 cm v hor.3 do 100 m3, STROJNĚ </t>
  </si>
  <si>
    <t>výkop pro základy čs a opěrné zídky:((7*2+4*2)*0,4)*0,9+3</t>
  </si>
  <si>
    <t>162201102R00</t>
  </si>
  <si>
    <t>162306105R00</t>
  </si>
  <si>
    <t>174101101R00</t>
  </si>
  <si>
    <t xml:space="preserve">Vodorovné přemístění výkopku z hor.1-4 do 50 m </t>
  </si>
  <si>
    <t>ponechat na stavbě pro zásypy:202,4+10,92</t>
  </si>
  <si>
    <t xml:space="preserve">Roztřídění vykopané zeminy </t>
  </si>
  <si>
    <t>kamenitá pro obsyp a dosypy nádrží:184</t>
  </si>
  <si>
    <t>přetříděná zemina smíšená s ornicí pro zatravnění:20</t>
  </si>
  <si>
    <t>Zásyp jam, rýh, šachet se zhutněním zpětný dosyp zeminou</t>
  </si>
  <si>
    <t>dosypy a obsypy nádrží:184</t>
  </si>
  <si>
    <t>zásyp ornicí tl.200 mm:78</t>
  </si>
  <si>
    <t>111211100U0R</t>
  </si>
  <si>
    <t>180401211R00</t>
  </si>
  <si>
    <t>182001131R00</t>
  </si>
  <si>
    <t>183403153R00</t>
  </si>
  <si>
    <t>183403161R00</t>
  </si>
  <si>
    <t>005724001</t>
  </si>
  <si>
    <t>D181 - Sadové úpravy</t>
  </si>
  <si>
    <t>Pokos nově založeného trávníku s odvozem pokosené hmoty 2x</t>
  </si>
  <si>
    <t>375*2</t>
  </si>
  <si>
    <t>kg</t>
  </si>
  <si>
    <t xml:space="preserve">Založení trávníku lučního výsevem v rovině </t>
  </si>
  <si>
    <t xml:space="preserve">Plošná úprava terénu, nerovnosti do 20 cm v rovině </t>
  </si>
  <si>
    <t xml:space="preserve">Obdělání půdy hrabáním, v rovině </t>
  </si>
  <si>
    <t xml:space="preserve">Obdělání půdy válením, v rovině </t>
  </si>
  <si>
    <t>Směs travní parková 30g/m2</t>
  </si>
  <si>
    <t>375*0,03</t>
  </si>
  <si>
    <t>D2 - Základy a zvláštní zakládání</t>
  </si>
  <si>
    <t>273313511R00</t>
  </si>
  <si>
    <t>274313611R00</t>
  </si>
  <si>
    <t>564231111R00</t>
  </si>
  <si>
    <t xml:space="preserve">Beton základových desek prostý C 12/15 (B 12,5) </t>
  </si>
  <si>
    <t>Beton základových pasů prostý C 16/20 (B 20) do výkopu</t>
  </si>
  <si>
    <t xml:space="preserve">Podklad ze štěrkopísku po zhutnění tloušťky 10 cm </t>
  </si>
  <si>
    <t>tl.100mm:20*0,1</t>
  </si>
  <si>
    <t>D3 - Svislé a kompletní konstrukce</t>
  </si>
  <si>
    <t>311112130RT2</t>
  </si>
  <si>
    <t>311271170R00</t>
  </si>
  <si>
    <t>342255024R00</t>
  </si>
  <si>
    <t>342255028RT2</t>
  </si>
  <si>
    <t>417361821R00</t>
  </si>
  <si>
    <t>Stěna z tvárnic ztraceného bednění, tl. 30 cm zalití tvárnic betonem C 16/20</t>
  </si>
  <si>
    <t>vč.výztuže D R 10:38</t>
  </si>
  <si>
    <t>t</t>
  </si>
  <si>
    <t>Výztuž ztužujících pásů a věnců z oceli  R 10 Kotvení</t>
  </si>
  <si>
    <t>kotvení opěrné stěny do obvodové stěny R 10 dl. 1 m:(22*1*0,000746)*1,1</t>
  </si>
  <si>
    <t>D4- Vodorovné konstrukce</t>
  </si>
  <si>
    <t>389381001RT1</t>
  </si>
  <si>
    <t>411151110R00</t>
  </si>
  <si>
    <t>411321313R00</t>
  </si>
  <si>
    <t>417321313R00</t>
  </si>
  <si>
    <t>417351115R00</t>
  </si>
  <si>
    <t>417351116R00</t>
  </si>
  <si>
    <t>417361721R00</t>
  </si>
  <si>
    <t>631571005R00</t>
  </si>
  <si>
    <t>639441111R0T</t>
  </si>
  <si>
    <t>59346756</t>
  </si>
  <si>
    <t>Dobetonování prefabrikovaných konstrukcí z betonu prostého zn.B 12,5</t>
  </si>
  <si>
    <t>spádový střešní beton tl.30 - 100 mm:22*0,065</t>
  </si>
  <si>
    <t>Strop z dílců prefa a dobetonu, rozpon 3,5 m montáž</t>
  </si>
  <si>
    <t>Stropy deskové ze železobetonu C 16/20  (B 20) dobetonování u stropních panelů</t>
  </si>
  <si>
    <t xml:space="preserve">Ztužující pásy a věnce z betonu železového C 16/20 </t>
  </si>
  <si>
    <t xml:space="preserve">Bednění ztužujících pásů a věnců - zřízení </t>
  </si>
  <si>
    <t xml:space="preserve">Bednění ztužujících pásů a věnců - odstranění </t>
  </si>
  <si>
    <t xml:space="preserve">Výztuž ztuž. pásů a věnců, ocel 10425 (BSt 500 S) </t>
  </si>
  <si>
    <t>výztuž D R 10 mm:0,000746*84*1,05</t>
  </si>
  <si>
    <t>třmínky D R 6 mm:0,000302*112*1,1</t>
  </si>
  <si>
    <t xml:space="preserve">Násyp z kameniva těž. praného fr. 22-32 (kačírku) </t>
  </si>
  <si>
    <t>tl-50 mm:22*0,05</t>
  </si>
  <si>
    <t>dl.3,5 m  - ks 5 š.120:3,5*5</t>
  </si>
  <si>
    <t>D43 - Schodiště</t>
  </si>
  <si>
    <t>311112120RT2</t>
  </si>
  <si>
    <t>430321314R00</t>
  </si>
  <si>
    <t>430351110R00</t>
  </si>
  <si>
    <t>430351129R00</t>
  </si>
  <si>
    <t>430361212R00</t>
  </si>
  <si>
    <t>Stěna z tvárnic ztraceného bednění, tl. 20 cm zalití tvárnic betonem C 16/20</t>
  </si>
  <si>
    <t>vč výztuže D R 10 mm:7</t>
  </si>
  <si>
    <t>Schodišťové konstrukce, železobeton C 20/25 (B 25) pohledový beton</t>
  </si>
  <si>
    <t>Bedneni schodist jakykoliv sklon pro pohledový beton</t>
  </si>
  <si>
    <t xml:space="preserve">Odbed   schodist jakykoliv sklon </t>
  </si>
  <si>
    <t xml:space="preserve">Vyztuz konstr schodist b oc 10 425 (BSt 500 S) </t>
  </si>
  <si>
    <t>40 kg/1m3 betonu:0,09*0,40</t>
  </si>
  <si>
    <t>D46 - Zpevněné plochy</t>
  </si>
  <si>
    <t>271532212U00</t>
  </si>
  <si>
    <t>561121111R00</t>
  </si>
  <si>
    <t>564211111R00</t>
  </si>
  <si>
    <t>596811111RT3</t>
  </si>
  <si>
    <t>599441111R00</t>
  </si>
  <si>
    <t>693106581</t>
  </si>
  <si>
    <t>Násyp  kamenivo hrubé 16-32mm vsakovací jáma</t>
  </si>
  <si>
    <t xml:space="preserve">Hutnění podloží na 30MPa </t>
  </si>
  <si>
    <t xml:space="preserve">Podklad ze štěrkopísku po zhutnění tloušťky 5 cm </t>
  </si>
  <si>
    <t>Kladení dlaždic kom.pro pěší, lože z kameniva těž. včetně dlaždic betonových HBB 30/30/5,5 cm</t>
  </si>
  <si>
    <t>okap chodníček:0,3*27</t>
  </si>
  <si>
    <t xml:space="preserve">Vyplnění spár </t>
  </si>
  <si>
    <t>Ochranná geotextilie  vč uložení vsakovací jáma</t>
  </si>
  <si>
    <t>D61 - Úpravy povrchů vnitřní</t>
  </si>
  <si>
    <t>D62 - Úpravy povrchů vnější</t>
  </si>
  <si>
    <t>612473181R00</t>
  </si>
  <si>
    <t>612481118U00</t>
  </si>
  <si>
    <t>622131321U00</t>
  </si>
  <si>
    <t>622451131R00</t>
  </si>
  <si>
    <t>622471317RV5</t>
  </si>
  <si>
    <t>622481118U00</t>
  </si>
  <si>
    <t xml:space="preserve">Omítka vnitřního zdiva ze suché směsi, hladká </t>
  </si>
  <si>
    <t xml:space="preserve">Potažení vni stěn sklovl+tmel </t>
  </si>
  <si>
    <t xml:space="preserve">Penetrace  vně stěna </t>
  </si>
  <si>
    <t>Nátěr nebo nástřik stěn vnějších, složitost 1 - 2 barva akrylátová Profi</t>
  </si>
  <si>
    <t xml:space="preserve">Potažení vně stěn sklovl+tmel </t>
  </si>
  <si>
    <t>D63 - Podlahy a podlahové konstrukce</t>
  </si>
  <si>
    <t>631313611R00</t>
  </si>
  <si>
    <t>631313711R00</t>
  </si>
  <si>
    <t>631316115R00</t>
  </si>
  <si>
    <t>631319012U00</t>
  </si>
  <si>
    <t>631319181R00</t>
  </si>
  <si>
    <t>631351101R00</t>
  </si>
  <si>
    <t>631351102R00</t>
  </si>
  <si>
    <t>631361921RT2</t>
  </si>
  <si>
    <t>632451052R00</t>
  </si>
  <si>
    <t xml:space="preserve">Mazanina betonová tl. 8 - 12 cm C 16/20  (B 20) </t>
  </si>
  <si>
    <t>19m2 tl.120 mm:19*0,12</t>
  </si>
  <si>
    <t xml:space="preserve">Mazanina betonová tl. 8 - 12 cm C 25/30  (B 30) </t>
  </si>
  <si>
    <t>vytvoření sešikmení na opěrné stěně:0,1</t>
  </si>
  <si>
    <t xml:space="preserve">Postřik nových beton. podlah proti prvotn. vysych. </t>
  </si>
  <si>
    <t xml:space="preserve">Přípl mazanina -12 přehlazení </t>
  </si>
  <si>
    <t xml:space="preserve">Příplatek za sklon mazaniny do 35 st. tl. 5 - 8 cm </t>
  </si>
  <si>
    <t>Bednění stěn, rýh a otvorů v podlahách - zřízení vytvoření sešikmení na opěrné stěně</t>
  </si>
  <si>
    <t xml:space="preserve">Bednění stěn, rýh a otvorů v podlahách -odstranění </t>
  </si>
  <si>
    <t>Výztuž mazanin svařovanou sítí z drátů tažených svařovaná síť - drát 5,0 mm, oka 100/100 mm</t>
  </si>
  <si>
    <t>19*0,004</t>
  </si>
  <si>
    <t xml:space="preserve">Potěr pískocementový, min. 17 MPa, tl. 20 mm </t>
  </si>
  <si>
    <t>D95 - Dokončovací konstrukce na pozemních stavbách</t>
  </si>
  <si>
    <t>952901411R00</t>
  </si>
  <si>
    <t>953761121R00</t>
  </si>
  <si>
    <t>953922111R00</t>
  </si>
  <si>
    <t>Vyčištění ploch po ukončení prací vč.příjezdových cest</t>
  </si>
  <si>
    <t xml:space="preserve">Odvětrání troubami PVC kruhovými 100x2,8 mm </t>
  </si>
  <si>
    <t>Montáž - větrací průvětrník mřížkový se sítí D 150 mm vč dodávky(plastový)</t>
  </si>
  <si>
    <t>D96 - Bourání konstrukcí</t>
  </si>
  <si>
    <t>965043441RT1</t>
  </si>
  <si>
    <t>Zbytkový materiál ze stavební činnosti a zatrav. a třídění odtěženého materiálu</t>
  </si>
  <si>
    <t>D97 - Prorážení otvorů</t>
  </si>
  <si>
    <t>970031170R00</t>
  </si>
  <si>
    <t>970041160R00</t>
  </si>
  <si>
    <t>tl.stěny 300 mm:0,3</t>
  </si>
  <si>
    <t xml:space="preserve">Vrtání jádrové do prostého betonu do D 160 mm </t>
  </si>
  <si>
    <t>tl.stěny 150 mm     6 ks:0,15*6*1,05</t>
  </si>
  <si>
    <t>D99 - Staveništní přesun hmot</t>
  </si>
  <si>
    <t>998144470R00</t>
  </si>
  <si>
    <t xml:space="preserve">Přesun hmot, jímky a čerpací stanice </t>
  </si>
  <si>
    <t>D711- Izolace proti vodě</t>
  </si>
  <si>
    <t>Izolace proti vlhk.vodor. nátěr asf.susp. za stud. 1x nátěr - včetně dodávky asfaltové suspenze SA</t>
  </si>
  <si>
    <t>spodní stavba - izolace:94</t>
  </si>
  <si>
    <t>střešní konstrukce:24</t>
  </si>
  <si>
    <t xml:space="preserve">Položení separační textilie </t>
  </si>
  <si>
    <t>spodní vrstva:24</t>
  </si>
  <si>
    <t>horní vrstva:24</t>
  </si>
  <si>
    <t>Izolace proti vlhkosti svislá pásy na sucho uložení nopovy folie</t>
  </si>
  <si>
    <t>2*33</t>
  </si>
  <si>
    <t>Izolace proti vlhk. vodorovná pásy přitavením 2 vrstvy - včetně dodávky asf.pás z SBS(200g/m2)</t>
  </si>
  <si>
    <t>2 vrstvy spodní stavba hydroizolace:94</t>
  </si>
  <si>
    <t>2 vrstvy střešní pás:24</t>
  </si>
  <si>
    <t>Fólie nopová  tl. 1,6 mm</t>
  </si>
  <si>
    <t>((7*3+4*3)*2)*1,05</t>
  </si>
  <si>
    <t>Geotextilie separační 390 g/m2</t>
  </si>
  <si>
    <t>2*24*1,1</t>
  </si>
  <si>
    <t xml:space="preserve">Přesun hmot pro izolace proti vodě, výšky do 6 m </t>
  </si>
  <si>
    <t>711111011RZ1</t>
  </si>
  <si>
    <t>711131100R00</t>
  </si>
  <si>
    <t>711132101R00</t>
  </si>
  <si>
    <t>711141559RZ2</t>
  </si>
  <si>
    <t>28323121</t>
  </si>
  <si>
    <t>67352041</t>
  </si>
  <si>
    <t>998711201R00</t>
  </si>
  <si>
    <t>%</t>
  </si>
  <si>
    <t>D713- Izolace tepelné</t>
  </si>
  <si>
    <t>713111111R00</t>
  </si>
  <si>
    <t>28375767</t>
  </si>
  <si>
    <t xml:space="preserve">Izolace tepelné stropů vrchem kladené volně </t>
  </si>
  <si>
    <t>Deska polystyrén samozhášivý EPS 100 Z</t>
  </si>
  <si>
    <t>22*0,1*1,05</t>
  </si>
  <si>
    <t>D720a- Venkovní kanalizace</t>
  </si>
  <si>
    <t>721176127R00</t>
  </si>
  <si>
    <t>721176147R00</t>
  </si>
  <si>
    <t>721211550RT2</t>
  </si>
  <si>
    <t>721234154RT1</t>
  </si>
  <si>
    <t>721 R.pol.01</t>
  </si>
  <si>
    <t>998721201R00</t>
  </si>
  <si>
    <t xml:space="preserve">Potrubí HT svodné (ležaté) v zemi DN 150 x 3,9 mm </t>
  </si>
  <si>
    <t xml:space="preserve">Potrubí HT dešťové (svislé) DN 150 x 3,9 mm </t>
  </si>
  <si>
    <t>Vpusť dvorní  DN 150, klapka, lapač, příruba litinová mřížka, bitumen. fólie DN 150</t>
  </si>
  <si>
    <t>Vtoky střešní renovační , izolační živič. pás záchytný koš, DN 75 až 160</t>
  </si>
  <si>
    <t xml:space="preserve">spojovací a komletační materiál </t>
  </si>
  <si>
    <t xml:space="preserve">Přesun hmot pro venkovní kanalizaci, výšky do 6 m </t>
  </si>
  <si>
    <t>kus</t>
  </si>
  <si>
    <t>D764- Konstrukce klempířské</t>
  </si>
  <si>
    <t>764331230R00</t>
  </si>
  <si>
    <t>998764201R00</t>
  </si>
  <si>
    <t xml:space="preserve">Lemování z Pz plechu zdí, atika, rš 330 mm </t>
  </si>
  <si>
    <t xml:space="preserve">Přesun hmot pro klempířské konstr., výšky do 6 m </t>
  </si>
  <si>
    <t>D767- Konstrukce zámečnické</t>
  </si>
  <si>
    <t>767998106R00</t>
  </si>
  <si>
    <t>953961112U00</t>
  </si>
  <si>
    <t>998767201R00</t>
  </si>
  <si>
    <t>D + M atypických konstrukcí hmotnosti do 10 kg zábradlí z jackel prof.40/40/3</t>
  </si>
  <si>
    <t>Jackel prof.40/40/3:(3,33*3)*1,05</t>
  </si>
  <si>
    <t>patní plech 150/150/8mm 2 ks:2,808*1,05</t>
  </si>
  <si>
    <t>žárově PZN:</t>
  </si>
  <si>
    <t>vč.nátěru transparentním lakem:</t>
  </si>
  <si>
    <t xml:space="preserve">Kotva chem tmel M10 hl 12 cm ŽB vyvrt </t>
  </si>
  <si>
    <t xml:space="preserve">Přesun hmot pro zámečnické konstr.a mobiliář </t>
  </si>
  <si>
    <t>D769- Otvorové prvky z plastu</t>
  </si>
  <si>
    <t>769000001R00</t>
  </si>
  <si>
    <t>769000003R00</t>
  </si>
  <si>
    <t xml:space="preserve">Montáž plastových dveří </t>
  </si>
  <si>
    <t>Vstupní dveře plastové plné 1100/1970 se zárubní barva bílá, kula/klika,bezpeč.zámek</t>
  </si>
  <si>
    <t>vč dopravy na stavbu:1</t>
  </si>
  <si>
    <t>D784- Malby</t>
  </si>
  <si>
    <t>784111102R00</t>
  </si>
  <si>
    <t>784195112R00</t>
  </si>
  <si>
    <t xml:space="preserve">Penetrace podkladu nátěrem Standard  2 x </t>
  </si>
  <si>
    <t xml:space="preserve">Malba tekutá  Standard, bílá, 2 x </t>
  </si>
  <si>
    <t>M21- Elektromontáže</t>
  </si>
  <si>
    <t>210010001R00</t>
  </si>
  <si>
    <t>el.instalace-dodávka a montáž dle přiloženého rozpočtu</t>
  </si>
  <si>
    <t>viz příloha :1</t>
  </si>
  <si>
    <t>D96- Přesuny suti a vybouraných hmot</t>
  </si>
  <si>
    <t>979081111R00</t>
  </si>
  <si>
    <t>979081121R00</t>
  </si>
  <si>
    <t>979086112R00</t>
  </si>
  <si>
    <t>979999999R00</t>
  </si>
  <si>
    <t xml:space="preserve">Odvoz suti a vybour. hmot na skládku do 1 km </t>
  </si>
  <si>
    <t xml:space="preserve">Příplatek k odvozu za každý další 1 km </t>
  </si>
  <si>
    <t xml:space="preserve">Nakládání nebo překládání suti a vybouraných hmot </t>
  </si>
  <si>
    <t xml:space="preserve">Poplatek za skladku 10 % příměsí </t>
  </si>
  <si>
    <t>HSV</t>
  </si>
  <si>
    <t>PSV</t>
  </si>
  <si>
    <t>ELEKTROMONTÁŽE</t>
  </si>
  <si>
    <t>Mimostaveništní doprava</t>
  </si>
  <si>
    <t>Inženýrská ,koordinační  činnost</t>
  </si>
  <si>
    <t>Zařízení staveniště</t>
  </si>
  <si>
    <t>SO-1</t>
  </si>
  <si>
    <t>1. PODMÍNKY PRO ZPRACOVÁNÍ NABÍDKOVÉ CENY</t>
  </si>
  <si>
    <t>Tento soupis stavebních prací, dodávek a služeb je sestaven jako podklad pro zpracování nabídek dodavatelů na veřejnou zakázku na instalační 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</si>
  <si>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</si>
  <si>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</si>
  <si>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</si>
  <si>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Soupisem stavebních prací dodávek a služeb dokument, ve kterém jsou definovány zadavatelem požadované stavební práce, dodávky a služby v podrobnostech nezbytných pro zpracování cenové nabídky dodavatele. Soupis obsahuje i vymezení požadovaného množství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</si>
  <si>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</si>
  <si>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</si>
  <si>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</si>
  <si>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</si>
  <si>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</si>
  <si>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</si>
  <si>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</si>
  <si>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 www.pro-rozpocty.cz</t>
  </si>
  <si>
    <t xml:space="preserve">        Individuální položky</t>
  </si>
  <si>
    <t>Položky soupisu prací, které cenová soustava neobsahuje, jsou označeny popisem „Pol.xx“.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</si>
  <si>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</si>
  <si>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</si>
  <si>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</si>
  <si>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</si>
  <si>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</si>
  <si>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</si>
  <si>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Likvidace přebytečné zeminy bude řešena rozprostřením na pozemcích areálu.</t>
  </si>
  <si>
    <t xml:space="preserve">Likvidace vybourané suti ze všech stavebních a technologických objektů bude realizována v rámci objektu SO-1 </t>
  </si>
  <si>
    <t xml:space="preserve">Výkopové a zásypové práce, které náleží polohově k objektu TO.1.07 jsou vykázány v rámci objektu SO-1 </t>
  </si>
  <si>
    <t>V rámci předání staveniště bude předán investorem prostoru 20x50 m pro uskladnění materiálu a zařízení v dotčené oblasti na pozemcích areálu v dosahu zpevněné komunikace.</t>
  </si>
  <si>
    <t>2. SPECIFICKÉ PODMÍNKY PRO ZPRACOVÁNÍ NABÍDKOVÉ CENY</t>
  </si>
  <si>
    <t>Ve všech listech tohoto souboru můžete měnit pouze buňky s béžovým pozadím. Jedná se o tyto údaje : 
- údaje o firmě
- jednotkové ceny položek zadané na maximálně dvě desetinná místa.</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</si>
  <si>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</si>
  <si>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</si>
  <si>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</si>
  <si>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</si>
  <si>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</si>
  <si>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</si>
  <si>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</si>
  <si>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</si>
  <si>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</si>
  <si>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 xml:space="preserve">  </t>
  </si>
  <si>
    <t>V projektu jsou použity 2 cenové soustavy a to zvlášť pro inženýrské objekty značené TO a zvlášť pro stavební objekt značený SO.</t>
  </si>
  <si>
    <t>Soupisy instalačních prací, dodávek a služeb objektů TO jsou zpracovány s použitím cenové soustavy zpracované KROS 4. Položky z cenové soustavy mají uveden odkaz na cenovou soustavu včetně označení příslušného ceníku.</t>
  </si>
  <si>
    <t>Soupisy stavebních prací, dodávek a služeb objektu SO jsou zpracovány s použitím cenové soustavy zpracované společností RTS, a.s.. Položky z cenové soustavy mají uveden odkaz na cenovou soustavu včetně označení příslušného ceníku.</t>
  </si>
  <si>
    <t>Montáž pískové filtrační jednotky</t>
  </si>
  <si>
    <t>Písková filtrační jednotka - dle detailu D2.4 - dodávka</t>
  </si>
  <si>
    <t>Pol117m</t>
  </si>
  <si>
    <t>Montáž kapkovací hadice</t>
  </si>
  <si>
    <t xml:space="preserve"> Tryska rotačnír, dostřik 4,0 m, 45-105°, vně. závit</t>
  </si>
  <si>
    <t xml:space="preserve">Dozdívky z pórobetonových zdících tvárnic hladkých tl. 30 cm </t>
  </si>
  <si>
    <t xml:space="preserve">Atikové zdivo z pórobetonových zdících desek hladkých tl. 15 cm </t>
  </si>
  <si>
    <t>Vyplnění spár mezi železobetonové dutinové stropní panely</t>
  </si>
  <si>
    <t>Železobetonový dutinový stropní panel H 160 mm PPD../167</t>
  </si>
  <si>
    <t>Omítka vnější stěn, MC, hladká, složitost 1 - 2 na pórobetonové zdící tvárnice tenkovrstvá</t>
  </si>
  <si>
    <t xml:space="preserve">Přizdívky z pórobetonových zdících desek tl. 10 cm </t>
  </si>
  <si>
    <t xml:space="preserve">Vrtání jádrové do pórobetonového zdiva do D 160 mm </t>
  </si>
  <si>
    <t>tl.16 cm železobetonový dutinový stropní panel viz specifikaci:1,22*3,5*5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</si>
</sst>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sz val="10"/>
      <color rgb="FF464646"/>
      <name val="Trebuchet MS"/>
      <family val="2"/>
    </font>
    <font>
      <b/>
      <sz val="10"/>
      <name val="Trebuchet MS"/>
      <family val="2"/>
    </font>
    <font>
      <b/>
      <sz val="8"/>
      <color rgb="FF969696"/>
      <name val="Trebuchet MS"/>
      <family val="2"/>
    </font>
    <font>
      <b/>
      <sz val="10"/>
      <color rgb="FF464646"/>
      <name val="Trebuchet MS"/>
      <family val="2"/>
    </font>
    <font>
      <sz val="10"/>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b/>
      <sz val="8"/>
      <color rgb="FF800000"/>
      <name val="Trebuchet MS"/>
      <family val="2"/>
    </font>
    <font>
      <sz val="9"/>
      <color rgb="FF000000"/>
      <name val="Trebuchet MS"/>
      <family val="2"/>
    </font>
    <font>
      <sz val="8"/>
      <color rgb="FF960000"/>
      <name val="Trebuchet MS"/>
      <family val="2"/>
    </font>
    <font>
      <u val="single"/>
      <sz val="11"/>
      <color theme="10"/>
      <name val="Calibri"/>
      <family val="2"/>
      <scheme val="minor"/>
    </font>
    <font>
      <sz val="8"/>
      <color theme="3" tint="0.39998000860214233"/>
      <name val="Trebuchet MS"/>
      <family val="2"/>
    </font>
    <font>
      <b/>
      <sz val="11"/>
      <color theme="1"/>
      <name val="Calibri"/>
      <family val="2"/>
      <scheme val="minor"/>
    </font>
    <font>
      <sz val="10"/>
      <color indexed="9"/>
      <name val="Arial CE"/>
      <family val="2"/>
    </font>
    <font>
      <i/>
      <sz val="11"/>
      <color theme="1"/>
      <name val="Calibri"/>
      <family val="2"/>
      <scheme val="minor"/>
    </font>
  </fonts>
  <fills count="9">
    <fill>
      <patternFill/>
    </fill>
    <fill>
      <patternFill patternType="gray125"/>
    </fill>
    <fill>
      <patternFill patternType="solid">
        <fgColor rgb="FFFAE682"/>
        <bgColor indexed="64"/>
      </patternFill>
    </fill>
    <fill>
      <patternFill patternType="solid">
        <fgColor rgb="FFD2D2D2"/>
        <bgColor indexed="64"/>
      </patternFill>
    </fill>
    <fill>
      <patternFill patternType="solid">
        <fgColor theme="0"/>
        <bgColor indexed="64"/>
      </patternFill>
    </fill>
    <fill>
      <patternFill patternType="solid">
        <fgColor theme="9" tint="0.7999799847602844"/>
        <bgColor indexed="64"/>
      </patternFill>
    </fill>
    <fill>
      <patternFill patternType="solid">
        <fgColor rgb="FFBEBEBE"/>
        <bgColor indexed="64"/>
      </patternFill>
    </fill>
    <fill>
      <patternFill patternType="solid">
        <fgColor rgb="FFC0C0C0"/>
        <bgColor indexed="64"/>
      </patternFill>
    </fill>
    <fill>
      <patternFill patternType="solid">
        <fgColor theme="2" tint="-0.09996999800205231"/>
        <bgColor indexed="64"/>
      </patternFill>
    </fill>
  </fills>
  <borders count="2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000000"/>
      </left>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top style="hair">
        <color rgb="FF000000"/>
      </top>
      <bottom/>
    </border>
    <border>
      <left/>
      <right/>
      <top/>
      <bottom style="hair">
        <color rgb="FF000000"/>
      </bottom>
    </border>
    <border>
      <left/>
      <right style="hair">
        <color rgb="FF000000"/>
      </right>
      <top style="hair">
        <color rgb="FF000000"/>
      </top>
      <bottom style="hair">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5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2" borderId="0" xfId="0" applyFont="1" applyFill="1" applyAlignment="1" applyProtection="1">
      <alignment horizontal="left" vertical="center"/>
      <protection/>
    </xf>
    <xf numFmtId="0" fontId="10" fillId="2" borderId="0" xfId="0" applyFont="1" applyFill="1" applyAlignment="1" applyProtection="1">
      <alignment vertical="center"/>
      <protection/>
    </xf>
    <xf numFmtId="0" fontId="11" fillId="2" borderId="0" xfId="0" applyFont="1" applyFill="1" applyAlignment="1" applyProtection="1">
      <alignment horizontal="left" vertical="center"/>
      <protection/>
    </xf>
    <xf numFmtId="0" fontId="12" fillId="2" borderId="0" xfId="20" applyFont="1" applyFill="1" applyAlignment="1" applyProtection="1">
      <alignment vertical="center"/>
      <protection/>
    </xf>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3" fillId="0" borderId="0" xfId="0" applyFont="1" applyAlignment="1">
      <alignment horizontal="left" vertical="center"/>
    </xf>
    <xf numFmtId="0" fontId="4" fillId="0" borderId="0" xfId="0" applyFont="1" applyBorder="1" applyAlignment="1">
      <alignment horizontal="left" vertical="top"/>
    </xf>
    <xf numFmtId="0" fontId="16" fillId="0" borderId="0" xfId="0" applyFont="1" applyBorder="1" applyAlignment="1">
      <alignment horizontal="lef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19" fillId="0" borderId="6" xfId="0" applyFont="1" applyBorder="1" applyAlignment="1">
      <alignment horizontal="lef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Border="1"/>
    <xf numFmtId="0" fontId="0" fillId="0" borderId="10" xfId="0" applyBorder="1"/>
    <xf numFmtId="0" fontId="20" fillId="0" borderId="11" xfId="0" applyFont="1" applyBorder="1" applyAlignment="1">
      <alignment horizontal="left" vertical="center"/>
    </xf>
    <xf numFmtId="0" fontId="0" fillId="0" borderId="12" xfId="0" applyFont="1" applyBorder="1" applyAlignment="1">
      <alignment vertical="center"/>
    </xf>
    <xf numFmtId="0" fontId="20" fillId="0" borderId="12"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left" vertical="center"/>
    </xf>
    <xf numFmtId="0" fontId="4" fillId="0" borderId="5" xfId="0" applyFont="1" applyBorder="1" applyAlignment="1">
      <alignment vertical="center"/>
    </xf>
    <xf numFmtId="0" fontId="0" fillId="0" borderId="10" xfId="0" applyFont="1" applyBorder="1" applyAlignment="1">
      <alignment vertical="center"/>
    </xf>
    <xf numFmtId="0" fontId="0" fillId="3" borderId="17" xfId="0" applyFont="1" applyFill="1" applyBorder="1" applyAlignment="1">
      <alignment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0" fillId="0" borderId="6" xfId="0" applyFont="1" applyBorder="1" applyAlignment="1">
      <alignment vertical="center"/>
    </xf>
    <xf numFmtId="0" fontId="23" fillId="0" borderId="0" xfId="0" applyFont="1" applyBorder="1" applyAlignment="1">
      <alignment horizontal="left" vertical="center"/>
    </xf>
    <xf numFmtId="4" fontId="22" fillId="0" borderId="9"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0"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4" fontId="28" fillId="0" borderId="9"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0" xfId="0" applyNumberFormat="1" applyFont="1" applyBorder="1" applyAlignment="1">
      <alignment vertical="center"/>
    </xf>
    <xf numFmtId="0" fontId="5" fillId="0" borderId="0" xfId="0" applyFont="1" applyAlignment="1">
      <alignment horizontal="left" vertical="center"/>
    </xf>
    <xf numFmtId="4" fontId="28" fillId="0" borderId="11" xfId="0" applyNumberFormat="1" applyFont="1" applyBorder="1" applyAlignment="1">
      <alignment vertical="center"/>
    </xf>
    <xf numFmtId="4" fontId="28" fillId="0" borderId="12" xfId="0" applyNumberFormat="1" applyFont="1" applyBorder="1" applyAlignment="1">
      <alignment vertical="center"/>
    </xf>
    <xf numFmtId="166" fontId="28" fillId="0" borderId="12" xfId="0" applyNumberFormat="1" applyFont="1" applyBorder="1" applyAlignment="1">
      <alignment vertical="center"/>
    </xf>
    <xf numFmtId="4" fontId="28" fillId="0" borderId="13" xfId="0" applyNumberFormat="1" applyFont="1" applyBorder="1" applyAlignment="1">
      <alignment vertical="center"/>
    </xf>
    <xf numFmtId="0" fontId="0" fillId="0" borderId="11" xfId="0" applyFont="1" applyBorder="1" applyAlignment="1">
      <alignment vertical="center"/>
    </xf>
    <xf numFmtId="0" fontId="23" fillId="3" borderId="0" xfId="0" applyFont="1" applyFill="1" applyBorder="1" applyAlignment="1">
      <alignment horizontal="left" vertical="center"/>
    </xf>
    <xf numFmtId="0" fontId="0" fillId="2" borderId="0" xfId="0" applyFill="1" applyProtection="1">
      <protection/>
    </xf>
    <xf numFmtId="0" fontId="10" fillId="0" borderId="0" xfId="0" applyFont="1" applyBorder="1" applyAlignment="1">
      <alignment horizontal="left" vertical="center"/>
    </xf>
    <xf numFmtId="0" fontId="17" fillId="0" borderId="0" xfId="0" applyFont="1" applyBorder="1" applyAlignment="1">
      <alignment horizontal="left" vertical="center"/>
    </xf>
    <xf numFmtId="0" fontId="2" fillId="0" borderId="0" xfId="0" applyFont="1" applyBorder="1" applyAlignment="1">
      <alignment horizontal="right" vertical="center"/>
    </xf>
    <xf numFmtId="0" fontId="4" fillId="3" borderId="21" xfId="0" applyFont="1" applyFill="1" applyBorder="1" applyAlignment="1">
      <alignment horizontal="left" vertical="center"/>
    </xf>
    <xf numFmtId="0" fontId="4" fillId="3" borderId="17" xfId="0" applyFont="1" applyFill="1" applyBorder="1" applyAlignment="1">
      <alignment horizontal="right" vertical="center"/>
    </xf>
    <xf numFmtId="0" fontId="4" fillId="3" borderId="17" xfId="0" applyFont="1" applyFill="1" applyBorder="1" applyAlignment="1">
      <alignment horizontal="center" vertical="center"/>
    </xf>
    <xf numFmtId="0" fontId="29"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horizontal="lef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horizontal="left" vertical="center"/>
    </xf>
    <xf numFmtId="0" fontId="7" fillId="0" borderId="5" xfId="0" applyFont="1" applyBorder="1" applyAlignment="1">
      <alignment vertical="center"/>
    </xf>
    <xf numFmtId="0" fontId="0" fillId="0" borderId="22" xfId="0" applyFont="1" applyBorder="1" applyAlignment="1">
      <alignment vertical="center"/>
    </xf>
    <xf numFmtId="0" fontId="15" fillId="0" borderId="22" xfId="0" applyFont="1" applyBorder="1" applyAlignment="1">
      <alignment horizontal="center" vertical="center"/>
    </xf>
    <xf numFmtId="0" fontId="0" fillId="0" borderId="4" xfId="0" applyFont="1" applyBorder="1" applyAlignment="1">
      <alignment horizontal="center" vertical="center" wrapText="1"/>
    </xf>
    <xf numFmtId="0" fontId="3" fillId="3" borderId="18" xfId="0" applyFont="1" applyFill="1" applyBorder="1" applyAlignment="1">
      <alignment horizontal="center" vertical="center" wrapText="1"/>
    </xf>
    <xf numFmtId="0" fontId="0" fillId="0" borderId="5" xfId="0" applyFont="1" applyBorder="1" applyAlignment="1">
      <alignment horizontal="center" vertical="center" wrapText="1"/>
    </xf>
    <xf numFmtId="166" fontId="32" fillId="0" borderId="7" xfId="0" applyNumberFormat="1" applyFont="1" applyBorder="1" applyAlignment="1">
      <alignment/>
    </xf>
    <xf numFmtId="166" fontId="32" fillId="0" borderId="8" xfId="0" applyNumberFormat="1" applyFont="1" applyBorder="1" applyAlignment="1">
      <alignment/>
    </xf>
    <xf numFmtId="0" fontId="8" fillId="0" borderId="4" xfId="0" applyFont="1" applyBorder="1" applyAlignment="1">
      <alignment/>
    </xf>
    <xf numFmtId="0" fontId="8" fillId="0" borderId="0" xfId="0" applyFont="1" applyBorder="1" applyAlignment="1">
      <alignment/>
    </xf>
    <xf numFmtId="0" fontId="6" fillId="0" borderId="0" xfId="0" applyFont="1" applyBorder="1" applyAlignment="1">
      <alignment horizontal="left"/>
    </xf>
    <xf numFmtId="0" fontId="8" fillId="0" borderId="5" xfId="0" applyFont="1" applyBorder="1" applyAlignment="1">
      <alignment/>
    </xf>
    <xf numFmtId="0" fontId="8" fillId="0" borderId="9" xfId="0" applyFont="1" applyBorder="1" applyAlignment="1">
      <alignment/>
    </xf>
    <xf numFmtId="166" fontId="8" fillId="0" borderId="0" xfId="0" applyNumberFormat="1" applyFont="1" applyBorder="1" applyAlignment="1">
      <alignment/>
    </xf>
    <xf numFmtId="166" fontId="8" fillId="0" borderId="10" xfId="0" applyNumberFormat="1" applyFont="1" applyBorder="1" applyAlignment="1">
      <alignment/>
    </xf>
    <xf numFmtId="0" fontId="7" fillId="0" borderId="0" xfId="0" applyFont="1" applyBorder="1" applyAlignment="1">
      <alignment horizontal="left"/>
    </xf>
    <xf numFmtId="0" fontId="0" fillId="0" borderId="4" xfId="0" applyFont="1" applyBorder="1" applyAlignment="1" applyProtection="1">
      <alignment vertical="center"/>
      <protection locked="0"/>
    </xf>
    <xf numFmtId="0" fontId="0" fillId="0" borderId="5" xfId="0" applyFont="1" applyBorder="1" applyAlignment="1" applyProtection="1">
      <alignment vertical="center"/>
      <protection locked="0"/>
    </xf>
    <xf numFmtId="0" fontId="2" fillId="0" borderId="22" xfId="0" applyFont="1" applyBorder="1" applyAlignment="1">
      <alignment horizontal="left" vertical="center"/>
    </xf>
    <xf numFmtId="166" fontId="2" fillId="0" borderId="0" xfId="0" applyNumberFormat="1" applyFont="1" applyBorder="1" applyAlignment="1">
      <alignment vertical="center"/>
    </xf>
    <xf numFmtId="166" fontId="2" fillId="0" borderId="10" xfId="0" applyNumberFormat="1" applyFont="1" applyBorder="1" applyAlignment="1">
      <alignment vertical="center"/>
    </xf>
    <xf numFmtId="0" fontId="2" fillId="0" borderId="12" xfId="0" applyFont="1" applyBorder="1" applyAlignment="1">
      <alignment horizontal="center" vertical="center"/>
    </xf>
    <xf numFmtId="166" fontId="2" fillId="0" borderId="12" xfId="0" applyNumberFormat="1" applyFont="1" applyBorder="1" applyAlignment="1">
      <alignment vertical="center"/>
    </xf>
    <xf numFmtId="166" fontId="2" fillId="0" borderId="13" xfId="0" applyNumberFormat="1" applyFont="1" applyBorder="1" applyAlignment="1">
      <alignment vertical="center"/>
    </xf>
    <xf numFmtId="0" fontId="0" fillId="0" borderId="0" xfId="0"/>
    <xf numFmtId="0" fontId="7" fillId="0" borderId="0" xfId="0" applyFont="1" applyBorder="1" applyAlignment="1">
      <alignment horizontal="left"/>
    </xf>
    <xf numFmtId="4" fontId="7" fillId="0" borderId="0" xfId="0" applyNumberFormat="1" applyFont="1" applyAlignment="1">
      <alignment vertical="center"/>
    </xf>
    <xf numFmtId="0" fontId="0" fillId="0" borderId="0" xfId="0"/>
    <xf numFmtId="4" fontId="4" fillId="0" borderId="0" xfId="0" applyNumberFormat="1" applyFont="1" applyAlignment="1">
      <alignment vertical="center"/>
    </xf>
    <xf numFmtId="165" fontId="3" fillId="0" borderId="0" xfId="0" applyNumberFormat="1" applyFont="1" applyBorder="1" applyAlignment="1">
      <alignment vertical="center"/>
    </xf>
    <xf numFmtId="0" fontId="0" fillId="0" borderId="0" xfId="0"/>
    <xf numFmtId="0" fontId="2" fillId="0" borderId="0" xfId="0" applyFont="1" applyBorder="1" applyAlignment="1">
      <alignment horizontal="left" vertical="center"/>
    </xf>
    <xf numFmtId="0" fontId="0" fillId="0" borderId="0" xfId="0"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wrapText="1"/>
      <protection locked="0"/>
    </xf>
    <xf numFmtId="167" fontId="0" fillId="0" borderId="0" xfId="0" applyNumberFormat="1"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2" fillId="0" borderId="9" xfId="0" applyFont="1" applyBorder="1" applyAlignment="1">
      <alignment horizontal="left" vertical="center"/>
    </xf>
    <xf numFmtId="0" fontId="0" fillId="0" borderId="0" xfId="0"/>
    <xf numFmtId="0" fontId="2"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Border="1"/>
    <xf numFmtId="164" fontId="2" fillId="0" borderId="0" xfId="0" applyNumberFormat="1" applyFont="1" applyBorder="1" applyAlignment="1">
      <alignment vertical="center"/>
    </xf>
    <xf numFmtId="0" fontId="3" fillId="3" borderId="19" xfId="0" applyFont="1" applyFill="1" applyBorder="1" applyAlignment="1">
      <alignment horizontal="center" vertical="center" wrapText="1"/>
    </xf>
    <xf numFmtId="0" fontId="0" fillId="0" borderId="0" xfId="0" applyFont="1" applyBorder="1" applyAlignment="1">
      <alignment vertical="center"/>
    </xf>
    <xf numFmtId="0" fontId="15" fillId="0" borderId="0" xfId="0" applyFont="1" applyBorder="1" applyAlignment="1">
      <alignment horizontal="left" vertical="center"/>
    </xf>
    <xf numFmtId="0" fontId="7" fillId="0" borderId="0" xfId="0" applyFont="1" applyBorder="1" applyAlignment="1">
      <alignment vertical="center"/>
    </xf>
    <xf numFmtId="0" fontId="0" fillId="3" borderId="0" xfId="0" applyFont="1" applyFill="1" applyBorder="1" applyAlignment="1">
      <alignment vertical="center"/>
    </xf>
    <xf numFmtId="0" fontId="6" fillId="0" borderId="0" xfId="0" applyFont="1" applyBorder="1" applyAlignment="1">
      <alignment vertical="center"/>
    </xf>
    <xf numFmtId="0" fontId="0" fillId="0" borderId="0" xfId="0"/>
    <xf numFmtId="0" fontId="7" fillId="0" borderId="0" xfId="0" applyFont="1" applyBorder="1" applyAlignment="1" applyProtection="1">
      <alignment horizontal="left"/>
      <protection hidden="1"/>
    </xf>
    <xf numFmtId="4" fontId="0" fillId="0" borderId="0" xfId="0" applyNumberFormat="1" applyFont="1" applyBorder="1" applyAlignment="1" applyProtection="1">
      <alignment vertical="center"/>
      <protection hidden="1" locked="0"/>
    </xf>
    <xf numFmtId="167" fontId="0" fillId="0" borderId="22" xfId="0" applyNumberFormat="1" applyFont="1" applyBorder="1" applyAlignment="1" applyProtection="1">
      <alignment vertical="center"/>
      <protection/>
    </xf>
    <xf numFmtId="0" fontId="8" fillId="0" borderId="0" xfId="0" applyFont="1" applyBorder="1" applyAlignment="1" applyProtection="1">
      <alignment/>
      <protection/>
    </xf>
    <xf numFmtId="0" fontId="7" fillId="0" borderId="0" xfId="0" applyFont="1" applyBorder="1" applyAlignment="1" applyProtection="1">
      <alignment horizontal="left"/>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10" fillId="0" borderId="0"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7"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3" borderId="0" xfId="0" applyFont="1" applyFill="1" applyBorder="1" applyAlignment="1" applyProtection="1">
      <alignment vertical="center"/>
      <protection/>
    </xf>
    <xf numFmtId="0" fontId="4" fillId="3" borderId="21" xfId="0" applyFont="1" applyFill="1" applyBorder="1" applyAlignment="1" applyProtection="1">
      <alignment horizontal="left" vertical="center"/>
      <protection/>
    </xf>
    <xf numFmtId="0" fontId="0" fillId="3" borderId="17" xfId="0" applyFont="1" applyFill="1" applyBorder="1" applyAlignment="1" applyProtection="1">
      <alignment vertical="center"/>
      <protection/>
    </xf>
    <xf numFmtId="0" fontId="4" fillId="3" borderId="17" xfId="0" applyFont="1" applyFill="1" applyBorder="1" applyAlignment="1" applyProtection="1">
      <alignment horizontal="right" vertical="center"/>
      <protection/>
    </xf>
    <xf numFmtId="0" fontId="4" fillId="3" borderId="17" xfId="0" applyFont="1" applyFill="1" applyBorder="1" applyAlignment="1" applyProtection="1">
      <alignment horizontal="center" vertical="center"/>
      <protection/>
    </xf>
    <xf numFmtId="0" fontId="19" fillId="0" borderId="6" xfId="0" applyFont="1" applyBorder="1" applyAlignment="1" applyProtection="1">
      <alignment horizontal="left" vertical="center"/>
      <protection/>
    </xf>
    <xf numFmtId="0" fontId="0" fillId="0" borderId="8" xfId="0" applyFont="1" applyBorder="1" applyAlignment="1" applyProtection="1">
      <alignment vertical="center"/>
      <protection/>
    </xf>
    <xf numFmtId="0" fontId="0" fillId="0" borderId="9" xfId="0" applyBorder="1" applyProtection="1">
      <protection/>
    </xf>
    <xf numFmtId="0" fontId="0" fillId="0" borderId="10" xfId="0" applyBorder="1" applyProtection="1">
      <protection/>
    </xf>
    <xf numFmtId="0" fontId="20" fillId="0" borderId="11" xfId="0" applyFont="1" applyBorder="1" applyAlignment="1" applyProtection="1">
      <alignment horizontal="left" vertical="center"/>
      <protection/>
    </xf>
    <xf numFmtId="0" fontId="0" fillId="0" borderId="12" xfId="0" applyFont="1" applyBorder="1" applyAlignment="1" applyProtection="1">
      <alignment vertical="center"/>
      <protection/>
    </xf>
    <xf numFmtId="0" fontId="20" fillId="0" borderId="12" xfId="0" applyFont="1" applyBorder="1" applyAlignment="1" applyProtection="1">
      <alignment horizontal="left" vertical="center"/>
      <protection/>
    </xf>
    <xf numFmtId="0" fontId="0" fillId="0" borderId="13"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0" xfId="0" applyProtection="1">
      <protection/>
    </xf>
    <xf numFmtId="0" fontId="0" fillId="0" borderId="2" xfId="0" applyFont="1" applyBorder="1" applyAlignment="1" applyProtection="1">
      <alignment vertical="center"/>
      <protection/>
    </xf>
    <xf numFmtId="0" fontId="4"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29"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4" fontId="7" fillId="0" borderId="0" xfId="0" applyNumberFormat="1" applyFont="1" applyBorder="1" applyAlignment="1" applyProtection="1">
      <alignment vertical="center"/>
      <protection/>
    </xf>
    <xf numFmtId="0" fontId="23" fillId="3" borderId="0" xfId="0" applyFont="1" applyFill="1" applyBorder="1" applyAlignment="1" applyProtection="1">
      <alignment horizontal="left" vertical="center"/>
      <protection/>
    </xf>
    <xf numFmtId="0" fontId="3" fillId="3" borderId="18" xfId="0" applyFont="1" applyFill="1" applyBorder="1" applyAlignment="1" applyProtection="1">
      <alignment horizontal="center" vertical="center" wrapText="1"/>
      <protection/>
    </xf>
    <xf numFmtId="0" fontId="3" fillId="3" borderId="19" xfId="0" applyFont="1" applyFill="1" applyBorder="1" applyAlignment="1" applyProtection="1">
      <alignment horizontal="center" vertical="center" wrapText="1"/>
      <protection/>
    </xf>
    <xf numFmtId="0" fontId="23" fillId="0" borderId="0" xfId="0" applyFont="1" applyBorder="1" applyAlignment="1" applyProtection="1">
      <alignment horizontal="left" vertical="center"/>
      <protection/>
    </xf>
    <xf numFmtId="0" fontId="6" fillId="0" borderId="0" xfId="0" applyFont="1" applyBorder="1" applyAlignment="1" applyProtection="1">
      <alignment horizontal="lef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4" fontId="0" fillId="0" borderId="0" xfId="0" applyNumberFormat="1" applyFont="1" applyBorder="1" applyAlignment="1" applyProtection="1">
      <alignment vertical="center"/>
      <protection/>
    </xf>
    <xf numFmtId="0" fontId="0" fillId="0" borderId="4" xfId="0" applyFont="1" applyBorder="1" applyAlignment="1" applyProtection="1">
      <alignment vertical="center"/>
      <protection/>
    </xf>
    <xf numFmtId="0" fontId="8" fillId="0" borderId="4" xfId="0" applyFont="1" applyBorder="1" applyAlignment="1" applyProtection="1">
      <alignment/>
      <protection/>
    </xf>
    <xf numFmtId="0" fontId="7" fillId="0" borderId="0" xfId="0" applyFont="1" applyBorder="1" applyAlignment="1" applyProtection="1">
      <alignment horizontal="left"/>
      <protection locked="0"/>
    </xf>
    <xf numFmtId="49" fontId="0" fillId="4" borderId="22" xfId="0" applyNumberFormat="1" applyFont="1" applyFill="1" applyBorder="1" applyAlignment="1" applyProtection="1">
      <alignment horizontal="left" vertical="center" wrapText="1"/>
      <protection/>
    </xf>
    <xf numFmtId="0" fontId="7" fillId="0" borderId="0" xfId="0" applyFont="1" applyBorder="1" applyAlignment="1" applyProtection="1">
      <alignment horizontal="left"/>
      <protection/>
    </xf>
    <xf numFmtId="0" fontId="7" fillId="4" borderId="0" xfId="0" applyFont="1" applyFill="1" applyBorder="1" applyAlignment="1" applyProtection="1">
      <alignment horizontal="left"/>
      <protection/>
    </xf>
    <xf numFmtId="0" fontId="0" fillId="0" borderId="0" xfId="0"/>
    <xf numFmtId="0" fontId="3" fillId="0" borderId="0" xfId="0" applyFont="1" applyBorder="1" applyAlignment="1" applyProtection="1">
      <alignment horizontal="left" vertical="center"/>
      <protection/>
    </xf>
    <xf numFmtId="0" fontId="3" fillId="3" borderId="19" xfId="0" applyFont="1" applyFill="1" applyBorder="1" applyAlignment="1" applyProtection="1">
      <alignment horizontal="center" vertical="center" wrapText="1"/>
      <protection/>
    </xf>
    <xf numFmtId="0" fontId="0" fillId="0" borderId="0" xfId="0" applyFont="1" applyBorder="1" applyAlignment="1" applyProtection="1">
      <alignment vertical="center"/>
      <protection/>
    </xf>
    <xf numFmtId="0" fontId="15"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0" fillId="3"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0" fillId="0" borderId="0" xfId="0" applyAlignment="1">
      <alignment/>
    </xf>
    <xf numFmtId="0" fontId="36" fillId="0" borderId="0" xfId="0" applyNumberFormat="1" applyFont="1" applyAlignment="1">
      <alignment wrapText="1"/>
    </xf>
    <xf numFmtId="4" fontId="0" fillId="0" borderId="0" xfId="0" applyNumberFormat="1"/>
    <xf numFmtId="4" fontId="0" fillId="0" borderId="0" xfId="0" applyNumberFormat="1" applyAlignment="1">
      <alignment/>
    </xf>
    <xf numFmtId="3" fontId="0" fillId="0" borderId="0" xfId="0" applyNumberFormat="1" applyAlignment="1">
      <alignment/>
    </xf>
    <xf numFmtId="0" fontId="3" fillId="5" borderId="0" xfId="0" applyFont="1" applyFill="1" applyBorder="1" applyAlignment="1" applyProtection="1">
      <alignment horizontal="left" vertical="center"/>
      <protection locked="0"/>
    </xf>
    <xf numFmtId="0" fontId="0" fillId="0" borderId="2" xfId="0" applyBorder="1" applyProtection="1">
      <protection/>
    </xf>
    <xf numFmtId="0" fontId="15" fillId="0" borderId="0" xfId="0" applyFont="1" applyBorder="1" applyAlignment="1" applyProtection="1">
      <alignment horizontal="left" vertical="top"/>
      <protection/>
    </xf>
    <xf numFmtId="14" fontId="3" fillId="0" borderId="0" xfId="0" applyNumberFormat="1" applyFont="1" applyBorder="1" applyAlignment="1" applyProtection="1">
      <alignment horizontal="left" vertical="center"/>
      <protection/>
    </xf>
    <xf numFmtId="0" fontId="0" fillId="0" borderId="0" xfId="0" applyFill="1" applyBorder="1" applyProtection="1">
      <protection/>
    </xf>
    <xf numFmtId="0" fontId="0" fillId="0" borderId="23" xfId="0" applyBorder="1" applyProtection="1">
      <protection/>
    </xf>
    <xf numFmtId="0" fontId="17" fillId="0" borderId="24" xfId="0" applyFont="1" applyBorder="1" applyAlignment="1" applyProtection="1">
      <alignment horizontal="left" vertical="center"/>
      <protection/>
    </xf>
    <xf numFmtId="0" fontId="0" fillId="0" borderId="2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0" fillId="6" borderId="0" xfId="0" applyFont="1" applyFill="1" applyBorder="1" applyAlignment="1" applyProtection="1">
      <alignment vertical="center"/>
      <protection/>
    </xf>
    <xf numFmtId="0" fontId="4" fillId="6" borderId="21" xfId="0" applyFont="1" applyFill="1" applyBorder="1" applyAlignment="1" applyProtection="1">
      <alignment horizontal="left" vertical="center"/>
      <protection/>
    </xf>
    <xf numFmtId="0" fontId="0" fillId="6" borderId="17" xfId="0" applyFont="1" applyFill="1" applyBorder="1" applyAlignment="1" applyProtection="1">
      <alignment vertical="center"/>
      <protection/>
    </xf>
    <xf numFmtId="0" fontId="4" fillId="6" borderId="17"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21" fillId="0" borderId="0" xfId="0" applyFont="1" applyBorder="1" applyAlignment="1" applyProtection="1">
      <alignment vertical="center"/>
      <protection/>
    </xf>
    <xf numFmtId="4" fontId="3" fillId="0" borderId="0" xfId="0" applyNumberFormat="1" applyFont="1" applyBorder="1" applyAlignment="1" applyProtection="1">
      <alignment vertical="center"/>
      <protection/>
    </xf>
    <xf numFmtId="0" fontId="23" fillId="0" borderId="0" xfId="0" applyFont="1" applyBorder="1" applyAlignment="1" applyProtection="1">
      <alignment vertical="center"/>
      <protection/>
    </xf>
    <xf numFmtId="0" fontId="26" fillId="0" borderId="0" xfId="0" applyFont="1" applyBorder="1" applyAlignment="1" applyProtection="1">
      <alignment vertical="center"/>
      <protection/>
    </xf>
    <xf numFmtId="0" fontId="27" fillId="0" borderId="0" xfId="0" applyFont="1" applyBorder="1" applyAlignment="1" applyProtection="1">
      <alignment vertical="center"/>
      <protection/>
    </xf>
    <xf numFmtId="49" fontId="3" fillId="0" borderId="0" xfId="0" applyNumberFormat="1" applyFont="1" applyBorder="1" applyAlignment="1" applyProtection="1">
      <alignment vertical="center"/>
      <protection/>
    </xf>
    <xf numFmtId="0" fontId="4" fillId="6" borderId="17" xfId="0" applyFont="1" applyFill="1" applyBorder="1" applyAlignment="1" applyProtection="1">
      <alignment horizontal="left" vertical="center"/>
      <protection/>
    </xf>
    <xf numFmtId="0" fontId="0" fillId="6" borderId="17" xfId="0" applyFont="1" applyFill="1" applyBorder="1" applyAlignment="1" applyProtection="1">
      <alignment vertical="center"/>
      <protection/>
    </xf>
    <xf numFmtId="4" fontId="4" fillId="6" borderId="17" xfId="0" applyNumberFormat="1" applyFont="1" applyFill="1" applyBorder="1" applyAlignment="1" applyProtection="1">
      <alignment vertical="center"/>
      <protection/>
    </xf>
    <xf numFmtId="0" fontId="0" fillId="6" borderId="25" xfId="0" applyFont="1" applyFill="1" applyBorder="1" applyAlignment="1" applyProtection="1">
      <alignmen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26" fillId="0" borderId="0" xfId="0" applyFont="1" applyBorder="1" applyAlignment="1" applyProtection="1">
      <alignment horizontal="left" vertical="center" wrapText="1"/>
      <protection/>
    </xf>
    <xf numFmtId="4" fontId="27" fillId="0" borderId="0" xfId="0" applyNumberFormat="1" applyFont="1" applyBorder="1" applyAlignment="1" applyProtection="1">
      <alignment vertical="center"/>
      <protection/>
    </xf>
    <xf numFmtId="0" fontId="27" fillId="0" borderId="0" xfId="0" applyFont="1" applyBorder="1" applyAlignment="1" applyProtection="1">
      <alignment vertical="center"/>
      <protection/>
    </xf>
    <xf numFmtId="14" fontId="3" fillId="0" borderId="0" xfId="0" applyNumberFormat="1" applyFont="1" applyBorder="1" applyAlignment="1" applyProtection="1">
      <alignment horizontal="left" vertical="center"/>
      <protection/>
    </xf>
    <xf numFmtId="0" fontId="3" fillId="3" borderId="17" xfId="0" applyFont="1" applyFill="1" applyBorder="1" applyAlignment="1" applyProtection="1">
      <alignment horizontal="center" vertical="center"/>
      <protection/>
    </xf>
    <xf numFmtId="0" fontId="3" fillId="3" borderId="17" xfId="0" applyFont="1" applyFill="1" applyBorder="1" applyAlignment="1" applyProtection="1">
      <alignment horizontal="left" vertical="center"/>
      <protection/>
    </xf>
    <xf numFmtId="0" fontId="3" fillId="3" borderId="25" xfId="0" applyFont="1" applyFill="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4" fontId="18" fillId="0" borderId="0" xfId="0" applyNumberFormat="1" applyFont="1" applyBorder="1" applyAlignment="1" applyProtection="1">
      <alignment vertical="center"/>
      <protection/>
    </xf>
    <xf numFmtId="0" fontId="22" fillId="0" borderId="6" xfId="0" applyFont="1" applyBorder="1" applyAlignment="1">
      <alignment horizontal="center" vertical="center"/>
    </xf>
    <xf numFmtId="0" fontId="2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13" fillId="7" borderId="0" xfId="0" applyFont="1" applyFill="1" applyAlignment="1">
      <alignment horizontal="center" vertical="center"/>
    </xf>
    <xf numFmtId="0" fontId="0" fillId="0" borderId="0" xfId="0"/>
    <xf numFmtId="4" fontId="23" fillId="0" borderId="0" xfId="0" applyNumberFormat="1" applyFont="1" applyBorder="1" applyAlignment="1" applyProtection="1">
      <alignment horizontal="right" vertical="center"/>
      <protection/>
    </xf>
    <xf numFmtId="4" fontId="23" fillId="0" borderId="0" xfId="0" applyNumberFormat="1"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 fontId="23" fillId="3" borderId="0" xfId="0" applyNumberFormat="1" applyFont="1" applyFill="1" applyBorder="1" applyAlignment="1" applyProtection="1">
      <alignment vertical="center"/>
      <protection/>
    </xf>
    <xf numFmtId="49" fontId="0" fillId="5" borderId="0" xfId="0" applyNumberFormat="1" applyFont="1" applyFill="1" applyBorder="1" applyAlignment="1" applyProtection="1">
      <alignment horizontal="left" vertical="center"/>
      <protection locked="0"/>
    </xf>
    <xf numFmtId="4" fontId="0" fillId="5" borderId="0" xfId="0" applyNumberFormat="1" applyFont="1" applyFill="1" applyBorder="1" applyAlignment="1" applyProtection="1">
      <alignment horizontal="left" vertical="center"/>
      <protection locked="0"/>
    </xf>
    <xf numFmtId="0" fontId="3" fillId="3" borderId="21" xfId="0" applyFont="1" applyFill="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4" fontId="10" fillId="0" borderId="0" xfId="0" applyNumberFormat="1" applyFont="1" applyBorder="1" applyAlignment="1" applyProtection="1">
      <alignment vertical="center"/>
      <protection/>
    </xf>
    <xf numFmtId="4" fontId="17" fillId="0" borderId="24" xfId="0" applyNumberFormat="1" applyFont="1" applyBorder="1" applyAlignment="1" applyProtection="1">
      <alignment vertical="center"/>
      <protection/>
    </xf>
    <xf numFmtId="0" fontId="0" fillId="0" borderId="24" xfId="0" applyFont="1" applyBorder="1" applyAlignment="1" applyProtection="1">
      <alignment vertical="center"/>
      <protection/>
    </xf>
    <xf numFmtId="0" fontId="37" fillId="8" borderId="0" xfId="0" applyNumberFormat="1" applyFont="1" applyFill="1" applyAlignment="1">
      <alignment wrapText="1"/>
    </xf>
    <xf numFmtId="0" fontId="0" fillId="0" borderId="0" xfId="0" applyNumberFormat="1" applyAlignment="1">
      <alignment wrapText="1"/>
    </xf>
    <xf numFmtId="0" fontId="0" fillId="0" borderId="0" xfId="0" applyNumberFormat="1" applyAlignment="1">
      <alignment vertical="top" wrapText="1"/>
    </xf>
    <xf numFmtId="0" fontId="35" fillId="0" borderId="0" xfId="0" applyNumberFormat="1" applyFont="1" applyAlignment="1">
      <alignment vertical="top" wrapText="1"/>
    </xf>
    <xf numFmtId="0" fontId="12" fillId="2" borderId="0" xfId="20" applyFont="1" applyFill="1" applyAlignment="1" applyProtection="1">
      <alignment horizontal="center" vertical="center"/>
      <protection/>
    </xf>
    <xf numFmtId="0" fontId="15"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4" fontId="17" fillId="0" borderId="0"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4" fontId="4" fillId="3" borderId="17" xfId="0" applyNumberFormat="1" applyFont="1" applyFill="1" applyBorder="1" applyAlignment="1" applyProtection="1">
      <alignment vertical="center"/>
      <protection/>
    </xf>
    <xf numFmtId="4" fontId="4" fillId="3" borderId="25" xfId="0" applyNumberFormat="1" applyFont="1" applyFill="1" applyBorder="1" applyAlignment="1" applyProtection="1">
      <alignment vertical="center"/>
      <protection/>
    </xf>
    <xf numFmtId="4" fontId="7" fillId="0" borderId="0" xfId="0" applyNumberFormat="1" applyFont="1" applyBorder="1" applyAlignment="1" applyProtection="1">
      <alignment vertical="center"/>
      <protection/>
    </xf>
    <xf numFmtId="0" fontId="7" fillId="0" borderId="0" xfId="0" applyFont="1" applyBorder="1" applyAlignment="1" applyProtection="1">
      <alignment vertical="center"/>
      <protection/>
    </xf>
    <xf numFmtId="4" fontId="7" fillId="0" borderId="0" xfId="0" applyNumberFormat="1" applyFont="1" applyBorder="1" applyAlignment="1" applyProtection="1">
      <alignment horizontal="right" vertical="center"/>
      <protection/>
    </xf>
    <xf numFmtId="4" fontId="29" fillId="0" borderId="0"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0" fontId="3" fillId="3" borderId="0" xfId="0" applyFont="1" applyFill="1" applyBorder="1" applyAlignment="1" applyProtection="1">
      <alignment horizontal="center" vertical="center"/>
      <protection/>
    </xf>
    <xf numFmtId="0" fontId="0" fillId="3" borderId="0" xfId="0" applyFont="1" applyFill="1" applyBorder="1" applyAlignment="1" applyProtection="1">
      <alignment vertical="center"/>
      <protection/>
    </xf>
    <xf numFmtId="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3" fillId="3" borderId="19" xfId="0" applyFont="1" applyFill="1" applyBorder="1" applyAlignment="1" applyProtection="1">
      <alignment horizontal="center" vertical="center" wrapText="1"/>
      <protection/>
    </xf>
    <xf numFmtId="0" fontId="31" fillId="3" borderId="19" xfId="0" applyFont="1" applyFill="1" applyBorder="1" applyAlignment="1" applyProtection="1">
      <alignment horizontal="center" vertical="center" wrapText="1"/>
      <protection/>
    </xf>
    <xf numFmtId="0" fontId="3" fillId="3" borderId="20" xfId="0" applyFont="1" applyFill="1" applyBorder="1" applyAlignment="1" applyProtection="1">
      <alignment horizontal="center" vertical="center" wrapText="1"/>
      <protection/>
    </xf>
    <xf numFmtId="4" fontId="23" fillId="0" borderId="7" xfId="0" applyNumberFormat="1" applyFont="1" applyBorder="1" applyAlignment="1" applyProtection="1">
      <alignment/>
      <protection/>
    </xf>
    <xf numFmtId="4" fontId="4" fillId="0" borderId="7" xfId="0" applyNumberFormat="1" applyFont="1" applyBorder="1" applyAlignment="1" applyProtection="1">
      <alignment vertical="center"/>
      <protection/>
    </xf>
    <xf numFmtId="4" fontId="6" fillId="0" borderId="12" xfId="0" applyNumberFormat="1" applyFont="1" applyBorder="1" applyAlignment="1" applyProtection="1">
      <alignment/>
      <protection/>
    </xf>
    <xf numFmtId="4" fontId="6" fillId="0" borderId="12" xfId="0" applyNumberFormat="1" applyFont="1" applyBorder="1" applyAlignment="1" applyProtection="1">
      <alignment vertical="center"/>
      <protection/>
    </xf>
    <xf numFmtId="4" fontId="7" fillId="0" borderId="19" xfId="0" applyNumberFormat="1" applyFont="1" applyBorder="1" applyAlignment="1" applyProtection="1">
      <alignment/>
      <protection/>
    </xf>
    <xf numFmtId="4" fontId="7" fillId="0" borderId="19" xfId="0" applyNumberFormat="1" applyFont="1" applyBorder="1" applyAlignment="1" applyProtection="1">
      <alignment vertical="center"/>
      <protection/>
    </xf>
    <xf numFmtId="0" fontId="0" fillId="0" borderId="22" xfId="0" applyFont="1" applyBorder="1" applyAlignment="1" applyProtection="1">
      <alignment horizontal="left" vertical="center" wrapText="1"/>
      <protection/>
    </xf>
    <xf numFmtId="4" fontId="0" fillId="5"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34" fillId="0" borderId="22" xfId="0" applyFont="1" applyBorder="1" applyAlignment="1" applyProtection="1">
      <alignment horizontal="left" vertical="center" wrapText="1"/>
      <protection/>
    </xf>
    <xf numFmtId="4" fontId="0" fillId="0" borderId="22" xfId="0" applyNumberFormat="1" applyFont="1" applyBorder="1" applyAlignment="1" applyProtection="1">
      <alignment vertical="center"/>
      <protection hidden="1" locked="0"/>
    </xf>
    <xf numFmtId="0" fontId="34" fillId="0" borderId="18" xfId="0" applyFont="1" applyBorder="1" applyAlignment="1" applyProtection="1">
      <alignment horizontal="left" vertical="center" wrapText="1"/>
      <protection/>
    </xf>
    <xf numFmtId="0" fontId="34" fillId="0" borderId="19" xfId="0" applyFont="1" applyBorder="1" applyAlignment="1" applyProtection="1">
      <alignment horizontal="left" vertical="center" wrapText="1"/>
      <protection/>
    </xf>
    <xf numFmtId="0" fontId="34" fillId="0" borderId="20" xfId="0" applyFont="1" applyBorder="1" applyAlignment="1" applyProtection="1">
      <alignment horizontal="left" vertical="center" wrapText="1"/>
      <protection/>
    </xf>
    <xf numFmtId="4" fontId="0" fillId="0" borderId="18" xfId="0" applyNumberFormat="1" applyFont="1" applyBorder="1" applyAlignment="1" applyProtection="1">
      <alignment vertical="center"/>
      <protection hidden="1" locked="0"/>
    </xf>
    <xf numFmtId="4" fontId="0" fillId="0" borderId="20" xfId="0" applyNumberFormat="1" applyFont="1" applyBorder="1" applyAlignment="1" applyProtection="1">
      <alignment vertical="center"/>
      <protection hidden="1" locked="0"/>
    </xf>
    <xf numFmtId="4" fontId="0" fillId="0" borderId="18" xfId="0" applyNumberFormat="1" applyFont="1" applyBorder="1" applyAlignment="1" applyProtection="1">
      <alignment vertical="center"/>
      <protection/>
    </xf>
    <xf numFmtId="4" fontId="0" fillId="0" borderId="19" xfId="0" applyNumberFormat="1" applyFont="1" applyBorder="1" applyAlignment="1" applyProtection="1">
      <alignment vertical="center"/>
      <protection/>
    </xf>
    <xf numFmtId="4" fontId="0" fillId="0" borderId="20" xfId="0" applyNumberFormat="1" applyFont="1" applyBorder="1" applyAlignment="1" applyProtection="1">
      <alignment vertical="center"/>
      <protection/>
    </xf>
    <xf numFmtId="4" fontId="0" fillId="0" borderId="22" xfId="0" applyNumberFormat="1" applyFont="1" applyBorder="1" applyAlignment="1" applyProtection="1">
      <alignment vertical="center"/>
      <protection locked="0"/>
    </xf>
    <xf numFmtId="4" fontId="6" fillId="0" borderId="12" xfId="0" applyNumberFormat="1" applyFont="1" applyBorder="1" applyAlignment="1">
      <alignment/>
    </xf>
    <xf numFmtId="4" fontId="6" fillId="0" borderId="12" xfId="0" applyNumberFormat="1" applyFont="1" applyBorder="1" applyAlignment="1">
      <alignment vertical="center"/>
    </xf>
    <xf numFmtId="4" fontId="7" fillId="0" borderId="19" xfId="0" applyNumberFormat="1" applyFont="1" applyBorder="1" applyAlignment="1">
      <alignment/>
    </xf>
    <xf numFmtId="4" fontId="7" fillId="0" borderId="19" xfId="0" applyNumberFormat="1" applyFont="1" applyBorder="1" applyAlignment="1">
      <alignment vertical="center"/>
    </xf>
    <xf numFmtId="4" fontId="23" fillId="0" borderId="0" xfId="0" applyNumberFormat="1" applyFont="1" applyBorder="1" applyAlignment="1">
      <alignment vertical="center"/>
    </xf>
    <xf numFmtId="4" fontId="29" fillId="0" borderId="0" xfId="0" applyNumberFormat="1" applyFont="1" applyBorder="1" applyAlignment="1">
      <alignment vertical="center"/>
    </xf>
    <xf numFmtId="4" fontId="6" fillId="0" borderId="0" xfId="0" applyNumberFormat="1" applyFont="1" applyBorder="1" applyAlignment="1">
      <alignment vertical="center"/>
    </xf>
    <xf numFmtId="0" fontId="6" fillId="0" borderId="0" xfId="0" applyFont="1" applyBorder="1" applyAlignment="1">
      <alignment vertical="center"/>
    </xf>
    <xf numFmtId="4" fontId="7" fillId="0" borderId="0" xfId="0" applyNumberFormat="1" applyFont="1" applyBorder="1" applyAlignment="1">
      <alignment vertical="center"/>
    </xf>
    <xf numFmtId="0" fontId="7" fillId="0" borderId="0" xfId="0" applyFont="1" applyBorder="1" applyAlignment="1">
      <alignment vertical="center"/>
    </xf>
    <xf numFmtId="4" fontId="23" fillId="0" borderId="7" xfId="0" applyNumberFormat="1" applyFont="1" applyBorder="1" applyAlignment="1">
      <alignment/>
    </xf>
    <xf numFmtId="4" fontId="4" fillId="0" borderId="7" xfId="0" applyNumberFormat="1" applyFont="1" applyBorder="1" applyAlignment="1">
      <alignment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165"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3" borderId="0" xfId="0" applyFont="1" applyFill="1" applyBorder="1" applyAlignment="1">
      <alignment horizontal="center" vertical="center"/>
    </xf>
    <xf numFmtId="0" fontId="0" fillId="3" borderId="0" xfId="0" applyFont="1" applyFill="1" applyBorder="1" applyAlignment="1">
      <alignment vertical="center"/>
    </xf>
    <xf numFmtId="0" fontId="3" fillId="3" borderId="19" xfId="0" applyFont="1" applyFill="1" applyBorder="1" applyAlignment="1">
      <alignment horizontal="center" vertical="center" wrapText="1"/>
    </xf>
    <xf numFmtId="0" fontId="31"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4" fontId="30" fillId="0" borderId="0" xfId="0" applyNumberFormat="1" applyFont="1" applyBorder="1" applyAlignment="1">
      <alignment vertical="center"/>
    </xf>
    <xf numFmtId="4" fontId="23" fillId="3" borderId="0" xfId="0" applyNumberFormat="1" applyFont="1" applyFill="1" applyBorder="1" applyAlignment="1">
      <alignment vertical="center"/>
    </xf>
    <xf numFmtId="0" fontId="14" fillId="0" borderId="0" xfId="0" applyFont="1" applyBorder="1" applyAlignment="1">
      <alignment horizontal="center" vertical="center"/>
    </xf>
    <xf numFmtId="4" fontId="2" fillId="0" borderId="0" xfId="0" applyNumberFormat="1" applyFont="1" applyBorder="1" applyAlignment="1">
      <alignment vertical="center"/>
    </xf>
    <xf numFmtId="4" fontId="4" fillId="3" borderId="17" xfId="0" applyNumberFormat="1" applyFont="1" applyFill="1" applyBorder="1" applyAlignment="1">
      <alignment vertical="center"/>
    </xf>
    <xf numFmtId="4" fontId="4" fillId="3" borderId="25" xfId="0" applyNumberFormat="1" applyFont="1" applyFill="1" applyBorder="1" applyAlignment="1">
      <alignment vertical="center"/>
    </xf>
    <xf numFmtId="0" fontId="14" fillId="0" borderId="0" xfId="0" applyFont="1" applyBorder="1" applyAlignment="1">
      <alignment horizontal="left" vertical="center"/>
    </xf>
    <xf numFmtId="4" fontId="17" fillId="0" borderId="0" xfId="0" applyNumberFormat="1" applyFont="1" applyBorder="1" applyAlignment="1">
      <alignment vertical="center"/>
    </xf>
    <xf numFmtId="0" fontId="4" fillId="0" borderId="0" xfId="0" applyFont="1" applyBorder="1" applyAlignment="1">
      <alignment horizontal="left" vertical="top" wrapText="1"/>
    </xf>
    <xf numFmtId="0" fontId="3" fillId="0" borderId="0" xfId="0" applyFont="1" applyBorder="1" applyAlignment="1">
      <alignment horizontal="left" vertical="center" wrapText="1"/>
    </xf>
    <xf numFmtId="4" fontId="10" fillId="0" borderId="0" xfId="0" applyNumberFormat="1" applyFont="1" applyBorder="1" applyAlignment="1">
      <alignment vertical="center"/>
    </xf>
    <xf numFmtId="4" fontId="7" fillId="5" borderId="0" xfId="0" applyNumberFormat="1"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4" fontId="6" fillId="0" borderId="7" xfId="0" applyNumberFormat="1" applyFont="1" applyBorder="1" applyAlignment="1" applyProtection="1">
      <alignment/>
      <protection/>
    </xf>
    <xf numFmtId="4" fontId="7" fillId="0" borderId="12" xfId="0" applyNumberFormat="1" applyFont="1" applyBorder="1" applyAlignment="1" applyProtection="1">
      <alignment/>
      <protection/>
    </xf>
    <xf numFmtId="4" fontId="7" fillId="0" borderId="12" xfId="0" applyNumberFormat="1" applyFont="1" applyBorder="1" applyAlignment="1" applyProtection="1">
      <alignment vertical="center"/>
      <protection/>
    </xf>
  </cellXfs>
  <cellStyles count="8">
    <cellStyle name="Normal" xfId="0"/>
    <cellStyle name="Percent" xfId="15"/>
    <cellStyle name="Currency" xfId="16"/>
    <cellStyle name="Currency [0]" xfId="17"/>
    <cellStyle name="Comma" xfId="18"/>
    <cellStyle name="Comma [0]" xfId="19"/>
    <cellStyle name="Hypertextový odkaz" xfId="20"/>
    <cellStyle name="Hypertextový odkaz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11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PROFIGRASS\Users\zdenek.burda\AppData\Local\Microsoft\Windows\INetCache\Content.Outlook\LL1L3ZOO\040-18%20-%20Profigras%20-%20Lednice%20TO%2011111%20(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e stavby"/>
      <sheetName val="TO-1.01 - TO-1.01"/>
      <sheetName val="TO-1.02 - TO-1.02"/>
      <sheetName val="TO-1.04 - TO-1.04"/>
      <sheetName val="TO-1.05 - TO-1.05"/>
      <sheetName val="TO-1.06 - TO-1.06"/>
      <sheetName val="TO-1.08.01 - TO-1.08.01"/>
      <sheetName val="TO-1.09 - TO-1.09"/>
      <sheetName val="TO-1.10 - TO-1.10"/>
      <sheetName val="TO-1.11.01 - TO-1.11.01"/>
      <sheetName val="TO-1.11.02 - TO-1.11.02"/>
      <sheetName val="TO-1.11.03 - TO-1.11.03"/>
      <sheetName val="TO-1.11.04 - TO-1.11.04"/>
      <sheetName val="TO-1.11.05 - TO-1.11.05"/>
      <sheetName val="TO-1.11.06 - TO-1.11.06"/>
      <sheetName val="TO-1.11.07 - TO-1.11.07"/>
      <sheetName val="TO-1.11.08 - TO-1.11.08"/>
      <sheetName val="TO-1.11.09 - TO-1.11.09"/>
      <sheetName val="TO-1.11.10 - TO-1.11.10"/>
      <sheetName val="TO-1.11.11 - TO-1.11.11"/>
    </sheetNames>
    <sheetDataSet>
      <sheetData sheetId="0">
        <row r="6">
          <cell r="K6" t="str">
            <v>Lednice</v>
          </cell>
        </row>
        <row r="11">
          <cell r="E11" t="str">
            <v> </v>
          </cell>
        </row>
        <row r="14">
          <cell r="E14" t="str">
            <v> </v>
          </cell>
        </row>
        <row r="17">
          <cell r="E17" t="str">
            <v> </v>
          </cell>
        </row>
        <row r="20">
          <cell r="E20" t="str">
            <v>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7"/>
  <sheetViews>
    <sheetView showGridLines="0" workbookViewId="0" topLeftCell="A1">
      <pane ySplit="1" topLeftCell="A2" activePane="bottomLeft" state="frozen"/>
      <selection pane="bottomLeft" activeCell="C2" sqref="C2:AP2"/>
    </sheetView>
  </sheetViews>
  <sheetFormatPr defaultColWidth="9.33203125" defaultRowHeight="13.5"/>
  <cols>
    <col min="1" max="1" width="8.33203125" style="0" customWidth="1"/>
    <col min="2" max="2" width="1.66796875" style="0" customWidth="1"/>
    <col min="3" max="3" width="4.16015625" style="0" customWidth="1"/>
    <col min="4" max="33" width="2.5" style="0" customWidth="1"/>
    <col min="34" max="34" width="3.33203125" style="0" customWidth="1"/>
    <col min="35"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66796875" style="0" customWidth="1"/>
    <col min="44" max="44" width="13.66015625" style="0" customWidth="1"/>
    <col min="45" max="46" width="25.83203125" style="0" hidden="1" customWidth="1"/>
    <col min="47" max="47" width="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89" width="9.33203125" style="0" hidden="1" customWidth="1"/>
  </cols>
  <sheetData>
    <row r="1" spans="1:73" ht="21.4" customHeight="1">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1"/>
      <c r="AH1" s="11"/>
      <c r="AI1" s="14"/>
      <c r="AJ1" s="14"/>
      <c r="AK1" s="14"/>
      <c r="AL1" s="14"/>
      <c r="AM1" s="14"/>
      <c r="AN1" s="14"/>
      <c r="AO1" s="14"/>
      <c r="AP1" s="14"/>
      <c r="AQ1" s="14"/>
      <c r="AR1" s="14"/>
      <c r="AS1" s="14"/>
      <c r="AT1" s="14"/>
      <c r="AU1" s="14"/>
      <c r="AV1" s="14"/>
      <c r="AW1" s="14"/>
      <c r="AX1" s="14"/>
      <c r="AY1" s="14"/>
      <c r="AZ1" s="14"/>
      <c r="BA1" s="15" t="s">
        <v>4</v>
      </c>
      <c r="BB1" s="15" t="s">
        <v>5</v>
      </c>
      <c r="BC1" s="14"/>
      <c r="BD1" s="14"/>
      <c r="BE1" s="14"/>
      <c r="BF1" s="14"/>
      <c r="BG1" s="14"/>
      <c r="BH1" s="14"/>
      <c r="BI1" s="14"/>
      <c r="BJ1" s="14"/>
      <c r="BK1" s="14"/>
      <c r="BL1" s="14"/>
      <c r="BM1" s="14"/>
      <c r="BN1" s="14"/>
      <c r="BO1" s="14"/>
      <c r="BP1" s="14"/>
      <c r="BQ1" s="14"/>
      <c r="BR1" s="14"/>
      <c r="BT1" s="16" t="s">
        <v>6</v>
      </c>
      <c r="BU1" s="16" t="s">
        <v>6</v>
      </c>
    </row>
    <row r="2" spans="3:72" ht="36.95" customHeight="1">
      <c r="C2" s="260" t="s">
        <v>7</v>
      </c>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R2" s="255" t="s">
        <v>8</v>
      </c>
      <c r="AS2" s="256"/>
      <c r="AT2" s="256"/>
      <c r="AU2" s="256"/>
      <c r="AV2" s="256"/>
      <c r="AW2" s="256"/>
      <c r="AX2" s="256"/>
      <c r="AY2" s="256"/>
      <c r="AZ2" s="256"/>
      <c r="BA2" s="256"/>
      <c r="BB2" s="256"/>
      <c r="BC2" s="256"/>
      <c r="BD2" s="256"/>
      <c r="BE2" s="256"/>
      <c r="BS2" s="17" t="s">
        <v>9</v>
      </c>
      <c r="BT2" s="17" t="s">
        <v>10</v>
      </c>
    </row>
    <row r="3" spans="2:72" ht="6.95" customHeight="1">
      <c r="B3" s="18"/>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0"/>
      <c r="BS3" s="17" t="s">
        <v>9</v>
      </c>
      <c r="BT3" s="17" t="s">
        <v>11</v>
      </c>
    </row>
    <row r="4" spans="2:71" ht="36.95" customHeight="1">
      <c r="B4" s="21"/>
      <c r="C4" s="238" t="s">
        <v>12</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2"/>
      <c r="AS4" s="23" t="s">
        <v>13</v>
      </c>
      <c r="BS4" s="17" t="s">
        <v>14</v>
      </c>
    </row>
    <row r="5" spans="2:71" ht="14.45" customHeight="1">
      <c r="B5" s="21"/>
      <c r="C5" s="148"/>
      <c r="D5" s="215" t="s">
        <v>15</v>
      </c>
      <c r="E5" s="148"/>
      <c r="F5" s="148"/>
      <c r="G5" s="148"/>
      <c r="H5" s="148"/>
      <c r="I5" s="148"/>
      <c r="J5" s="148"/>
      <c r="K5" s="262" t="s">
        <v>16</v>
      </c>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148"/>
      <c r="AQ5" s="22"/>
      <c r="BS5" s="17" t="s">
        <v>9</v>
      </c>
    </row>
    <row r="6" spans="2:71" ht="54.75" customHeight="1">
      <c r="B6" s="21"/>
      <c r="C6" s="148"/>
      <c r="D6" s="151" t="s">
        <v>17</v>
      </c>
      <c r="E6" s="148"/>
      <c r="F6" s="148"/>
      <c r="G6" s="148"/>
      <c r="H6" s="148"/>
      <c r="I6" s="148"/>
      <c r="J6" s="148"/>
      <c r="K6" s="264" t="s">
        <v>410</v>
      </c>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148"/>
      <c r="AQ6" s="22"/>
      <c r="BS6" s="17" t="s">
        <v>9</v>
      </c>
    </row>
    <row r="7" spans="2:71" ht="14.45" customHeight="1">
      <c r="B7" s="21"/>
      <c r="C7" s="148"/>
      <c r="D7" s="204" t="s">
        <v>19</v>
      </c>
      <c r="E7" s="148"/>
      <c r="F7" s="148"/>
      <c r="G7" s="148"/>
      <c r="H7" s="148"/>
      <c r="I7" s="148"/>
      <c r="J7" s="148"/>
      <c r="K7" s="201" t="s">
        <v>5</v>
      </c>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204" t="s">
        <v>20</v>
      </c>
      <c r="AL7" s="148"/>
      <c r="AM7" s="148"/>
      <c r="AN7" s="201" t="s">
        <v>5</v>
      </c>
      <c r="AO7" s="148"/>
      <c r="AP7" s="148"/>
      <c r="AQ7" s="22"/>
      <c r="BS7" s="17" t="s">
        <v>9</v>
      </c>
    </row>
    <row r="8" spans="2:71" ht="14.45" customHeight="1">
      <c r="B8" s="21"/>
      <c r="C8" s="148"/>
      <c r="D8" s="204" t="s">
        <v>21</v>
      </c>
      <c r="E8" s="148"/>
      <c r="F8" s="148"/>
      <c r="G8" s="148"/>
      <c r="H8" s="148"/>
      <c r="I8" s="148"/>
      <c r="J8" s="148"/>
      <c r="K8" s="201" t="s">
        <v>18</v>
      </c>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204" t="s">
        <v>23</v>
      </c>
      <c r="AL8" s="148"/>
      <c r="AM8" s="148"/>
      <c r="AN8" s="216">
        <v>43145</v>
      </c>
      <c r="AO8" s="148"/>
      <c r="AP8" s="148"/>
      <c r="AQ8" s="22"/>
      <c r="BS8" s="17" t="s">
        <v>9</v>
      </c>
    </row>
    <row r="9" spans="2:71" ht="14.45" customHeight="1">
      <c r="B9" s="21"/>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22"/>
      <c r="BS9" s="17" t="s">
        <v>9</v>
      </c>
    </row>
    <row r="10" spans="2:71" ht="14.45" customHeight="1">
      <c r="B10" s="21"/>
      <c r="C10" s="148"/>
      <c r="D10" s="204" t="s">
        <v>24</v>
      </c>
      <c r="E10" s="148"/>
      <c r="F10" s="148"/>
      <c r="G10" s="148"/>
      <c r="H10" s="148"/>
      <c r="I10" s="148"/>
      <c r="J10" s="148"/>
      <c r="K10" s="148" t="s">
        <v>309</v>
      </c>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204" t="s">
        <v>25</v>
      </c>
      <c r="AL10" s="148"/>
      <c r="AM10" s="148"/>
      <c r="AN10" s="201">
        <v>62156489</v>
      </c>
      <c r="AO10" s="148"/>
      <c r="AP10" s="148"/>
      <c r="AQ10" s="22"/>
      <c r="BS10" s="17" t="s">
        <v>9</v>
      </c>
    </row>
    <row r="11" spans="2:71" ht="18.4" customHeight="1">
      <c r="B11" s="21"/>
      <c r="C11" s="148"/>
      <c r="D11" s="148"/>
      <c r="E11" s="201" t="s">
        <v>22</v>
      </c>
      <c r="F11" s="148"/>
      <c r="G11" s="148"/>
      <c r="H11" s="148"/>
      <c r="I11" s="148"/>
      <c r="J11" s="148"/>
      <c r="K11" s="148" t="s">
        <v>310</v>
      </c>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204" t="s">
        <v>26</v>
      </c>
      <c r="AL11" s="148"/>
      <c r="AM11" s="148"/>
      <c r="AN11" s="201" t="s">
        <v>311</v>
      </c>
      <c r="AO11" s="148"/>
      <c r="AP11" s="148"/>
      <c r="AQ11" s="22"/>
      <c r="BS11" s="17" t="s">
        <v>9</v>
      </c>
    </row>
    <row r="12" spans="2:71" ht="6.95" customHeight="1">
      <c r="B12" s="21"/>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22"/>
      <c r="BS12" s="17" t="s">
        <v>9</v>
      </c>
    </row>
    <row r="13" spans="2:71" ht="14.45" customHeight="1">
      <c r="B13" s="21"/>
      <c r="C13" s="148"/>
      <c r="D13" s="204" t="s">
        <v>27</v>
      </c>
      <c r="E13" s="148"/>
      <c r="F13" s="148"/>
      <c r="G13" s="148"/>
      <c r="H13" s="148"/>
      <c r="I13" s="148"/>
      <c r="J13" s="148"/>
      <c r="K13" s="266" t="s">
        <v>22</v>
      </c>
      <c r="L13" s="266"/>
      <c r="M13" s="266"/>
      <c r="N13" s="266"/>
      <c r="O13" s="266"/>
      <c r="P13" s="266"/>
      <c r="Q13" s="266"/>
      <c r="R13" s="266"/>
      <c r="S13" s="266"/>
      <c r="T13" s="266"/>
      <c r="U13" s="266"/>
      <c r="V13" s="266"/>
      <c r="W13" s="266"/>
      <c r="X13" s="266"/>
      <c r="Y13" s="266"/>
      <c r="Z13" s="266"/>
      <c r="AA13" s="266"/>
      <c r="AB13" s="266"/>
      <c r="AC13" s="266"/>
      <c r="AD13" s="266"/>
      <c r="AE13" s="266"/>
      <c r="AF13" s="266"/>
      <c r="AG13" s="148"/>
      <c r="AH13" s="148"/>
      <c r="AI13" s="148"/>
      <c r="AJ13" s="148"/>
      <c r="AK13" s="204" t="s">
        <v>25</v>
      </c>
      <c r="AL13" s="148"/>
      <c r="AM13" s="148"/>
      <c r="AN13" s="213" t="s">
        <v>714</v>
      </c>
      <c r="AO13" s="148"/>
      <c r="AP13" s="148"/>
      <c r="AQ13" s="22"/>
      <c r="BS13" s="17" t="s">
        <v>9</v>
      </c>
    </row>
    <row r="14" spans="2:71" ht="15">
      <c r="B14" s="21"/>
      <c r="C14" s="148"/>
      <c r="D14" s="148"/>
      <c r="E14" s="201" t="s">
        <v>22</v>
      </c>
      <c r="F14" s="148"/>
      <c r="G14" s="148"/>
      <c r="H14" s="148"/>
      <c r="I14" s="148"/>
      <c r="J14" s="148"/>
      <c r="K14" s="267" t="s">
        <v>22</v>
      </c>
      <c r="L14" s="267"/>
      <c r="M14" s="267"/>
      <c r="N14" s="267"/>
      <c r="O14" s="267"/>
      <c r="P14" s="267"/>
      <c r="Q14" s="267"/>
      <c r="R14" s="267"/>
      <c r="S14" s="267"/>
      <c r="T14" s="267"/>
      <c r="U14" s="267"/>
      <c r="V14" s="267"/>
      <c r="W14" s="267"/>
      <c r="X14" s="267"/>
      <c r="Y14" s="267"/>
      <c r="Z14" s="267"/>
      <c r="AA14" s="267"/>
      <c r="AB14" s="267"/>
      <c r="AC14" s="267"/>
      <c r="AD14" s="267"/>
      <c r="AE14" s="267"/>
      <c r="AF14" s="267"/>
      <c r="AG14" s="148"/>
      <c r="AH14" s="148"/>
      <c r="AI14" s="148"/>
      <c r="AJ14" s="148"/>
      <c r="AK14" s="204" t="s">
        <v>26</v>
      </c>
      <c r="AL14" s="148"/>
      <c r="AM14" s="148"/>
      <c r="AN14" s="213" t="s">
        <v>22</v>
      </c>
      <c r="AO14" s="148"/>
      <c r="AP14" s="148"/>
      <c r="AQ14" s="22"/>
      <c r="BS14" s="17" t="s">
        <v>9</v>
      </c>
    </row>
    <row r="15" spans="2:71" ht="6.95" customHeight="1">
      <c r="B15" s="21"/>
      <c r="C15" s="148"/>
      <c r="D15" s="148"/>
      <c r="E15" s="148"/>
      <c r="F15" s="148"/>
      <c r="G15" s="148"/>
      <c r="H15" s="148"/>
      <c r="I15" s="148"/>
      <c r="J15" s="148"/>
      <c r="K15" s="217"/>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22"/>
      <c r="BS15" s="17" t="s">
        <v>6</v>
      </c>
    </row>
    <row r="16" spans="2:71" ht="14.45" customHeight="1">
      <c r="B16" s="21"/>
      <c r="C16" s="148"/>
      <c r="D16" s="204" t="s">
        <v>28</v>
      </c>
      <c r="E16" s="148"/>
      <c r="F16" s="148"/>
      <c r="G16" s="148"/>
      <c r="H16" s="148"/>
      <c r="I16" s="148"/>
      <c r="J16" s="148"/>
      <c r="K16" s="148" t="s">
        <v>414</v>
      </c>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204"/>
      <c r="AL16" s="148"/>
      <c r="AM16" s="148"/>
      <c r="AN16" s="201"/>
      <c r="AO16" s="148"/>
      <c r="AP16" s="148"/>
      <c r="AQ16" s="22"/>
      <c r="BS16" s="17" t="s">
        <v>6</v>
      </c>
    </row>
    <row r="17" spans="2:71" ht="18.4" customHeight="1">
      <c r="B17" s="21"/>
      <c r="C17" s="148"/>
      <c r="D17" s="148"/>
      <c r="E17" s="201" t="s">
        <v>22</v>
      </c>
      <c r="F17" s="148"/>
      <c r="G17" s="148"/>
      <c r="H17" s="148"/>
      <c r="I17" s="148"/>
      <c r="J17" s="148"/>
      <c r="K17" s="148" t="s">
        <v>415</v>
      </c>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204"/>
      <c r="AL17" s="148"/>
      <c r="AM17" s="148"/>
      <c r="AN17" s="201" t="s">
        <v>5</v>
      </c>
      <c r="AO17" s="148"/>
      <c r="AP17" s="148"/>
      <c r="AQ17" s="22"/>
      <c r="BS17" s="17" t="s">
        <v>29</v>
      </c>
    </row>
    <row r="18" spans="2:71" ht="6.95" customHeight="1">
      <c r="B18" s="21"/>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22"/>
      <c r="BS18" s="17" t="s">
        <v>9</v>
      </c>
    </row>
    <row r="19" spans="2:71" ht="14.45" customHeight="1">
      <c r="B19" s="21"/>
      <c r="C19" s="148"/>
      <c r="D19" s="204" t="s">
        <v>30</v>
      </c>
      <c r="E19" s="148"/>
      <c r="F19" s="148"/>
      <c r="G19" s="148"/>
      <c r="H19" s="148"/>
      <c r="I19" s="148"/>
      <c r="J19" s="148"/>
      <c r="K19" s="217" t="s">
        <v>312</v>
      </c>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204" t="s">
        <v>25</v>
      </c>
      <c r="AL19" s="148"/>
      <c r="AM19" s="148"/>
      <c r="AN19" s="201">
        <v>25319876</v>
      </c>
      <c r="AO19" s="148"/>
      <c r="AP19" s="148"/>
      <c r="AQ19" s="22"/>
      <c r="BS19" s="17" t="s">
        <v>9</v>
      </c>
    </row>
    <row r="20" spans="2:43" ht="18.4" customHeight="1">
      <c r="B20" s="21"/>
      <c r="C20" s="148"/>
      <c r="D20" s="148"/>
      <c r="E20" s="201" t="s">
        <v>22</v>
      </c>
      <c r="F20" s="148"/>
      <c r="G20" s="148"/>
      <c r="H20" s="148"/>
      <c r="I20" s="148"/>
      <c r="J20" s="148"/>
      <c r="K20" s="217" t="s">
        <v>313</v>
      </c>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204" t="s">
        <v>26</v>
      </c>
      <c r="AL20" s="148"/>
      <c r="AM20" s="148"/>
      <c r="AN20" s="201" t="s">
        <v>314</v>
      </c>
      <c r="AO20" s="148"/>
      <c r="AP20" s="148"/>
      <c r="AQ20" s="22"/>
    </row>
    <row r="21" spans="2:43" ht="6.95" customHeight="1">
      <c r="B21" s="21"/>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22"/>
    </row>
    <row r="22" spans="2:43" ht="15">
      <c r="B22" s="21"/>
      <c r="C22" s="148"/>
      <c r="D22" s="204" t="s">
        <v>31</v>
      </c>
      <c r="E22" s="148"/>
      <c r="F22" s="148"/>
      <c r="G22" s="148"/>
      <c r="H22" s="148"/>
      <c r="I22" s="148"/>
      <c r="J22" s="148"/>
      <c r="K22" s="267" t="s">
        <v>22</v>
      </c>
      <c r="L22" s="267"/>
      <c r="M22" s="267"/>
      <c r="N22" s="267"/>
      <c r="O22" s="267"/>
      <c r="P22" s="267"/>
      <c r="Q22" s="267"/>
      <c r="R22" s="267"/>
      <c r="S22" s="267"/>
      <c r="T22" s="267"/>
      <c r="U22" s="267"/>
      <c r="V22" s="267"/>
      <c r="W22" s="267"/>
      <c r="X22" s="267"/>
      <c r="Y22" s="267"/>
      <c r="Z22" s="267"/>
      <c r="AA22" s="267"/>
      <c r="AB22" s="267"/>
      <c r="AC22" s="267"/>
      <c r="AD22" s="267"/>
      <c r="AE22" s="267"/>
      <c r="AF22" s="267"/>
      <c r="AG22" s="148"/>
      <c r="AH22" s="148"/>
      <c r="AI22" s="148"/>
      <c r="AJ22" s="148"/>
      <c r="AK22" s="148"/>
      <c r="AL22" s="148"/>
      <c r="AM22" s="148"/>
      <c r="AN22" s="148"/>
      <c r="AO22" s="148"/>
      <c r="AP22" s="148"/>
      <c r="AQ22" s="22"/>
    </row>
    <row r="23" spans="2:43" ht="22.5" customHeight="1">
      <c r="B23" s="21"/>
      <c r="C23" s="148"/>
      <c r="D23" s="148"/>
      <c r="E23" s="269" t="s">
        <v>5</v>
      </c>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148"/>
      <c r="AP23" s="148"/>
      <c r="AQ23" s="22"/>
    </row>
    <row r="24" spans="2:43" ht="6.95" customHeight="1">
      <c r="B24" s="21"/>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22"/>
    </row>
    <row r="25" spans="2:43" ht="6.95" customHeight="1">
      <c r="B25" s="21"/>
      <c r="C25" s="14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148"/>
      <c r="AQ25" s="22"/>
    </row>
    <row r="26" spans="2:43" ht="14.45" customHeight="1">
      <c r="B26" s="21"/>
      <c r="C26" s="148"/>
      <c r="D26" s="156" t="s">
        <v>32</v>
      </c>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270">
        <f>ROUND(AG87,2)</f>
        <v>0</v>
      </c>
      <c r="AL26" s="263"/>
      <c r="AM26" s="263"/>
      <c r="AN26" s="263"/>
      <c r="AO26" s="263"/>
      <c r="AP26" s="148"/>
      <c r="AQ26" s="22"/>
    </row>
    <row r="27" spans="2:43" ht="14.45" customHeight="1">
      <c r="B27" s="21"/>
      <c r="C27" s="148"/>
      <c r="D27" s="156" t="s">
        <v>33</v>
      </c>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270">
        <f>ROUND(AG94,2)</f>
        <v>0</v>
      </c>
      <c r="AL27" s="270"/>
      <c r="AM27" s="270"/>
      <c r="AN27" s="270"/>
      <c r="AO27" s="270"/>
      <c r="AP27" s="148"/>
      <c r="AQ27" s="22"/>
    </row>
    <row r="28" spans="2:43" s="1" customFormat="1" ht="6.95" customHeight="1">
      <c r="B28" s="26"/>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8"/>
    </row>
    <row r="29" spans="2:43" s="1" customFormat="1" ht="25.9" customHeight="1">
      <c r="B29" s="26"/>
      <c r="C29" s="203"/>
      <c r="D29" s="219" t="s">
        <v>34</v>
      </c>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71">
        <f>ROUND(AK26+AK27,2)</f>
        <v>0</v>
      </c>
      <c r="AL29" s="272"/>
      <c r="AM29" s="272"/>
      <c r="AN29" s="272"/>
      <c r="AO29" s="272"/>
      <c r="AP29" s="203"/>
      <c r="AQ29" s="28"/>
    </row>
    <row r="30" spans="2:43" s="1" customFormat="1" ht="6.95" customHeight="1">
      <c r="B30" s="26"/>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8"/>
    </row>
    <row r="31" spans="2:43" s="2" customFormat="1" ht="14.45" customHeight="1">
      <c r="B31" s="29"/>
      <c r="C31" s="221"/>
      <c r="D31" s="158" t="s">
        <v>35</v>
      </c>
      <c r="E31" s="221"/>
      <c r="F31" s="158" t="s">
        <v>36</v>
      </c>
      <c r="G31" s="221"/>
      <c r="H31" s="221"/>
      <c r="I31" s="221"/>
      <c r="J31" s="221"/>
      <c r="K31" s="221"/>
      <c r="L31" s="248">
        <v>0.21</v>
      </c>
      <c r="M31" s="249"/>
      <c r="N31" s="249"/>
      <c r="O31" s="249"/>
      <c r="P31" s="221"/>
      <c r="Q31" s="221"/>
      <c r="R31" s="221"/>
      <c r="S31" s="221"/>
      <c r="T31" s="222" t="s">
        <v>37</v>
      </c>
      <c r="U31" s="221"/>
      <c r="V31" s="221"/>
      <c r="W31" s="250">
        <f>AK29</f>
        <v>0</v>
      </c>
      <c r="X31" s="249"/>
      <c r="Y31" s="249"/>
      <c r="Z31" s="249"/>
      <c r="AA31" s="249"/>
      <c r="AB31" s="249"/>
      <c r="AC31" s="249"/>
      <c r="AD31" s="249"/>
      <c r="AE31" s="249"/>
      <c r="AF31" s="221"/>
      <c r="AG31" s="221"/>
      <c r="AH31" s="221"/>
      <c r="AI31" s="221"/>
      <c r="AJ31" s="221"/>
      <c r="AK31" s="250">
        <f>W31*0.21</f>
        <v>0</v>
      </c>
      <c r="AL31" s="249"/>
      <c r="AM31" s="249"/>
      <c r="AN31" s="249"/>
      <c r="AO31" s="249"/>
      <c r="AP31" s="221"/>
      <c r="AQ31" s="31"/>
    </row>
    <row r="32" spans="2:43" s="2" customFormat="1" ht="14.45" customHeight="1">
      <c r="B32" s="29"/>
      <c r="C32" s="221"/>
      <c r="D32" s="221"/>
      <c r="E32" s="221"/>
      <c r="F32" s="158" t="s">
        <v>38</v>
      </c>
      <c r="G32" s="221"/>
      <c r="H32" s="221"/>
      <c r="I32" s="221"/>
      <c r="J32" s="221"/>
      <c r="K32" s="221"/>
      <c r="L32" s="248">
        <v>0.15</v>
      </c>
      <c r="M32" s="249"/>
      <c r="N32" s="249"/>
      <c r="O32" s="249"/>
      <c r="P32" s="221"/>
      <c r="Q32" s="221"/>
      <c r="R32" s="221"/>
      <c r="S32" s="221"/>
      <c r="T32" s="222" t="s">
        <v>37</v>
      </c>
      <c r="U32" s="221"/>
      <c r="V32" s="221"/>
      <c r="W32" s="250"/>
      <c r="X32" s="249"/>
      <c r="Y32" s="249"/>
      <c r="Z32" s="249"/>
      <c r="AA32" s="249"/>
      <c r="AB32" s="249"/>
      <c r="AC32" s="249"/>
      <c r="AD32" s="249"/>
      <c r="AE32" s="249"/>
      <c r="AF32" s="221"/>
      <c r="AG32" s="221"/>
      <c r="AH32" s="221"/>
      <c r="AI32" s="221"/>
      <c r="AJ32" s="221"/>
      <c r="AK32" s="250"/>
      <c r="AL32" s="249"/>
      <c r="AM32" s="249"/>
      <c r="AN32" s="249"/>
      <c r="AO32" s="249"/>
      <c r="AP32" s="221"/>
      <c r="AQ32" s="31"/>
    </row>
    <row r="33" spans="2:43" s="2" customFormat="1" ht="14.45" customHeight="1" hidden="1">
      <c r="B33" s="29"/>
      <c r="C33" s="221"/>
      <c r="D33" s="221"/>
      <c r="E33" s="221"/>
      <c r="F33" s="158" t="s">
        <v>39</v>
      </c>
      <c r="G33" s="221"/>
      <c r="H33" s="221"/>
      <c r="I33" s="221"/>
      <c r="J33" s="221"/>
      <c r="K33" s="221"/>
      <c r="L33" s="248">
        <v>0.21</v>
      </c>
      <c r="M33" s="249"/>
      <c r="N33" s="249"/>
      <c r="O33" s="249"/>
      <c r="P33" s="221"/>
      <c r="Q33" s="221"/>
      <c r="R33" s="221"/>
      <c r="S33" s="221"/>
      <c r="T33" s="222" t="s">
        <v>37</v>
      </c>
      <c r="U33" s="221"/>
      <c r="V33" s="221"/>
      <c r="W33" s="250" t="e">
        <f>ROUND(BB87+SUM(CF95),2)</f>
        <v>#REF!</v>
      </c>
      <c r="X33" s="249"/>
      <c r="Y33" s="249"/>
      <c r="Z33" s="249"/>
      <c r="AA33" s="249"/>
      <c r="AB33" s="249"/>
      <c r="AC33" s="249"/>
      <c r="AD33" s="249"/>
      <c r="AE33" s="249"/>
      <c r="AF33" s="221"/>
      <c r="AG33" s="221"/>
      <c r="AH33" s="221"/>
      <c r="AI33" s="221"/>
      <c r="AJ33" s="221"/>
      <c r="AK33" s="250">
        <v>0</v>
      </c>
      <c r="AL33" s="249"/>
      <c r="AM33" s="249"/>
      <c r="AN33" s="249"/>
      <c r="AO33" s="249"/>
      <c r="AP33" s="221"/>
      <c r="AQ33" s="31"/>
    </row>
    <row r="34" spans="2:43" s="2" customFormat="1" ht="14.45" customHeight="1" hidden="1">
      <c r="B34" s="29"/>
      <c r="C34" s="221"/>
      <c r="D34" s="221"/>
      <c r="E34" s="221"/>
      <c r="F34" s="158" t="s">
        <v>40</v>
      </c>
      <c r="G34" s="221"/>
      <c r="H34" s="221"/>
      <c r="I34" s="221"/>
      <c r="J34" s="221"/>
      <c r="K34" s="221"/>
      <c r="L34" s="248">
        <v>0.15</v>
      </c>
      <c r="M34" s="249"/>
      <c r="N34" s="249"/>
      <c r="O34" s="249"/>
      <c r="P34" s="221"/>
      <c r="Q34" s="221"/>
      <c r="R34" s="221"/>
      <c r="S34" s="221"/>
      <c r="T34" s="222" t="s">
        <v>37</v>
      </c>
      <c r="U34" s="221"/>
      <c r="V34" s="221"/>
      <c r="W34" s="250" t="e">
        <f>ROUND(BC87+SUM(CG95),2)</f>
        <v>#REF!</v>
      </c>
      <c r="X34" s="249"/>
      <c r="Y34" s="249"/>
      <c r="Z34" s="249"/>
      <c r="AA34" s="249"/>
      <c r="AB34" s="249"/>
      <c r="AC34" s="249"/>
      <c r="AD34" s="249"/>
      <c r="AE34" s="249"/>
      <c r="AF34" s="221"/>
      <c r="AG34" s="221"/>
      <c r="AH34" s="221"/>
      <c r="AI34" s="221"/>
      <c r="AJ34" s="221"/>
      <c r="AK34" s="250">
        <v>0</v>
      </c>
      <c r="AL34" s="249"/>
      <c r="AM34" s="249"/>
      <c r="AN34" s="249"/>
      <c r="AO34" s="249"/>
      <c r="AP34" s="221"/>
      <c r="AQ34" s="31"/>
    </row>
    <row r="35" spans="2:43" s="2" customFormat="1" ht="14.45" customHeight="1" hidden="1">
      <c r="B35" s="29"/>
      <c r="C35" s="221"/>
      <c r="D35" s="221"/>
      <c r="E35" s="221"/>
      <c r="F35" s="158" t="s">
        <v>41</v>
      </c>
      <c r="G35" s="221"/>
      <c r="H35" s="221"/>
      <c r="I35" s="221"/>
      <c r="J35" s="221"/>
      <c r="K35" s="221"/>
      <c r="L35" s="248">
        <v>0</v>
      </c>
      <c r="M35" s="249"/>
      <c r="N35" s="249"/>
      <c r="O35" s="249"/>
      <c r="P35" s="221"/>
      <c r="Q35" s="221"/>
      <c r="R35" s="221"/>
      <c r="S35" s="221"/>
      <c r="T35" s="222" t="s">
        <v>37</v>
      </c>
      <c r="U35" s="221"/>
      <c r="V35" s="221"/>
      <c r="W35" s="250" t="e">
        <f>ROUND(BD87+SUM(CH95),2)</f>
        <v>#REF!</v>
      </c>
      <c r="X35" s="249"/>
      <c r="Y35" s="249"/>
      <c r="Z35" s="249"/>
      <c r="AA35" s="249"/>
      <c r="AB35" s="249"/>
      <c r="AC35" s="249"/>
      <c r="AD35" s="249"/>
      <c r="AE35" s="249"/>
      <c r="AF35" s="221"/>
      <c r="AG35" s="221"/>
      <c r="AH35" s="221"/>
      <c r="AI35" s="221"/>
      <c r="AJ35" s="221"/>
      <c r="AK35" s="250">
        <v>0</v>
      </c>
      <c r="AL35" s="249"/>
      <c r="AM35" s="249"/>
      <c r="AN35" s="249"/>
      <c r="AO35" s="249"/>
      <c r="AP35" s="221"/>
      <c r="AQ35" s="31"/>
    </row>
    <row r="36" spans="2:43" s="1" customFormat="1" ht="6.95" customHeight="1">
      <c r="B36" s="26"/>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8"/>
    </row>
    <row r="37" spans="2:43" s="1" customFormat="1" ht="25.9" customHeight="1">
      <c r="B37" s="26"/>
      <c r="C37" s="223"/>
      <c r="D37" s="224" t="s">
        <v>42</v>
      </c>
      <c r="E37" s="225"/>
      <c r="F37" s="225"/>
      <c r="G37" s="225"/>
      <c r="H37" s="225"/>
      <c r="I37" s="225"/>
      <c r="J37" s="225"/>
      <c r="K37" s="225"/>
      <c r="L37" s="225"/>
      <c r="M37" s="225"/>
      <c r="N37" s="225"/>
      <c r="O37" s="225"/>
      <c r="P37" s="225"/>
      <c r="Q37" s="225"/>
      <c r="R37" s="225"/>
      <c r="S37" s="225"/>
      <c r="T37" s="226" t="s">
        <v>43</v>
      </c>
      <c r="U37" s="225"/>
      <c r="V37" s="225"/>
      <c r="W37" s="225"/>
      <c r="X37" s="234" t="s">
        <v>44</v>
      </c>
      <c r="Y37" s="235"/>
      <c r="Z37" s="235"/>
      <c r="AA37" s="235"/>
      <c r="AB37" s="235"/>
      <c r="AC37" s="225"/>
      <c r="AD37" s="225"/>
      <c r="AE37" s="225"/>
      <c r="AF37" s="225"/>
      <c r="AG37" s="225"/>
      <c r="AH37" s="225"/>
      <c r="AI37" s="225"/>
      <c r="AJ37" s="225"/>
      <c r="AK37" s="236">
        <f>SUM(AK29:AK35)</f>
        <v>0</v>
      </c>
      <c r="AL37" s="235"/>
      <c r="AM37" s="235"/>
      <c r="AN37" s="235"/>
      <c r="AO37" s="237"/>
      <c r="AP37" s="223"/>
      <c r="AQ37" s="28"/>
    </row>
    <row r="38" spans="2:43" s="1" customFormat="1" ht="14.45" customHeight="1">
      <c r="B38" s="26"/>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8"/>
    </row>
    <row r="39" spans="2:43" ht="13.5">
      <c r="B39" s="21"/>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22"/>
    </row>
    <row r="40" spans="2:43" ht="13.5">
      <c r="B40" s="21"/>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22"/>
    </row>
    <row r="41" spans="2:43" ht="13.5">
      <c r="B41" s="21"/>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22"/>
    </row>
    <row r="42" spans="2:43" ht="13.5">
      <c r="B42" s="21"/>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22"/>
    </row>
    <row r="43" spans="2:43" ht="13.5">
      <c r="B43" s="21"/>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22"/>
    </row>
    <row r="44" spans="2:43" ht="13.5">
      <c r="B44" s="21"/>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22"/>
    </row>
    <row r="45" spans="2:43" ht="13.5">
      <c r="B45" s="21"/>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22"/>
    </row>
    <row r="46" spans="2:43" ht="13.5">
      <c r="B46" s="21"/>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22"/>
    </row>
    <row r="47" spans="2:43" ht="13.5">
      <c r="B47" s="21"/>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22"/>
    </row>
    <row r="48" spans="2:43" ht="13.5">
      <c r="B48" s="21"/>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22"/>
    </row>
    <row r="49" spans="2:43" s="1" customFormat="1" ht="15">
      <c r="B49" s="26"/>
      <c r="C49" s="203"/>
      <c r="D49" s="166" t="s">
        <v>45</v>
      </c>
      <c r="E49" s="154"/>
      <c r="F49" s="154"/>
      <c r="G49" s="154"/>
      <c r="H49" s="154"/>
      <c r="I49" s="154"/>
      <c r="J49" s="154"/>
      <c r="K49" s="154"/>
      <c r="L49" s="154"/>
      <c r="M49" s="154"/>
      <c r="N49" s="154"/>
      <c r="O49" s="154"/>
      <c r="P49" s="154"/>
      <c r="Q49" s="154"/>
      <c r="R49" s="154"/>
      <c r="S49" s="154"/>
      <c r="T49" s="154"/>
      <c r="U49" s="154"/>
      <c r="V49" s="154"/>
      <c r="W49" s="154"/>
      <c r="X49" s="154"/>
      <c r="Y49" s="154"/>
      <c r="Z49" s="167"/>
      <c r="AA49" s="203"/>
      <c r="AB49" s="203"/>
      <c r="AC49" s="166" t="s">
        <v>46</v>
      </c>
      <c r="AD49" s="154"/>
      <c r="AE49" s="154"/>
      <c r="AF49" s="154"/>
      <c r="AG49" s="154"/>
      <c r="AH49" s="154"/>
      <c r="AI49" s="154"/>
      <c r="AJ49" s="154"/>
      <c r="AK49" s="154"/>
      <c r="AL49" s="154"/>
      <c r="AM49" s="154"/>
      <c r="AN49" s="154"/>
      <c r="AO49" s="167"/>
      <c r="AP49" s="203"/>
      <c r="AQ49" s="28"/>
    </row>
    <row r="50" spans="2:43" ht="13.5">
      <c r="B50" s="21"/>
      <c r="C50" s="148"/>
      <c r="D50" s="168"/>
      <c r="E50" s="148"/>
      <c r="F50" s="148"/>
      <c r="G50" s="148"/>
      <c r="H50" s="148"/>
      <c r="I50" s="148"/>
      <c r="J50" s="148"/>
      <c r="K50" s="148"/>
      <c r="L50" s="148"/>
      <c r="M50" s="148"/>
      <c r="N50" s="148"/>
      <c r="O50" s="148"/>
      <c r="P50" s="148"/>
      <c r="Q50" s="148"/>
      <c r="R50" s="148"/>
      <c r="S50" s="148"/>
      <c r="T50" s="148"/>
      <c r="U50" s="148"/>
      <c r="V50" s="148"/>
      <c r="W50" s="148"/>
      <c r="X50" s="148"/>
      <c r="Y50" s="148"/>
      <c r="Z50" s="169"/>
      <c r="AA50" s="148"/>
      <c r="AB50" s="148"/>
      <c r="AC50" s="168"/>
      <c r="AD50" s="148"/>
      <c r="AE50" s="148"/>
      <c r="AF50" s="148"/>
      <c r="AG50" s="148"/>
      <c r="AH50" s="148"/>
      <c r="AI50" s="148"/>
      <c r="AJ50" s="148"/>
      <c r="AK50" s="148"/>
      <c r="AL50" s="148"/>
      <c r="AM50" s="148"/>
      <c r="AN50" s="148"/>
      <c r="AO50" s="169"/>
      <c r="AP50" s="148"/>
      <c r="AQ50" s="22"/>
    </row>
    <row r="51" spans="2:43" ht="13.5">
      <c r="B51" s="21"/>
      <c r="C51" s="148"/>
      <c r="D51" s="168"/>
      <c r="E51" s="148"/>
      <c r="F51" s="148"/>
      <c r="G51" s="148"/>
      <c r="H51" s="148"/>
      <c r="I51" s="148"/>
      <c r="J51" s="148"/>
      <c r="K51" s="148"/>
      <c r="L51" s="148"/>
      <c r="M51" s="148"/>
      <c r="N51" s="148"/>
      <c r="O51" s="148"/>
      <c r="P51" s="148"/>
      <c r="Q51" s="148"/>
      <c r="R51" s="148"/>
      <c r="S51" s="148"/>
      <c r="T51" s="148"/>
      <c r="U51" s="148"/>
      <c r="V51" s="148"/>
      <c r="W51" s="148"/>
      <c r="X51" s="148"/>
      <c r="Y51" s="148"/>
      <c r="Z51" s="169"/>
      <c r="AA51" s="148"/>
      <c r="AB51" s="148"/>
      <c r="AC51" s="168"/>
      <c r="AD51" s="148"/>
      <c r="AE51" s="148"/>
      <c r="AF51" s="148"/>
      <c r="AG51" s="148"/>
      <c r="AH51" s="148"/>
      <c r="AI51" s="148"/>
      <c r="AJ51" s="148"/>
      <c r="AK51" s="148"/>
      <c r="AL51" s="148"/>
      <c r="AM51" s="148"/>
      <c r="AN51" s="148"/>
      <c r="AO51" s="169"/>
      <c r="AP51" s="148"/>
      <c r="AQ51" s="22"/>
    </row>
    <row r="52" spans="2:43" ht="13.5">
      <c r="B52" s="21"/>
      <c r="C52" s="148"/>
      <c r="D52" s="168"/>
      <c r="E52" s="148"/>
      <c r="F52" s="148"/>
      <c r="G52" s="148"/>
      <c r="H52" s="148"/>
      <c r="I52" s="148"/>
      <c r="J52" s="148"/>
      <c r="K52" s="148"/>
      <c r="L52" s="148"/>
      <c r="M52" s="148"/>
      <c r="N52" s="148"/>
      <c r="O52" s="148"/>
      <c r="P52" s="148"/>
      <c r="Q52" s="148"/>
      <c r="R52" s="148"/>
      <c r="S52" s="148"/>
      <c r="T52" s="148"/>
      <c r="U52" s="148"/>
      <c r="V52" s="148"/>
      <c r="W52" s="148"/>
      <c r="X52" s="148"/>
      <c r="Y52" s="148"/>
      <c r="Z52" s="169"/>
      <c r="AA52" s="148"/>
      <c r="AB52" s="148"/>
      <c r="AC52" s="168"/>
      <c r="AD52" s="148"/>
      <c r="AE52" s="148"/>
      <c r="AF52" s="148"/>
      <c r="AG52" s="148"/>
      <c r="AH52" s="148"/>
      <c r="AI52" s="148"/>
      <c r="AJ52" s="148"/>
      <c r="AK52" s="148"/>
      <c r="AL52" s="148"/>
      <c r="AM52" s="148"/>
      <c r="AN52" s="148"/>
      <c r="AO52" s="169"/>
      <c r="AP52" s="148"/>
      <c r="AQ52" s="22"/>
    </row>
    <row r="53" spans="2:43" ht="13.5">
      <c r="B53" s="21"/>
      <c r="C53" s="148"/>
      <c r="D53" s="168"/>
      <c r="E53" s="148"/>
      <c r="F53" s="148"/>
      <c r="G53" s="148"/>
      <c r="H53" s="148"/>
      <c r="I53" s="148"/>
      <c r="J53" s="148"/>
      <c r="K53" s="148"/>
      <c r="L53" s="148"/>
      <c r="M53" s="148"/>
      <c r="N53" s="148"/>
      <c r="O53" s="148"/>
      <c r="P53" s="148"/>
      <c r="Q53" s="148"/>
      <c r="R53" s="148"/>
      <c r="S53" s="148"/>
      <c r="T53" s="148"/>
      <c r="U53" s="148"/>
      <c r="V53" s="148"/>
      <c r="W53" s="148"/>
      <c r="X53" s="148"/>
      <c r="Y53" s="148"/>
      <c r="Z53" s="169"/>
      <c r="AA53" s="148"/>
      <c r="AB53" s="148"/>
      <c r="AC53" s="168"/>
      <c r="AD53" s="148"/>
      <c r="AE53" s="148"/>
      <c r="AF53" s="148"/>
      <c r="AG53" s="148"/>
      <c r="AH53" s="148"/>
      <c r="AI53" s="148"/>
      <c r="AJ53" s="148"/>
      <c r="AK53" s="148"/>
      <c r="AL53" s="148"/>
      <c r="AM53" s="148"/>
      <c r="AN53" s="148"/>
      <c r="AO53" s="169"/>
      <c r="AP53" s="148"/>
      <c r="AQ53" s="22"/>
    </row>
    <row r="54" spans="2:43" ht="13.5">
      <c r="B54" s="21"/>
      <c r="C54" s="148"/>
      <c r="D54" s="168"/>
      <c r="E54" s="148"/>
      <c r="F54" s="148"/>
      <c r="G54" s="148"/>
      <c r="H54" s="148"/>
      <c r="I54" s="148"/>
      <c r="J54" s="148"/>
      <c r="K54" s="148"/>
      <c r="L54" s="148"/>
      <c r="M54" s="148"/>
      <c r="N54" s="148"/>
      <c r="O54" s="148"/>
      <c r="P54" s="148"/>
      <c r="Q54" s="148"/>
      <c r="R54" s="148"/>
      <c r="S54" s="148"/>
      <c r="T54" s="148"/>
      <c r="U54" s="148"/>
      <c r="V54" s="148"/>
      <c r="W54" s="148"/>
      <c r="X54" s="148"/>
      <c r="Y54" s="148"/>
      <c r="Z54" s="169"/>
      <c r="AA54" s="148"/>
      <c r="AB54" s="148"/>
      <c r="AC54" s="168"/>
      <c r="AD54" s="148"/>
      <c r="AE54" s="148"/>
      <c r="AF54" s="148"/>
      <c r="AG54" s="148"/>
      <c r="AH54" s="148"/>
      <c r="AI54" s="148"/>
      <c r="AJ54" s="148"/>
      <c r="AK54" s="148"/>
      <c r="AL54" s="148"/>
      <c r="AM54" s="148"/>
      <c r="AN54" s="148"/>
      <c r="AO54" s="169"/>
      <c r="AP54" s="148"/>
      <c r="AQ54" s="22"/>
    </row>
    <row r="55" spans="2:43" ht="13.5">
      <c r="B55" s="21"/>
      <c r="C55" s="148"/>
      <c r="D55" s="168"/>
      <c r="E55" s="148"/>
      <c r="F55" s="148"/>
      <c r="G55" s="148"/>
      <c r="H55" s="148"/>
      <c r="I55" s="148"/>
      <c r="J55" s="148"/>
      <c r="K55" s="148"/>
      <c r="L55" s="148"/>
      <c r="M55" s="148"/>
      <c r="N55" s="148"/>
      <c r="O55" s="148"/>
      <c r="P55" s="148"/>
      <c r="Q55" s="148"/>
      <c r="R55" s="148"/>
      <c r="S55" s="148"/>
      <c r="T55" s="148"/>
      <c r="U55" s="148"/>
      <c r="V55" s="148"/>
      <c r="W55" s="148"/>
      <c r="X55" s="148"/>
      <c r="Y55" s="148"/>
      <c r="Z55" s="169"/>
      <c r="AA55" s="148"/>
      <c r="AB55" s="148"/>
      <c r="AC55" s="168"/>
      <c r="AD55" s="148"/>
      <c r="AE55" s="148"/>
      <c r="AF55" s="148"/>
      <c r="AG55" s="148"/>
      <c r="AH55" s="148"/>
      <c r="AI55" s="148"/>
      <c r="AJ55" s="148"/>
      <c r="AK55" s="148"/>
      <c r="AL55" s="148"/>
      <c r="AM55" s="148"/>
      <c r="AN55" s="148"/>
      <c r="AO55" s="169"/>
      <c r="AP55" s="148"/>
      <c r="AQ55" s="22"/>
    </row>
    <row r="56" spans="2:43" ht="13.5">
      <c r="B56" s="21"/>
      <c r="C56" s="148"/>
      <c r="D56" s="168"/>
      <c r="E56" s="148"/>
      <c r="F56" s="148"/>
      <c r="G56" s="148"/>
      <c r="H56" s="148"/>
      <c r="I56" s="148"/>
      <c r="J56" s="148"/>
      <c r="K56" s="148"/>
      <c r="L56" s="148"/>
      <c r="M56" s="148"/>
      <c r="N56" s="148"/>
      <c r="O56" s="148"/>
      <c r="P56" s="148"/>
      <c r="Q56" s="148"/>
      <c r="R56" s="148"/>
      <c r="S56" s="148"/>
      <c r="T56" s="148"/>
      <c r="U56" s="148"/>
      <c r="V56" s="148"/>
      <c r="W56" s="148"/>
      <c r="X56" s="148"/>
      <c r="Y56" s="148"/>
      <c r="Z56" s="169"/>
      <c r="AA56" s="148"/>
      <c r="AB56" s="148"/>
      <c r="AC56" s="168"/>
      <c r="AD56" s="148"/>
      <c r="AE56" s="148"/>
      <c r="AF56" s="148"/>
      <c r="AG56" s="148"/>
      <c r="AH56" s="148"/>
      <c r="AI56" s="148"/>
      <c r="AJ56" s="148"/>
      <c r="AK56" s="148"/>
      <c r="AL56" s="148"/>
      <c r="AM56" s="148"/>
      <c r="AN56" s="148"/>
      <c r="AO56" s="169"/>
      <c r="AP56" s="148"/>
      <c r="AQ56" s="22"/>
    </row>
    <row r="57" spans="2:43" ht="13.5">
      <c r="B57" s="21"/>
      <c r="C57" s="148"/>
      <c r="D57" s="168"/>
      <c r="E57" s="148"/>
      <c r="F57" s="148"/>
      <c r="G57" s="148"/>
      <c r="H57" s="148"/>
      <c r="I57" s="148"/>
      <c r="J57" s="148"/>
      <c r="K57" s="148"/>
      <c r="L57" s="148"/>
      <c r="M57" s="148"/>
      <c r="N57" s="148"/>
      <c r="O57" s="148"/>
      <c r="P57" s="148"/>
      <c r="Q57" s="148"/>
      <c r="R57" s="148"/>
      <c r="S57" s="148"/>
      <c r="T57" s="148"/>
      <c r="U57" s="148"/>
      <c r="V57" s="148"/>
      <c r="W57" s="148"/>
      <c r="X57" s="148"/>
      <c r="Y57" s="148"/>
      <c r="Z57" s="169"/>
      <c r="AA57" s="148"/>
      <c r="AB57" s="148"/>
      <c r="AC57" s="168"/>
      <c r="AD57" s="148"/>
      <c r="AE57" s="148"/>
      <c r="AF57" s="148"/>
      <c r="AG57" s="148"/>
      <c r="AH57" s="148"/>
      <c r="AI57" s="148"/>
      <c r="AJ57" s="148"/>
      <c r="AK57" s="148"/>
      <c r="AL57" s="148"/>
      <c r="AM57" s="148"/>
      <c r="AN57" s="148"/>
      <c r="AO57" s="169"/>
      <c r="AP57" s="148"/>
      <c r="AQ57" s="22"/>
    </row>
    <row r="58" spans="2:43" s="1" customFormat="1" ht="15">
      <c r="B58" s="26"/>
      <c r="C58" s="203"/>
      <c r="D58" s="170" t="s">
        <v>47</v>
      </c>
      <c r="E58" s="171"/>
      <c r="F58" s="171"/>
      <c r="G58" s="171"/>
      <c r="H58" s="171"/>
      <c r="I58" s="171"/>
      <c r="J58" s="171"/>
      <c r="K58" s="171"/>
      <c r="L58" s="171"/>
      <c r="M58" s="171"/>
      <c r="N58" s="171"/>
      <c r="O58" s="171"/>
      <c r="P58" s="171"/>
      <c r="Q58" s="171"/>
      <c r="R58" s="172" t="s">
        <v>48</v>
      </c>
      <c r="S58" s="171"/>
      <c r="T58" s="171"/>
      <c r="U58" s="171"/>
      <c r="V58" s="171"/>
      <c r="W58" s="171"/>
      <c r="X58" s="171"/>
      <c r="Y58" s="171"/>
      <c r="Z58" s="173"/>
      <c r="AA58" s="203"/>
      <c r="AB58" s="203"/>
      <c r="AC58" s="170" t="s">
        <v>47</v>
      </c>
      <c r="AD58" s="171"/>
      <c r="AE58" s="171"/>
      <c r="AF58" s="171"/>
      <c r="AG58" s="171"/>
      <c r="AH58" s="171"/>
      <c r="AI58" s="171"/>
      <c r="AJ58" s="171"/>
      <c r="AK58" s="171"/>
      <c r="AL58" s="171"/>
      <c r="AM58" s="172" t="s">
        <v>48</v>
      </c>
      <c r="AN58" s="171"/>
      <c r="AO58" s="173"/>
      <c r="AP58" s="203"/>
      <c r="AQ58" s="28"/>
    </row>
    <row r="59" spans="2:43" ht="13.5">
      <c r="B59" s="21"/>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22"/>
    </row>
    <row r="60" spans="2:43" s="1" customFormat="1" ht="15">
      <c r="B60" s="26"/>
      <c r="C60" s="203"/>
      <c r="D60" s="166" t="s">
        <v>49</v>
      </c>
      <c r="E60" s="154"/>
      <c r="F60" s="154"/>
      <c r="G60" s="154"/>
      <c r="H60" s="154"/>
      <c r="I60" s="154"/>
      <c r="J60" s="154"/>
      <c r="K60" s="154"/>
      <c r="L60" s="154"/>
      <c r="M60" s="154"/>
      <c r="N60" s="154"/>
      <c r="O60" s="154"/>
      <c r="P60" s="154"/>
      <c r="Q60" s="154"/>
      <c r="R60" s="154"/>
      <c r="S60" s="154"/>
      <c r="T60" s="154"/>
      <c r="U60" s="154"/>
      <c r="V60" s="154"/>
      <c r="W60" s="154"/>
      <c r="X60" s="154"/>
      <c r="Y60" s="154"/>
      <c r="Z60" s="167"/>
      <c r="AA60" s="203"/>
      <c r="AB60" s="203"/>
      <c r="AC60" s="166" t="s">
        <v>50</v>
      </c>
      <c r="AD60" s="154"/>
      <c r="AE60" s="154"/>
      <c r="AF60" s="154"/>
      <c r="AG60" s="154"/>
      <c r="AH60" s="154"/>
      <c r="AI60" s="154"/>
      <c r="AJ60" s="154"/>
      <c r="AK60" s="154"/>
      <c r="AL60" s="154"/>
      <c r="AM60" s="154"/>
      <c r="AN60" s="154"/>
      <c r="AO60" s="167"/>
      <c r="AP60" s="203"/>
      <c r="AQ60" s="28"/>
    </row>
    <row r="61" spans="2:43" ht="13.5">
      <c r="B61" s="21"/>
      <c r="C61" s="148"/>
      <c r="D61" s="168"/>
      <c r="E61" s="148"/>
      <c r="F61" s="148"/>
      <c r="G61" s="148"/>
      <c r="H61" s="148"/>
      <c r="I61" s="148"/>
      <c r="J61" s="148"/>
      <c r="K61" s="148"/>
      <c r="L61" s="148"/>
      <c r="M61" s="148"/>
      <c r="N61" s="148"/>
      <c r="O61" s="148"/>
      <c r="P61" s="148"/>
      <c r="Q61" s="148"/>
      <c r="R61" s="148"/>
      <c r="S61" s="148"/>
      <c r="T61" s="148"/>
      <c r="U61" s="148"/>
      <c r="V61" s="148"/>
      <c r="W61" s="148"/>
      <c r="X61" s="148"/>
      <c r="Y61" s="148"/>
      <c r="Z61" s="169"/>
      <c r="AA61" s="148"/>
      <c r="AB61" s="148"/>
      <c r="AC61" s="168"/>
      <c r="AD61" s="148"/>
      <c r="AE61" s="148"/>
      <c r="AF61" s="148"/>
      <c r="AG61" s="148"/>
      <c r="AH61" s="148"/>
      <c r="AI61" s="148"/>
      <c r="AJ61" s="148"/>
      <c r="AK61" s="148"/>
      <c r="AL61" s="148"/>
      <c r="AM61" s="148"/>
      <c r="AN61" s="148"/>
      <c r="AO61" s="169"/>
      <c r="AP61" s="148"/>
      <c r="AQ61" s="22"/>
    </row>
    <row r="62" spans="2:43" ht="13.5">
      <c r="B62" s="21"/>
      <c r="C62" s="148"/>
      <c r="D62" s="168"/>
      <c r="E62" s="148"/>
      <c r="F62" s="148"/>
      <c r="G62" s="148"/>
      <c r="H62" s="148"/>
      <c r="I62" s="148"/>
      <c r="J62" s="148"/>
      <c r="K62" s="148"/>
      <c r="L62" s="148"/>
      <c r="M62" s="148"/>
      <c r="N62" s="148"/>
      <c r="O62" s="148"/>
      <c r="P62" s="148"/>
      <c r="Q62" s="148"/>
      <c r="R62" s="148"/>
      <c r="S62" s="148"/>
      <c r="T62" s="148"/>
      <c r="U62" s="148"/>
      <c r="V62" s="148"/>
      <c r="W62" s="148"/>
      <c r="X62" s="148"/>
      <c r="Y62" s="148"/>
      <c r="Z62" s="169"/>
      <c r="AA62" s="148"/>
      <c r="AB62" s="148"/>
      <c r="AC62" s="168"/>
      <c r="AD62" s="148"/>
      <c r="AE62" s="148"/>
      <c r="AF62" s="148"/>
      <c r="AG62" s="148"/>
      <c r="AH62" s="148"/>
      <c r="AI62" s="148"/>
      <c r="AJ62" s="148"/>
      <c r="AK62" s="148"/>
      <c r="AL62" s="148"/>
      <c r="AM62" s="148"/>
      <c r="AN62" s="148"/>
      <c r="AO62" s="169"/>
      <c r="AP62" s="148"/>
      <c r="AQ62" s="22"/>
    </row>
    <row r="63" spans="2:43" ht="13.5">
      <c r="B63" s="21"/>
      <c r="C63" s="148"/>
      <c r="D63" s="168"/>
      <c r="E63" s="148"/>
      <c r="F63" s="148"/>
      <c r="G63" s="148"/>
      <c r="H63" s="148"/>
      <c r="I63" s="148"/>
      <c r="J63" s="148"/>
      <c r="K63" s="148"/>
      <c r="L63" s="148"/>
      <c r="M63" s="148"/>
      <c r="N63" s="148"/>
      <c r="O63" s="148"/>
      <c r="P63" s="148"/>
      <c r="Q63" s="148"/>
      <c r="R63" s="148"/>
      <c r="S63" s="148"/>
      <c r="T63" s="148"/>
      <c r="U63" s="148"/>
      <c r="V63" s="148"/>
      <c r="W63" s="148"/>
      <c r="X63" s="148"/>
      <c r="Y63" s="148"/>
      <c r="Z63" s="169"/>
      <c r="AA63" s="148"/>
      <c r="AB63" s="148"/>
      <c r="AC63" s="168"/>
      <c r="AD63" s="148"/>
      <c r="AE63" s="148"/>
      <c r="AF63" s="148"/>
      <c r="AG63" s="148"/>
      <c r="AH63" s="148"/>
      <c r="AI63" s="148"/>
      <c r="AJ63" s="148"/>
      <c r="AK63" s="148"/>
      <c r="AL63" s="148"/>
      <c r="AM63" s="148"/>
      <c r="AN63" s="148"/>
      <c r="AO63" s="169"/>
      <c r="AP63" s="148"/>
      <c r="AQ63" s="22"/>
    </row>
    <row r="64" spans="2:43" ht="13.5">
      <c r="B64" s="21"/>
      <c r="C64" s="148"/>
      <c r="D64" s="168"/>
      <c r="E64" s="148"/>
      <c r="F64" s="148"/>
      <c r="G64" s="148"/>
      <c r="H64" s="148"/>
      <c r="I64" s="148"/>
      <c r="J64" s="148"/>
      <c r="K64" s="148"/>
      <c r="L64" s="148"/>
      <c r="M64" s="148"/>
      <c r="N64" s="148"/>
      <c r="O64" s="148"/>
      <c r="P64" s="148"/>
      <c r="Q64" s="148"/>
      <c r="R64" s="148"/>
      <c r="S64" s="148"/>
      <c r="T64" s="148"/>
      <c r="U64" s="148"/>
      <c r="V64" s="148"/>
      <c r="W64" s="148"/>
      <c r="X64" s="148"/>
      <c r="Y64" s="148"/>
      <c r="Z64" s="169"/>
      <c r="AA64" s="148"/>
      <c r="AB64" s="148"/>
      <c r="AC64" s="168"/>
      <c r="AD64" s="148"/>
      <c r="AE64" s="148"/>
      <c r="AF64" s="148"/>
      <c r="AG64" s="148"/>
      <c r="AH64" s="148"/>
      <c r="AI64" s="148"/>
      <c r="AJ64" s="148"/>
      <c r="AK64" s="148"/>
      <c r="AL64" s="148"/>
      <c r="AM64" s="148"/>
      <c r="AN64" s="148"/>
      <c r="AO64" s="169"/>
      <c r="AP64" s="148"/>
      <c r="AQ64" s="22"/>
    </row>
    <row r="65" spans="2:43" ht="13.5">
      <c r="B65" s="21"/>
      <c r="C65" s="148"/>
      <c r="D65" s="168"/>
      <c r="E65" s="148"/>
      <c r="F65" s="148"/>
      <c r="G65" s="148"/>
      <c r="H65" s="148"/>
      <c r="I65" s="148"/>
      <c r="J65" s="148"/>
      <c r="K65" s="148"/>
      <c r="L65" s="148"/>
      <c r="M65" s="148"/>
      <c r="N65" s="148"/>
      <c r="O65" s="148"/>
      <c r="P65" s="148"/>
      <c r="Q65" s="148"/>
      <c r="R65" s="148"/>
      <c r="S65" s="148"/>
      <c r="T65" s="148"/>
      <c r="U65" s="148"/>
      <c r="V65" s="148"/>
      <c r="W65" s="148"/>
      <c r="X65" s="148"/>
      <c r="Y65" s="148"/>
      <c r="Z65" s="169"/>
      <c r="AA65" s="148"/>
      <c r="AB65" s="148"/>
      <c r="AC65" s="168"/>
      <c r="AD65" s="148"/>
      <c r="AE65" s="148"/>
      <c r="AF65" s="148"/>
      <c r="AG65" s="148"/>
      <c r="AH65" s="148"/>
      <c r="AI65" s="148"/>
      <c r="AJ65" s="148"/>
      <c r="AK65" s="148"/>
      <c r="AL65" s="148"/>
      <c r="AM65" s="148"/>
      <c r="AN65" s="148"/>
      <c r="AO65" s="169"/>
      <c r="AP65" s="148"/>
      <c r="AQ65" s="22"/>
    </row>
    <row r="66" spans="2:43" ht="13.5">
      <c r="B66" s="21"/>
      <c r="C66" s="148"/>
      <c r="D66" s="168"/>
      <c r="E66" s="148"/>
      <c r="F66" s="148"/>
      <c r="G66" s="148"/>
      <c r="H66" s="148"/>
      <c r="I66" s="148"/>
      <c r="J66" s="148"/>
      <c r="K66" s="148"/>
      <c r="L66" s="148"/>
      <c r="M66" s="148"/>
      <c r="N66" s="148"/>
      <c r="O66" s="148"/>
      <c r="P66" s="148"/>
      <c r="Q66" s="148"/>
      <c r="R66" s="148"/>
      <c r="S66" s="148"/>
      <c r="T66" s="148"/>
      <c r="U66" s="148"/>
      <c r="V66" s="148"/>
      <c r="W66" s="148"/>
      <c r="X66" s="148"/>
      <c r="Y66" s="148"/>
      <c r="Z66" s="169"/>
      <c r="AA66" s="148"/>
      <c r="AB66" s="148"/>
      <c r="AC66" s="168"/>
      <c r="AD66" s="148"/>
      <c r="AE66" s="148"/>
      <c r="AF66" s="148"/>
      <c r="AG66" s="148"/>
      <c r="AH66" s="148"/>
      <c r="AI66" s="148"/>
      <c r="AJ66" s="148"/>
      <c r="AK66" s="148"/>
      <c r="AL66" s="148"/>
      <c r="AM66" s="148"/>
      <c r="AN66" s="148"/>
      <c r="AO66" s="169"/>
      <c r="AP66" s="148"/>
      <c r="AQ66" s="22"/>
    </row>
    <row r="67" spans="2:43" ht="13.5">
      <c r="B67" s="21"/>
      <c r="C67" s="148"/>
      <c r="D67" s="168"/>
      <c r="E67" s="148"/>
      <c r="F67" s="148"/>
      <c r="G67" s="148"/>
      <c r="H67" s="148"/>
      <c r="I67" s="148"/>
      <c r="J67" s="148"/>
      <c r="K67" s="148"/>
      <c r="L67" s="148"/>
      <c r="M67" s="148"/>
      <c r="N67" s="148"/>
      <c r="O67" s="148"/>
      <c r="P67" s="148"/>
      <c r="Q67" s="148"/>
      <c r="R67" s="148"/>
      <c r="S67" s="148"/>
      <c r="T67" s="148"/>
      <c r="U67" s="148"/>
      <c r="V67" s="148"/>
      <c r="W67" s="148"/>
      <c r="X67" s="148"/>
      <c r="Y67" s="148"/>
      <c r="Z67" s="169"/>
      <c r="AA67" s="148"/>
      <c r="AB67" s="148"/>
      <c r="AC67" s="168"/>
      <c r="AD67" s="148"/>
      <c r="AE67" s="148"/>
      <c r="AF67" s="148"/>
      <c r="AG67" s="148"/>
      <c r="AH67" s="148"/>
      <c r="AI67" s="148"/>
      <c r="AJ67" s="148"/>
      <c r="AK67" s="148"/>
      <c r="AL67" s="148"/>
      <c r="AM67" s="148"/>
      <c r="AN67" s="148"/>
      <c r="AO67" s="169"/>
      <c r="AP67" s="148"/>
      <c r="AQ67" s="22"/>
    </row>
    <row r="68" spans="2:43" ht="13.5">
      <c r="B68" s="21"/>
      <c r="C68" s="148"/>
      <c r="D68" s="168"/>
      <c r="E68" s="148"/>
      <c r="F68" s="148"/>
      <c r="G68" s="148"/>
      <c r="H68" s="148"/>
      <c r="I68" s="148"/>
      <c r="J68" s="148"/>
      <c r="K68" s="148"/>
      <c r="L68" s="148"/>
      <c r="M68" s="148"/>
      <c r="N68" s="148"/>
      <c r="O68" s="148"/>
      <c r="P68" s="148"/>
      <c r="Q68" s="148"/>
      <c r="R68" s="148"/>
      <c r="S68" s="148"/>
      <c r="T68" s="148"/>
      <c r="U68" s="148"/>
      <c r="V68" s="148"/>
      <c r="W68" s="148"/>
      <c r="X68" s="148"/>
      <c r="Y68" s="148"/>
      <c r="Z68" s="169"/>
      <c r="AA68" s="148"/>
      <c r="AB68" s="148"/>
      <c r="AC68" s="168"/>
      <c r="AD68" s="148"/>
      <c r="AE68" s="148"/>
      <c r="AF68" s="148"/>
      <c r="AG68" s="148"/>
      <c r="AH68" s="148"/>
      <c r="AI68" s="148"/>
      <c r="AJ68" s="148"/>
      <c r="AK68" s="148"/>
      <c r="AL68" s="148"/>
      <c r="AM68" s="148"/>
      <c r="AN68" s="148"/>
      <c r="AO68" s="169"/>
      <c r="AP68" s="148"/>
      <c r="AQ68" s="22"/>
    </row>
    <row r="69" spans="2:43" s="1" customFormat="1" ht="15">
      <c r="B69" s="26"/>
      <c r="C69" s="203"/>
      <c r="D69" s="170" t="s">
        <v>47</v>
      </c>
      <c r="E69" s="171"/>
      <c r="F69" s="171"/>
      <c r="G69" s="171"/>
      <c r="H69" s="171"/>
      <c r="I69" s="171"/>
      <c r="J69" s="171"/>
      <c r="K69" s="171"/>
      <c r="L69" s="171"/>
      <c r="M69" s="171"/>
      <c r="N69" s="171"/>
      <c r="O69" s="171"/>
      <c r="P69" s="171"/>
      <c r="Q69" s="171"/>
      <c r="R69" s="172" t="s">
        <v>48</v>
      </c>
      <c r="S69" s="171"/>
      <c r="T69" s="171"/>
      <c r="U69" s="171"/>
      <c r="V69" s="171"/>
      <c r="W69" s="171"/>
      <c r="X69" s="171"/>
      <c r="Y69" s="171"/>
      <c r="Z69" s="173"/>
      <c r="AA69" s="203"/>
      <c r="AB69" s="203"/>
      <c r="AC69" s="170" t="s">
        <v>47</v>
      </c>
      <c r="AD69" s="171"/>
      <c r="AE69" s="171"/>
      <c r="AF69" s="171"/>
      <c r="AG69" s="171"/>
      <c r="AH69" s="171"/>
      <c r="AI69" s="171"/>
      <c r="AJ69" s="171"/>
      <c r="AK69" s="171"/>
      <c r="AL69" s="171"/>
      <c r="AM69" s="172" t="s">
        <v>48</v>
      </c>
      <c r="AN69" s="171"/>
      <c r="AO69" s="173"/>
      <c r="AP69" s="203"/>
      <c r="AQ69" s="28"/>
    </row>
    <row r="70" spans="2:43" s="1" customFormat="1" ht="6.95" customHeight="1">
      <c r="B70" s="26"/>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8"/>
    </row>
    <row r="71" spans="2:43" s="1" customFormat="1" ht="6.95" customHeight="1">
      <c r="B71" s="41"/>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43"/>
    </row>
    <row r="72" spans="3:42" ht="13.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row>
    <row r="73" spans="3:42" ht="13.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row>
    <row r="74" spans="3:42" ht="13.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row>
    <row r="75" spans="2:43" s="1" customFormat="1" ht="6.95" customHeight="1">
      <c r="B75" s="44"/>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46"/>
    </row>
    <row r="76" spans="2:43" s="1" customFormat="1" ht="36.95" customHeight="1">
      <c r="B76" s="26"/>
      <c r="C76" s="238" t="s">
        <v>51</v>
      </c>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8"/>
    </row>
    <row r="77" spans="2:43" s="3" customFormat="1" ht="14.45" customHeight="1">
      <c r="B77" s="47"/>
      <c r="C77" s="204" t="s">
        <v>15</v>
      </c>
      <c r="D77" s="178"/>
      <c r="E77" s="178"/>
      <c r="F77" s="178"/>
      <c r="G77" s="178"/>
      <c r="H77" s="178"/>
      <c r="I77" s="178"/>
      <c r="J77" s="178"/>
      <c r="K77" s="178"/>
      <c r="L77" s="178" t="str">
        <f>K5</f>
        <v>040-18</v>
      </c>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48"/>
    </row>
    <row r="78" spans="2:43" s="4" customFormat="1" ht="59.25" customHeight="1">
      <c r="B78" s="49"/>
      <c r="C78" s="177" t="s">
        <v>17</v>
      </c>
      <c r="D78" s="227"/>
      <c r="E78" s="227"/>
      <c r="F78" s="227"/>
      <c r="G78" s="227"/>
      <c r="H78" s="227"/>
      <c r="I78" s="227"/>
      <c r="J78" s="227"/>
      <c r="K78" s="227"/>
      <c r="L78" s="259" t="str">
        <f>K6</f>
        <v xml:space="preserve">1.1.1.2.16 - Rekonstrukce technického zázemí pro výuku včetně demonstračních pozemků - Závlahový systém vybraných výukových ploch             – část A </v>
      </c>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51"/>
    </row>
    <row r="79" spans="2:43" s="1" customFormat="1" ht="6.95" customHeight="1">
      <c r="B79" s="26"/>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8"/>
    </row>
    <row r="80" spans="2:43" s="1" customFormat="1" ht="15">
      <c r="B80" s="26"/>
      <c r="C80" s="204" t="s">
        <v>21</v>
      </c>
      <c r="D80" s="203"/>
      <c r="E80" s="203"/>
      <c r="F80" s="203"/>
      <c r="G80" s="203"/>
      <c r="H80" s="203"/>
      <c r="I80" s="203"/>
      <c r="J80" s="203"/>
      <c r="K80" s="203"/>
      <c r="L80" s="228" t="str">
        <f>IF(K8="","",K8)</f>
        <v>Lednice</v>
      </c>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4" t="s">
        <v>23</v>
      </c>
      <c r="AJ80" s="203"/>
      <c r="AK80" s="203"/>
      <c r="AL80" s="203"/>
      <c r="AM80" s="244">
        <v>43145</v>
      </c>
      <c r="AN80" s="244"/>
      <c r="AO80" s="203"/>
      <c r="AP80" s="203"/>
      <c r="AQ80" s="28"/>
    </row>
    <row r="81" spans="2:43" s="1" customFormat="1" ht="6.95" customHeight="1">
      <c r="B81" s="26"/>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8"/>
    </row>
    <row r="82" spans="2:56" s="1" customFormat="1" ht="15">
      <c r="B82" s="26"/>
      <c r="C82" s="204" t="s">
        <v>24</v>
      </c>
      <c r="D82" s="203"/>
      <c r="E82" s="203"/>
      <c r="F82" s="203"/>
      <c r="G82" s="203"/>
      <c r="H82" s="203"/>
      <c r="I82" s="203"/>
      <c r="J82" s="203"/>
      <c r="K82" s="203"/>
      <c r="L82" s="178" t="s">
        <v>309</v>
      </c>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4" t="s">
        <v>28</v>
      </c>
      <c r="AJ82" s="203"/>
      <c r="AK82" s="203"/>
      <c r="AL82" s="203"/>
      <c r="AM82" s="240" t="s">
        <v>316</v>
      </c>
      <c r="AN82" s="240"/>
      <c r="AO82" s="240"/>
      <c r="AP82" s="240"/>
      <c r="AQ82" s="28"/>
      <c r="AS82" s="251" t="s">
        <v>52</v>
      </c>
      <c r="AT82" s="252"/>
      <c r="AU82" s="33"/>
      <c r="AV82" s="33"/>
      <c r="AW82" s="33"/>
      <c r="AX82" s="33"/>
      <c r="AY82" s="33"/>
      <c r="AZ82" s="33"/>
      <c r="BA82" s="33"/>
      <c r="BB82" s="33"/>
      <c r="BC82" s="33"/>
      <c r="BD82" s="34"/>
    </row>
    <row r="83" spans="2:56" s="1" customFormat="1" ht="15">
      <c r="B83" s="26"/>
      <c r="C83" s="204" t="s">
        <v>27</v>
      </c>
      <c r="D83" s="203"/>
      <c r="E83" s="203"/>
      <c r="F83" s="203"/>
      <c r="G83" s="203"/>
      <c r="H83" s="203"/>
      <c r="I83" s="203"/>
      <c r="J83" s="203"/>
      <c r="K83" s="203"/>
      <c r="L83" s="229" t="str">
        <f>K22</f>
        <v xml:space="preserve"> </v>
      </c>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4" t="s">
        <v>30</v>
      </c>
      <c r="AJ83" s="203"/>
      <c r="AK83" s="203"/>
      <c r="AL83" s="203"/>
      <c r="AM83" s="240" t="s">
        <v>315</v>
      </c>
      <c r="AN83" s="240"/>
      <c r="AO83" s="240"/>
      <c r="AP83" s="240"/>
      <c r="AQ83" s="28"/>
      <c r="AS83" s="253"/>
      <c r="AT83" s="254"/>
      <c r="AU83" s="27"/>
      <c r="AV83" s="27"/>
      <c r="AW83" s="27"/>
      <c r="AX83" s="27"/>
      <c r="AY83" s="27"/>
      <c r="AZ83" s="27"/>
      <c r="BA83" s="27"/>
      <c r="BB83" s="27"/>
      <c r="BC83" s="27"/>
      <c r="BD83" s="52"/>
    </row>
    <row r="84" spans="2:56" s="1" customFormat="1" ht="10.9" customHeight="1">
      <c r="B84" s="26"/>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8"/>
      <c r="AS84" s="253"/>
      <c r="AT84" s="254"/>
      <c r="AU84" s="27"/>
      <c r="AV84" s="27"/>
      <c r="AW84" s="27"/>
      <c r="AX84" s="27"/>
      <c r="AY84" s="27"/>
      <c r="AZ84" s="27"/>
      <c r="BA84" s="27"/>
      <c r="BB84" s="27"/>
      <c r="BC84" s="27"/>
      <c r="BD84" s="52"/>
    </row>
    <row r="85" spans="2:56" s="1" customFormat="1" ht="29.25" customHeight="1">
      <c r="B85" s="26"/>
      <c r="C85" s="268" t="s">
        <v>53</v>
      </c>
      <c r="D85" s="246"/>
      <c r="E85" s="246"/>
      <c r="F85" s="246"/>
      <c r="G85" s="246"/>
      <c r="H85" s="163"/>
      <c r="I85" s="245" t="s">
        <v>54</v>
      </c>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5" t="s">
        <v>55</v>
      </c>
      <c r="AH85" s="246"/>
      <c r="AI85" s="246"/>
      <c r="AJ85" s="246"/>
      <c r="AK85" s="246"/>
      <c r="AL85" s="246"/>
      <c r="AM85" s="246"/>
      <c r="AN85" s="245" t="s">
        <v>56</v>
      </c>
      <c r="AO85" s="246"/>
      <c r="AP85" s="247"/>
      <c r="AQ85" s="28"/>
      <c r="AS85" s="54" t="s">
        <v>57</v>
      </c>
      <c r="AT85" s="55" t="s">
        <v>58</v>
      </c>
      <c r="AU85" s="55" t="s">
        <v>59</v>
      </c>
      <c r="AV85" s="55" t="s">
        <v>60</v>
      </c>
      <c r="AW85" s="55" t="s">
        <v>61</v>
      </c>
      <c r="AX85" s="55" t="s">
        <v>62</v>
      </c>
      <c r="AY85" s="55" t="s">
        <v>63</v>
      </c>
      <c r="AZ85" s="55" t="s">
        <v>64</v>
      </c>
      <c r="BA85" s="55" t="s">
        <v>65</v>
      </c>
      <c r="BB85" s="55" t="s">
        <v>66</v>
      </c>
      <c r="BC85" s="55" t="s">
        <v>67</v>
      </c>
      <c r="BD85" s="56" t="s">
        <v>68</v>
      </c>
    </row>
    <row r="86" spans="2:56" s="1" customFormat="1" ht="10.9" customHeight="1">
      <c r="B86" s="26"/>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8"/>
      <c r="AS86" s="57"/>
      <c r="AT86" s="33"/>
      <c r="AU86" s="33"/>
      <c r="AV86" s="33"/>
      <c r="AW86" s="33"/>
      <c r="AX86" s="33"/>
      <c r="AY86" s="33"/>
      <c r="AZ86" s="33"/>
      <c r="BA86" s="33"/>
      <c r="BB86" s="33"/>
      <c r="BC86" s="33"/>
      <c r="BD86" s="34"/>
    </row>
    <row r="87" spans="2:76" s="4" customFormat="1" ht="32.45" customHeight="1">
      <c r="B87" s="49"/>
      <c r="C87" s="188" t="s">
        <v>69</v>
      </c>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57">
        <f>SUM(AG88:AM92)</f>
        <v>0</v>
      </c>
      <c r="AH87" s="257"/>
      <c r="AI87" s="257"/>
      <c r="AJ87" s="257"/>
      <c r="AK87" s="257"/>
      <c r="AL87" s="257"/>
      <c r="AM87" s="257"/>
      <c r="AN87" s="258">
        <f>AG87*1.21</f>
        <v>0</v>
      </c>
      <c r="AO87" s="258"/>
      <c r="AP87" s="258"/>
      <c r="AQ87" s="51"/>
      <c r="AR87" s="120"/>
      <c r="AS87" s="59" t="e">
        <f>ROUND(SUM(AS89:AS91),2)</f>
        <v>#REF!</v>
      </c>
      <c r="AT87" s="60" t="e">
        <f aca="true" t="shared" si="0" ref="AT87:AT91">ROUND(SUM(AV87:AW87),2)</f>
        <v>#REF!</v>
      </c>
      <c r="AU87" s="61" t="e">
        <f>ROUND(SUM(AU89:AU91),5)</f>
        <v>#REF!</v>
      </c>
      <c r="AV87" s="60" t="e">
        <f>ROUND(AZ87*L31,2)</f>
        <v>#REF!</v>
      </c>
      <c r="AW87" s="60" t="e">
        <f>ROUND(BA87*L32,2)</f>
        <v>#REF!</v>
      </c>
      <c r="AX87" s="60" t="e">
        <f>ROUND(BB87*L31,2)</f>
        <v>#REF!</v>
      </c>
      <c r="AY87" s="60" t="e">
        <f>ROUND(BC87*L32,2)</f>
        <v>#REF!</v>
      </c>
      <c r="AZ87" s="60" t="e">
        <f>ROUND(SUM(AZ89:AZ91),2)</f>
        <v>#REF!</v>
      </c>
      <c r="BA87" s="60" t="e">
        <f>ROUND(SUM(BA89:BA91),2)</f>
        <v>#REF!</v>
      </c>
      <c r="BB87" s="60" t="e">
        <f>ROUND(SUM(BB89:BB91),2)</f>
        <v>#REF!</v>
      </c>
      <c r="BC87" s="60" t="e">
        <f>ROUND(SUM(BC89:BC91),2)</f>
        <v>#REF!</v>
      </c>
      <c r="BD87" s="62" t="e">
        <f>ROUND(SUM(BD89:BD91),2)</f>
        <v>#REF!</v>
      </c>
      <c r="BS87" s="63" t="s">
        <v>70</v>
      </c>
      <c r="BT87" s="63" t="s">
        <v>71</v>
      </c>
      <c r="BU87" s="64" t="s">
        <v>72</v>
      </c>
      <c r="BV87" s="63" t="s">
        <v>73</v>
      </c>
      <c r="BW87" s="63" t="s">
        <v>74</v>
      </c>
      <c r="BX87" s="63" t="s">
        <v>75</v>
      </c>
    </row>
    <row r="88" spans="2:76" s="4" customFormat="1" ht="32.45" customHeight="1">
      <c r="B88" s="49"/>
      <c r="C88" s="188"/>
      <c r="D88" s="230"/>
      <c r="E88" s="230"/>
      <c r="F88" s="230"/>
      <c r="G88" s="230"/>
      <c r="H88" s="230"/>
      <c r="I88" s="230"/>
      <c r="J88" s="241" t="s">
        <v>384</v>
      </c>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2">
        <f>'TO-1.07'!N88</f>
        <v>0</v>
      </c>
      <c r="AH88" s="243"/>
      <c r="AI88" s="243"/>
      <c r="AJ88" s="243"/>
      <c r="AK88" s="243"/>
      <c r="AL88" s="243"/>
      <c r="AM88" s="243"/>
      <c r="AN88" s="242">
        <f aca="true" t="shared" si="1" ref="AN88">AG88*1.21</f>
        <v>0</v>
      </c>
      <c r="AO88" s="243"/>
      <c r="AP88" s="243"/>
      <c r="AQ88" s="51"/>
      <c r="AR88" s="120"/>
      <c r="AS88" s="59"/>
      <c r="AT88" s="60"/>
      <c r="AU88" s="61"/>
      <c r="AV88" s="60"/>
      <c r="AW88" s="60"/>
      <c r="AX88" s="60"/>
      <c r="AY88" s="60"/>
      <c r="AZ88" s="60"/>
      <c r="BA88" s="60"/>
      <c r="BB88" s="60"/>
      <c r="BC88" s="60"/>
      <c r="BD88" s="62"/>
      <c r="BS88" s="63"/>
      <c r="BT88" s="63"/>
      <c r="BU88" s="64"/>
      <c r="BV88" s="63"/>
      <c r="BW88" s="63"/>
      <c r="BX88" s="63"/>
    </row>
    <row r="89" spans="1:76" s="5" customFormat="1" ht="37.5" customHeight="1">
      <c r="A89" s="65" t="s">
        <v>76</v>
      </c>
      <c r="B89" s="66"/>
      <c r="C89" s="231"/>
      <c r="D89" s="241"/>
      <c r="E89" s="241"/>
      <c r="F89" s="241"/>
      <c r="G89" s="241"/>
      <c r="H89" s="241"/>
      <c r="I89" s="232"/>
      <c r="J89" s="241" t="s">
        <v>385</v>
      </c>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2">
        <f>'TO-1.08.02'!N88</f>
        <v>0</v>
      </c>
      <c r="AH89" s="243"/>
      <c r="AI89" s="243"/>
      <c r="AJ89" s="243"/>
      <c r="AK89" s="243"/>
      <c r="AL89" s="243"/>
      <c r="AM89" s="243"/>
      <c r="AN89" s="242">
        <f aca="true" t="shared" si="2" ref="AN89:AN91">AG89*1.21</f>
        <v>0</v>
      </c>
      <c r="AO89" s="243"/>
      <c r="AP89" s="243"/>
      <c r="AQ89" s="67"/>
      <c r="AS89" s="68" t="e">
        <f>#REF!</f>
        <v>#REF!</v>
      </c>
      <c r="AT89" s="69" t="e">
        <f t="shared" si="0"/>
        <v>#REF!</v>
      </c>
      <c r="AU89" s="70" t="e">
        <f>#REF!</f>
        <v>#REF!</v>
      </c>
      <c r="AV89" s="69" t="e">
        <f>#REF!</f>
        <v>#REF!</v>
      </c>
      <c r="AW89" s="69" t="e">
        <f>#REF!</f>
        <v>#REF!</v>
      </c>
      <c r="AX89" s="69" t="e">
        <f>#REF!</f>
        <v>#REF!</v>
      </c>
      <c r="AY89" s="69" t="e">
        <f>#REF!</f>
        <v>#REF!</v>
      </c>
      <c r="AZ89" s="69" t="e">
        <f>#REF!</f>
        <v>#REF!</v>
      </c>
      <c r="BA89" s="69" t="e">
        <f>#REF!</f>
        <v>#REF!</v>
      </c>
      <c r="BB89" s="69" t="e">
        <f>#REF!</f>
        <v>#REF!</v>
      </c>
      <c r="BC89" s="69" t="e">
        <f>#REF!</f>
        <v>#REF!</v>
      </c>
      <c r="BD89" s="71" t="e">
        <f>#REF!</f>
        <v>#REF!</v>
      </c>
      <c r="BT89" s="72" t="s">
        <v>77</v>
      </c>
      <c r="BV89" s="72" t="s">
        <v>73</v>
      </c>
      <c r="BW89" s="72" t="s">
        <v>78</v>
      </c>
      <c r="BX89" s="72" t="s">
        <v>74</v>
      </c>
    </row>
    <row r="90" spans="1:76" s="5" customFormat="1" ht="37.5" customHeight="1">
      <c r="A90" s="65" t="s">
        <v>76</v>
      </c>
      <c r="B90" s="66"/>
      <c r="C90" s="231"/>
      <c r="D90" s="241"/>
      <c r="E90" s="241"/>
      <c r="F90" s="241"/>
      <c r="G90" s="241"/>
      <c r="H90" s="241"/>
      <c r="I90" s="232"/>
      <c r="J90" s="241" t="s">
        <v>79</v>
      </c>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2">
        <f>'TO-1.11.02'!N88</f>
        <v>0</v>
      </c>
      <c r="AH90" s="243"/>
      <c r="AI90" s="243"/>
      <c r="AJ90" s="243"/>
      <c r="AK90" s="243"/>
      <c r="AL90" s="243"/>
      <c r="AM90" s="243"/>
      <c r="AN90" s="242">
        <f t="shared" si="2"/>
        <v>0</v>
      </c>
      <c r="AO90" s="243"/>
      <c r="AP90" s="243"/>
      <c r="AQ90" s="67"/>
      <c r="AS90" s="68" t="e">
        <f>#REF!</f>
        <v>#REF!</v>
      </c>
      <c r="AT90" s="69" t="e">
        <f t="shared" si="0"/>
        <v>#REF!</v>
      </c>
      <c r="AU90" s="70" t="e">
        <f>#REF!</f>
        <v>#REF!</v>
      </c>
      <c r="AV90" s="69" t="e">
        <f>#REF!</f>
        <v>#REF!</v>
      </c>
      <c r="AW90" s="69" t="e">
        <f>#REF!</f>
        <v>#REF!</v>
      </c>
      <c r="AX90" s="69" t="e">
        <f>#REF!</f>
        <v>#REF!</v>
      </c>
      <c r="AY90" s="69" t="e">
        <f>#REF!</f>
        <v>#REF!</v>
      </c>
      <c r="AZ90" s="69" t="e">
        <f>#REF!</f>
        <v>#REF!</v>
      </c>
      <c r="BA90" s="69" t="e">
        <f>#REF!</f>
        <v>#REF!</v>
      </c>
      <c r="BB90" s="69" t="e">
        <f>#REF!</f>
        <v>#REF!</v>
      </c>
      <c r="BC90" s="69" t="e">
        <f>#REF!</f>
        <v>#REF!</v>
      </c>
      <c r="BD90" s="71" t="e">
        <f>#REF!</f>
        <v>#REF!</v>
      </c>
      <c r="BT90" s="72" t="s">
        <v>77</v>
      </c>
      <c r="BV90" s="72" t="s">
        <v>73</v>
      </c>
      <c r="BW90" s="72" t="s">
        <v>80</v>
      </c>
      <c r="BX90" s="72" t="s">
        <v>74</v>
      </c>
    </row>
    <row r="91" spans="1:76" s="5" customFormat="1" ht="37.5" customHeight="1">
      <c r="A91" s="65" t="s">
        <v>76</v>
      </c>
      <c r="B91" s="66"/>
      <c r="C91" s="231"/>
      <c r="D91" s="241"/>
      <c r="E91" s="241"/>
      <c r="F91" s="241"/>
      <c r="G91" s="241"/>
      <c r="H91" s="241"/>
      <c r="I91" s="232"/>
      <c r="J91" s="241" t="s">
        <v>81</v>
      </c>
      <c r="K91" s="241"/>
      <c r="L91" s="241"/>
      <c r="M91" s="241"/>
      <c r="N91" s="241"/>
      <c r="O91" s="241"/>
      <c r="P91" s="241"/>
      <c r="Q91" s="241"/>
      <c r="R91" s="241"/>
      <c r="S91" s="241"/>
      <c r="T91" s="241"/>
      <c r="U91" s="241"/>
      <c r="V91" s="241"/>
      <c r="W91" s="241"/>
      <c r="X91" s="241"/>
      <c r="Y91" s="241"/>
      <c r="Z91" s="241"/>
      <c r="AA91" s="241"/>
      <c r="AB91" s="241"/>
      <c r="AC91" s="241"/>
      <c r="AD91" s="241"/>
      <c r="AE91" s="241"/>
      <c r="AF91" s="241"/>
      <c r="AG91" s="242">
        <f>'TO-1.11.11'!N117</f>
        <v>0</v>
      </c>
      <c r="AH91" s="243"/>
      <c r="AI91" s="243"/>
      <c r="AJ91" s="243"/>
      <c r="AK91" s="243"/>
      <c r="AL91" s="243"/>
      <c r="AM91" s="243"/>
      <c r="AN91" s="242">
        <f t="shared" si="2"/>
        <v>0</v>
      </c>
      <c r="AO91" s="243"/>
      <c r="AP91" s="243"/>
      <c r="AQ91" s="67"/>
      <c r="AS91" s="73" t="e">
        <f>#REF!</f>
        <v>#REF!</v>
      </c>
      <c r="AT91" s="74" t="e">
        <f t="shared" si="0"/>
        <v>#REF!</v>
      </c>
      <c r="AU91" s="75" t="e">
        <f>#REF!</f>
        <v>#REF!</v>
      </c>
      <c r="AV91" s="74" t="e">
        <f>#REF!</f>
        <v>#REF!</v>
      </c>
      <c r="AW91" s="74" t="e">
        <f>#REF!</f>
        <v>#REF!</v>
      </c>
      <c r="AX91" s="74" t="e">
        <f>#REF!</f>
        <v>#REF!</v>
      </c>
      <c r="AY91" s="74" t="e">
        <f>#REF!</f>
        <v>#REF!</v>
      </c>
      <c r="AZ91" s="74" t="e">
        <f>#REF!</f>
        <v>#REF!</v>
      </c>
      <c r="BA91" s="74" t="e">
        <f>#REF!</f>
        <v>#REF!</v>
      </c>
      <c r="BB91" s="74" t="e">
        <f>#REF!</f>
        <v>#REF!</v>
      </c>
      <c r="BC91" s="74" t="e">
        <f>#REF!</f>
        <v>#REF!</v>
      </c>
      <c r="BD91" s="76" t="e">
        <f>#REF!</f>
        <v>#REF!</v>
      </c>
      <c r="BT91" s="72" t="s">
        <v>77</v>
      </c>
      <c r="BV91" s="72" t="s">
        <v>73</v>
      </c>
      <c r="BW91" s="72" t="s">
        <v>82</v>
      </c>
      <c r="BX91" s="72" t="s">
        <v>74</v>
      </c>
    </row>
    <row r="92" spans="1:76" s="5" customFormat="1" ht="37.5" customHeight="1">
      <c r="A92" s="65"/>
      <c r="B92" s="66"/>
      <c r="C92" s="231"/>
      <c r="D92" s="241"/>
      <c r="E92" s="241"/>
      <c r="F92" s="241"/>
      <c r="G92" s="241"/>
      <c r="H92" s="241"/>
      <c r="I92" s="232"/>
      <c r="J92" s="241" t="s">
        <v>676</v>
      </c>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2">
        <f>'SO-1'!N88</f>
        <v>0</v>
      </c>
      <c r="AH92" s="243"/>
      <c r="AI92" s="243"/>
      <c r="AJ92" s="243"/>
      <c r="AK92" s="243"/>
      <c r="AL92" s="243"/>
      <c r="AM92" s="243"/>
      <c r="AN92" s="242">
        <f>AG92*1.21</f>
        <v>0</v>
      </c>
      <c r="AO92" s="243"/>
      <c r="AP92" s="243"/>
      <c r="AQ92" s="67"/>
      <c r="AS92" s="73"/>
      <c r="AT92" s="74"/>
      <c r="AU92" s="75"/>
      <c r="AV92" s="74"/>
      <c r="AW92" s="74"/>
      <c r="AX92" s="74"/>
      <c r="AY92" s="74"/>
      <c r="AZ92" s="74"/>
      <c r="BA92" s="74"/>
      <c r="BB92" s="74"/>
      <c r="BC92" s="74"/>
      <c r="BD92" s="76"/>
      <c r="BT92" s="72"/>
      <c r="BV92" s="72"/>
      <c r="BW92" s="72"/>
      <c r="BX92" s="72"/>
    </row>
    <row r="93" spans="2:43" ht="13.5">
      <c r="B93" s="21"/>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22"/>
    </row>
    <row r="94" spans="2:48" s="1" customFormat="1" ht="30" customHeight="1">
      <c r="B94" s="26"/>
      <c r="C94" s="188" t="s">
        <v>83</v>
      </c>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58">
        <f>'SO-1'!N118</f>
        <v>0</v>
      </c>
      <c r="AH94" s="258"/>
      <c r="AI94" s="258"/>
      <c r="AJ94" s="258"/>
      <c r="AK94" s="258"/>
      <c r="AL94" s="258"/>
      <c r="AM94" s="258"/>
      <c r="AN94" s="258">
        <f>AG94*1.21</f>
        <v>0</v>
      </c>
      <c r="AO94" s="258"/>
      <c r="AP94" s="258"/>
      <c r="AQ94" s="28"/>
      <c r="AS94" s="54" t="s">
        <v>84</v>
      </c>
      <c r="AT94" s="55" t="s">
        <v>85</v>
      </c>
      <c r="AU94" s="55" t="s">
        <v>35</v>
      </c>
      <c r="AV94" s="56" t="s">
        <v>58</v>
      </c>
    </row>
    <row r="95" spans="2:48" s="1" customFormat="1" ht="10.9" customHeight="1">
      <c r="B95" s="26"/>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8"/>
      <c r="AS95" s="77"/>
      <c r="AT95" s="38"/>
      <c r="AU95" s="38"/>
      <c r="AV95" s="40"/>
    </row>
    <row r="96" spans="2:43" s="1" customFormat="1" ht="30" customHeight="1">
      <c r="B96" s="26"/>
      <c r="C96" s="185" t="s">
        <v>86</v>
      </c>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65">
        <f>ROUND(AG87+AG94,2)</f>
        <v>0</v>
      </c>
      <c r="AH96" s="265"/>
      <c r="AI96" s="265"/>
      <c r="AJ96" s="265"/>
      <c r="AK96" s="265"/>
      <c r="AL96" s="265"/>
      <c r="AM96" s="265"/>
      <c r="AN96" s="265">
        <f>AN87+AN94</f>
        <v>0</v>
      </c>
      <c r="AO96" s="265"/>
      <c r="AP96" s="265"/>
      <c r="AQ96" s="28"/>
    </row>
    <row r="97" spans="2:43" s="1" customFormat="1" ht="18" customHeight="1">
      <c r="B97" s="41"/>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43"/>
    </row>
    <row r="98" ht="13.5" hidden="1"/>
  </sheetData>
  <sheetProtection algorithmName="SHA-512" hashValue="aIHCFIK4DuNb5avEqLRMPS+FGMle3oGwoxgxxuC90CDm5yGUkNK6/pqe9OfIvYI1iW0zNck2JyMeogeCz6LQcQ==" saltValue="niW4OsVk2K8CFJT5aTyVBg==" spinCount="100000" sheet="1" objects="1" scenarios="1"/>
  <mergeCells count="64">
    <mergeCell ref="D92:H92"/>
    <mergeCell ref="J92:AF92"/>
    <mergeCell ref="K13:AF13"/>
    <mergeCell ref="K14:AF14"/>
    <mergeCell ref="K22:AF22"/>
    <mergeCell ref="D89:H89"/>
    <mergeCell ref="J89:AF89"/>
    <mergeCell ref="J88:AF88"/>
    <mergeCell ref="C85:G85"/>
    <mergeCell ref="I85:AF85"/>
    <mergeCell ref="E23:AN23"/>
    <mergeCell ref="AK26:AO26"/>
    <mergeCell ref="AK27:AO27"/>
    <mergeCell ref="AK29:AO29"/>
    <mergeCell ref="L31:O31"/>
    <mergeCell ref="W31:AE31"/>
    <mergeCell ref="AG94:AM94"/>
    <mergeCell ref="AN94:AP94"/>
    <mergeCell ref="AG96:AM96"/>
    <mergeCell ref="AN96:AP96"/>
    <mergeCell ref="AG88:AM88"/>
    <mergeCell ref="AG92:AM92"/>
    <mergeCell ref="AN92:AP92"/>
    <mergeCell ref="AS82:AT84"/>
    <mergeCell ref="AM83:AP83"/>
    <mergeCell ref="AR2:BE2"/>
    <mergeCell ref="AN91:AP91"/>
    <mergeCell ref="AG91:AM91"/>
    <mergeCell ref="AG87:AM87"/>
    <mergeCell ref="AN87:AP87"/>
    <mergeCell ref="AN90:AP90"/>
    <mergeCell ref="AG90:AM90"/>
    <mergeCell ref="AN89:AP89"/>
    <mergeCell ref="AG89:AM89"/>
    <mergeCell ref="L78:AP78"/>
    <mergeCell ref="C2:AP2"/>
    <mergeCell ref="C4:AP4"/>
    <mergeCell ref="K5:AO5"/>
    <mergeCell ref="K6:AO6"/>
    <mergeCell ref="AK31:AO31"/>
    <mergeCell ref="L32:O32"/>
    <mergeCell ref="W32:AE32"/>
    <mergeCell ref="AK32:AO32"/>
    <mergeCell ref="L33:O33"/>
    <mergeCell ref="W33:AE33"/>
    <mergeCell ref="AK33:AO33"/>
    <mergeCell ref="L34:O34"/>
    <mergeCell ref="W34:AE34"/>
    <mergeCell ref="AK34:AO34"/>
    <mergeCell ref="L35:O35"/>
    <mergeCell ref="W35:AE35"/>
    <mergeCell ref="AK35:AO35"/>
    <mergeCell ref="X37:AB37"/>
    <mergeCell ref="AK37:AO37"/>
    <mergeCell ref="C76:AP76"/>
    <mergeCell ref="AM82:AP82"/>
    <mergeCell ref="D91:H91"/>
    <mergeCell ref="J91:AF91"/>
    <mergeCell ref="D90:H90"/>
    <mergeCell ref="J90:AF90"/>
    <mergeCell ref="AN88:AP88"/>
    <mergeCell ref="AM80:AN80"/>
    <mergeCell ref="AG85:AM85"/>
    <mergeCell ref="AN85:AP85"/>
  </mergeCells>
  <hyperlinks>
    <hyperlink ref="K1:S1" location="C2" display="1) Souhrnný list stavby"/>
    <hyperlink ref="W1:AF1" location="C87" display="2) Rekapitulace objektů"/>
    <hyperlink ref="A89" location="'TO-1.08.01 - TO-1.08.01'!C2" display="/"/>
    <hyperlink ref="A90" location="'TO-1.11.02 - TO-1.11.02'!C2" display="/"/>
    <hyperlink ref="A91" location="'TO-1.11.11 - TO-1.11.11'!C2" displa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63"/>
  <sheetViews>
    <sheetView workbookViewId="0" topLeftCell="B1">
      <selection activeCell="B19" sqref="B19:J19"/>
    </sheetView>
  </sheetViews>
  <sheetFormatPr defaultColWidth="10.5" defaultRowHeight="13.5"/>
  <cols>
    <col min="1" max="1" width="9.83203125" style="200" hidden="1" customWidth="1"/>
    <col min="2" max="2" width="10.66015625" style="200" customWidth="1"/>
    <col min="3" max="3" width="8.66015625" style="200" customWidth="1"/>
    <col min="4" max="4" width="15.66015625" style="200" customWidth="1"/>
    <col min="5" max="5" width="14.16015625" style="200" customWidth="1"/>
    <col min="6" max="6" width="13.33203125" style="200" customWidth="1"/>
    <col min="7" max="7" width="14.83203125" style="208" customWidth="1"/>
    <col min="8" max="8" width="14.83203125" style="200" customWidth="1"/>
    <col min="9" max="9" width="14.83203125" style="208" customWidth="1"/>
    <col min="10" max="10" width="7.83203125" style="208" customWidth="1"/>
    <col min="11" max="11" width="5" style="200" customWidth="1"/>
    <col min="12" max="15" width="12.5" style="200" customWidth="1"/>
    <col min="16" max="51" width="10.5" style="200" customWidth="1"/>
    <col min="52" max="52" width="108.66015625" style="200" customWidth="1"/>
    <col min="53" max="16384" width="10.5" style="200" customWidth="1"/>
  </cols>
  <sheetData>
    <row r="2" spans="2:52" ht="14.25">
      <c r="B2" s="274" t="s">
        <v>677</v>
      </c>
      <c r="C2" s="274"/>
      <c r="D2" s="274"/>
      <c r="E2" s="274"/>
      <c r="F2" s="274"/>
      <c r="G2" s="274"/>
      <c r="H2" s="274"/>
      <c r="I2" s="274"/>
      <c r="J2" s="274"/>
      <c r="AZ2" s="209" t="str">
        <f>B2</f>
        <v>1. PODMÍNKY PRO ZPRACOVÁNÍ NABÍDKOVÉ CENY</v>
      </c>
    </row>
    <row r="4" spans="2:52" ht="65.25">
      <c r="B4" s="275" t="s">
        <v>678</v>
      </c>
      <c r="C4" s="275"/>
      <c r="D4" s="275"/>
      <c r="E4" s="275"/>
      <c r="F4" s="275"/>
      <c r="G4" s="275"/>
      <c r="H4" s="275"/>
      <c r="I4" s="275"/>
      <c r="J4" s="275"/>
      <c r="AZ4" s="209" t="str">
        <f>B4</f>
        <v>Tento soupis stavebních prací, dodávek a služeb je sestaven jako podklad pro zpracování nabídek dodavatelů na veřejnou zakázku na instalační 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 spans="2:52" ht="52.5">
      <c r="B5" s="275" t="s">
        <v>679</v>
      </c>
      <c r="C5" s="275"/>
      <c r="D5" s="275"/>
      <c r="E5" s="275"/>
      <c r="F5" s="275"/>
      <c r="G5" s="275"/>
      <c r="H5" s="275"/>
      <c r="I5" s="275"/>
      <c r="J5" s="275"/>
      <c r="AZ5" s="209" t="str">
        <f>B5</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7" spans="2:52" ht="15.75">
      <c r="B7" s="273" t="s">
        <v>680</v>
      </c>
      <c r="C7" s="273"/>
      <c r="D7" s="273"/>
      <c r="E7" s="273"/>
      <c r="F7" s="273"/>
      <c r="G7" s="273"/>
      <c r="H7" s="273"/>
      <c r="I7" s="273"/>
      <c r="J7" s="273"/>
      <c r="AZ7" s="209" t="str">
        <f>B7</f>
        <v xml:space="preserve">        Vymezení některých pojmů</v>
      </c>
    </row>
    <row r="9" spans="2:52" ht="14.25">
      <c r="B9" s="274" t="s">
        <v>681</v>
      </c>
      <c r="C9" s="274"/>
      <c r="D9" s="274"/>
      <c r="E9" s="274"/>
      <c r="F9" s="274"/>
      <c r="G9" s="274"/>
      <c r="H9" s="274"/>
      <c r="I9" s="274"/>
      <c r="J9" s="274"/>
      <c r="AZ9" s="209" t="str">
        <f aca="true" t="shared" si="0" ref="AZ9:AZ14">B9</f>
        <v>Pro účely zpracování nabídkové ceny se jsou použity některé pojmy, pod kterými se rozumí:</v>
      </c>
    </row>
    <row r="10" spans="2:52" ht="39.75">
      <c r="B10" s="275" t="s">
        <v>682</v>
      </c>
      <c r="C10" s="275"/>
      <c r="D10" s="275"/>
      <c r="E10" s="275"/>
      <c r="F10" s="275"/>
      <c r="G10" s="275"/>
      <c r="H10" s="275"/>
      <c r="I10" s="275"/>
      <c r="J10" s="275"/>
      <c r="AZ10" s="209" t="str">
        <f t="shared" si="0"/>
        <v>Soupisem stavebních prací dodávek a služeb dokument, ve kterém jsou definovány zadavatelem požadované stavební práce, dodávky a služby v podrobnostech nezbytných pro zpracování cenové nabídky dodavatele. Soupis obsahuje i vymezení požadovaného množství prací, dodávek a služeb.</v>
      </c>
    </row>
    <row r="11" spans="2:52" ht="39.75">
      <c r="B11" s="274" t="s">
        <v>683</v>
      </c>
      <c r="C11" s="274"/>
      <c r="D11" s="274"/>
      <c r="E11" s="274"/>
      <c r="F11" s="274"/>
      <c r="G11" s="274"/>
      <c r="H11" s="274"/>
      <c r="I11" s="274"/>
      <c r="J11" s="274"/>
      <c r="AZ11" s="209" t="str">
        <f t="shared" si="0"/>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12" spans="2:52" ht="52.5">
      <c r="B12" s="275" t="s">
        <v>684</v>
      </c>
      <c r="C12" s="275"/>
      <c r="D12" s="275"/>
      <c r="E12" s="275"/>
      <c r="F12" s="275"/>
      <c r="G12" s="275"/>
      <c r="H12" s="275"/>
      <c r="I12" s="275"/>
      <c r="J12" s="275"/>
      <c r="AZ12" s="209" t="str">
        <f t="shared" si="0"/>
        <v>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13" spans="2:52" ht="78">
      <c r="B13" s="274" t="s">
        <v>685</v>
      </c>
      <c r="C13" s="274"/>
      <c r="D13" s="274"/>
      <c r="E13" s="274"/>
      <c r="F13" s="274"/>
      <c r="G13" s="274"/>
      <c r="H13" s="274"/>
      <c r="I13" s="274"/>
      <c r="J13" s="274"/>
      <c r="AZ13" s="209" t="str">
        <f t="shared" si="0"/>
        <v>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14" spans="2:52" ht="52.5">
      <c r="B14" s="274" t="s">
        <v>686</v>
      </c>
      <c r="C14" s="274"/>
      <c r="D14" s="274"/>
      <c r="E14" s="274"/>
      <c r="F14" s="274"/>
      <c r="G14" s="274"/>
      <c r="H14" s="274"/>
      <c r="I14" s="274"/>
      <c r="J14" s="274"/>
      <c r="AZ14" s="209" t="str">
        <f t="shared" si="0"/>
        <v>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16" spans="2:52" ht="15.75">
      <c r="B16" s="273" t="s">
        <v>687</v>
      </c>
      <c r="C16" s="273"/>
      <c r="D16" s="273"/>
      <c r="E16" s="273"/>
      <c r="F16" s="273"/>
      <c r="G16" s="273"/>
      <c r="H16" s="273"/>
      <c r="I16" s="273"/>
      <c r="J16" s="273"/>
      <c r="AZ16" s="209" t="str">
        <f>B16</f>
        <v xml:space="preserve">        Cenová soustava</v>
      </c>
    </row>
    <row r="18" spans="2:52" ht="15.75">
      <c r="B18" s="273" t="s">
        <v>688</v>
      </c>
      <c r="C18" s="273"/>
      <c r="D18" s="273"/>
      <c r="E18" s="273"/>
      <c r="F18" s="273"/>
      <c r="G18" s="273"/>
      <c r="H18" s="273"/>
      <c r="I18" s="273"/>
      <c r="J18" s="273"/>
      <c r="AZ18" s="209" t="str">
        <f>B18</f>
        <v xml:space="preserve">        Použitá cenová soustava</v>
      </c>
    </row>
    <row r="19" spans="2:52" ht="14.25">
      <c r="B19" s="275" t="s">
        <v>715</v>
      </c>
      <c r="C19" s="275"/>
      <c r="D19" s="275"/>
      <c r="E19" s="275"/>
      <c r="F19" s="275"/>
      <c r="G19" s="275"/>
      <c r="H19" s="275"/>
      <c r="I19" s="275"/>
      <c r="J19" s="275"/>
      <c r="AZ19" s="209"/>
    </row>
    <row r="20" spans="2:52" ht="29.25" customHeight="1">
      <c r="B20" s="275" t="s">
        <v>716</v>
      </c>
      <c r="C20" s="275"/>
      <c r="D20" s="275"/>
      <c r="E20" s="275"/>
      <c r="F20" s="275"/>
      <c r="G20" s="275"/>
      <c r="H20" s="275"/>
      <c r="I20" s="275"/>
      <c r="J20" s="275"/>
      <c r="AZ20" s="209"/>
    </row>
    <row r="21" spans="2:52" ht="30" customHeight="1">
      <c r="B21" s="275" t="s">
        <v>717</v>
      </c>
      <c r="C21" s="275"/>
      <c r="D21" s="275"/>
      <c r="E21" s="275"/>
      <c r="F21" s="275"/>
      <c r="G21" s="275"/>
      <c r="H21" s="275"/>
      <c r="I21" s="275"/>
      <c r="J21" s="275"/>
      <c r="AZ21" s="209" t="str">
        <f>B21</f>
        <v>Soupisy stavebních prací, dodávek a služeb objektu SO jsou zpracovány s použitím cenové soustavy zpracované společností RTS, a.s.. Položky z cenové soustavy mají uveden odkaz na cenovou soustavu včetně označení příslušného ceníku.</v>
      </c>
    </row>
    <row r="23" spans="2:52" ht="15.75">
      <c r="B23" s="273" t="s">
        <v>689</v>
      </c>
      <c r="C23" s="273"/>
      <c r="D23" s="273"/>
      <c r="E23" s="273"/>
      <c r="F23" s="273"/>
      <c r="G23" s="273"/>
      <c r="H23" s="273"/>
      <c r="I23" s="273"/>
      <c r="J23" s="273"/>
      <c r="AZ23" s="209" t="str">
        <f>B23</f>
        <v xml:space="preserve">        Technické podmínky</v>
      </c>
    </row>
    <row r="24" spans="2:52" ht="39.75">
      <c r="B24" s="274" t="s">
        <v>690</v>
      </c>
      <c r="C24" s="274"/>
      <c r="D24" s="274"/>
      <c r="E24" s="274"/>
      <c r="F24" s="274"/>
      <c r="G24" s="274"/>
      <c r="H24" s="274"/>
      <c r="I24" s="274"/>
      <c r="J24" s="274"/>
      <c r="AZ24" s="209" t="str">
        <f>B24</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 www.pro-rozpocty.cz</v>
      </c>
    </row>
    <row r="26" spans="2:52" ht="15.75">
      <c r="B26" s="273" t="s">
        <v>691</v>
      </c>
      <c r="C26" s="273"/>
      <c r="D26" s="273"/>
      <c r="E26" s="273"/>
      <c r="F26" s="273"/>
      <c r="G26" s="273"/>
      <c r="H26" s="273"/>
      <c r="I26" s="273"/>
      <c r="J26" s="273"/>
      <c r="AZ26" s="209" t="str">
        <f>B26</f>
        <v xml:space="preserve">        Individuální položky</v>
      </c>
    </row>
    <row r="27" spans="2:52" ht="39.75">
      <c r="B27" s="274" t="s">
        <v>692</v>
      </c>
      <c r="C27" s="274"/>
      <c r="D27" s="274"/>
      <c r="E27" s="274"/>
      <c r="F27" s="274"/>
      <c r="G27" s="274"/>
      <c r="H27" s="274"/>
      <c r="I27" s="274"/>
      <c r="J27" s="274"/>
      <c r="AZ27" s="209" t="str">
        <f>B27</f>
        <v>Položky soupisu prací, které cenová soustava neobsahuje, jsou označeny popisem „Pol.xx“. Pro tyto položky jsou cenové a technické podmínky definovány jejich popisem, případně odkazem na konkrétní část příslušné dokumentace.</v>
      </c>
    </row>
    <row r="29" spans="2:52" ht="15.75">
      <c r="B29" s="273" t="s">
        <v>693</v>
      </c>
      <c r="C29" s="273"/>
      <c r="D29" s="273"/>
      <c r="E29" s="273"/>
      <c r="F29" s="273"/>
      <c r="G29" s="273"/>
      <c r="H29" s="273"/>
      <c r="I29" s="273"/>
      <c r="J29" s="273"/>
      <c r="AZ29" s="209" t="str">
        <f>B29</f>
        <v xml:space="preserve">        Závaznost a změna soupisu</v>
      </c>
    </row>
    <row r="31" spans="2:52" ht="15.75">
      <c r="B31" s="273" t="s">
        <v>694</v>
      </c>
      <c r="C31" s="273"/>
      <c r="D31" s="273"/>
      <c r="E31" s="273"/>
      <c r="F31" s="273"/>
      <c r="G31" s="273"/>
      <c r="H31" s="273"/>
      <c r="I31" s="273"/>
      <c r="J31" s="273"/>
      <c r="AZ31" s="209" t="str">
        <f>B31</f>
        <v xml:space="preserve">        Závaznost soupisu</v>
      </c>
    </row>
    <row r="32" spans="2:52" ht="39.75">
      <c r="B32" s="274" t="s">
        <v>695</v>
      </c>
      <c r="C32" s="274"/>
      <c r="D32" s="274"/>
      <c r="E32" s="274"/>
      <c r="F32" s="274"/>
      <c r="G32" s="274"/>
      <c r="H32" s="274"/>
      <c r="I32" s="274"/>
      <c r="J32" s="274"/>
      <c r="AZ32" s="209" t="str">
        <f>B32</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34" spans="2:52" ht="15.75">
      <c r="B34" s="273" t="s">
        <v>696</v>
      </c>
      <c r="C34" s="273"/>
      <c r="D34" s="273"/>
      <c r="E34" s="273"/>
      <c r="F34" s="273"/>
      <c r="G34" s="273"/>
      <c r="H34" s="273"/>
      <c r="I34" s="273"/>
      <c r="J34" s="273"/>
      <c r="AZ34" s="209" t="str">
        <f>B34</f>
        <v xml:space="preserve">        Zvláštní podmínky pro stanovení nabídkové ceny</v>
      </c>
    </row>
    <row r="36" spans="2:52" ht="15.75">
      <c r="B36" s="273" t="s">
        <v>697</v>
      </c>
      <c r="C36" s="273"/>
      <c r="D36" s="273"/>
      <c r="E36" s="273"/>
      <c r="F36" s="273"/>
      <c r="G36" s="273"/>
      <c r="H36" s="273"/>
      <c r="I36" s="273"/>
      <c r="J36" s="273"/>
      <c r="AZ36" s="209" t="str">
        <f>B36</f>
        <v xml:space="preserve">        Přeprava vybouraných hmot, suti a vytěžené zeminy</v>
      </c>
    </row>
    <row r="37" spans="2:52" ht="78">
      <c r="B37" s="274" t="s">
        <v>698</v>
      </c>
      <c r="C37" s="274"/>
      <c r="D37" s="274"/>
      <c r="E37" s="274"/>
      <c r="F37" s="274"/>
      <c r="G37" s="274"/>
      <c r="H37" s="274"/>
      <c r="I37" s="274"/>
      <c r="J37" s="274"/>
      <c r="AZ37" s="209" t="str">
        <f>B37</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38" spans="2:52" ht="15">
      <c r="B38" s="276" t="s">
        <v>699</v>
      </c>
      <c r="C38" s="276"/>
      <c r="D38" s="276"/>
      <c r="E38" s="276"/>
      <c r="F38" s="276"/>
      <c r="G38" s="276"/>
      <c r="H38" s="276"/>
      <c r="I38" s="276"/>
      <c r="J38" s="276"/>
      <c r="AZ38" s="209"/>
    </row>
    <row r="39" spans="2:52" ht="15">
      <c r="B39" s="276" t="s">
        <v>700</v>
      </c>
      <c r="C39" s="276"/>
      <c r="D39" s="276"/>
      <c r="E39" s="276"/>
      <c r="F39" s="276"/>
      <c r="G39" s="276"/>
      <c r="H39" s="276"/>
      <c r="I39" s="276"/>
      <c r="J39" s="276"/>
      <c r="AZ39" s="209"/>
    </row>
    <row r="40" spans="2:10" ht="15">
      <c r="B40" s="276" t="s">
        <v>701</v>
      </c>
      <c r="C40" s="276"/>
      <c r="D40" s="276"/>
      <c r="E40" s="276"/>
      <c r="F40" s="276"/>
      <c r="G40" s="276"/>
      <c r="H40" s="276"/>
      <c r="I40" s="276"/>
      <c r="J40" s="276"/>
    </row>
    <row r="41" spans="2:10" ht="15">
      <c r="B41" s="276" t="s">
        <v>702</v>
      </c>
      <c r="C41" s="276"/>
      <c r="D41" s="276"/>
      <c r="E41" s="276"/>
      <c r="F41" s="276"/>
      <c r="G41" s="276"/>
      <c r="H41" s="276"/>
      <c r="I41" s="276"/>
      <c r="J41" s="276"/>
    </row>
    <row r="43" spans="2:52" ht="14.25">
      <c r="B43" s="274" t="s">
        <v>703</v>
      </c>
      <c r="C43" s="274"/>
      <c r="D43" s="274"/>
      <c r="E43" s="274"/>
      <c r="F43" s="274"/>
      <c r="G43" s="274"/>
      <c r="H43" s="274"/>
      <c r="I43" s="274"/>
      <c r="J43" s="274"/>
      <c r="AZ43" s="209" t="str">
        <f>B43</f>
        <v>2. SPECIFICKÉ PODMÍNKY PRO ZPRACOVÁNÍ NABÍDKOVÉ CENY</v>
      </c>
    </row>
    <row r="45" spans="2:52" ht="39.75">
      <c r="B45" s="275" t="s">
        <v>704</v>
      </c>
      <c r="C45" s="275"/>
      <c r="D45" s="275"/>
      <c r="E45" s="275"/>
      <c r="F45" s="275"/>
      <c r="G45" s="275"/>
      <c r="H45" s="275"/>
      <c r="I45" s="275"/>
      <c r="J45" s="275"/>
      <c r="AZ45" s="209" t="str">
        <f>B45</f>
        <v>Ve všech listech tohoto souboru můžete měnit pouze buňky s béžovým pozadím. Jedná se o tyto údaje : 
- údaje o firmě
- jednotkové ceny položek zadané na maximálně dvě desetinná místa.</v>
      </c>
    </row>
    <row r="47" spans="2:52" ht="14.25">
      <c r="B47" s="274" t="s">
        <v>705</v>
      </c>
      <c r="C47" s="274"/>
      <c r="D47" s="274"/>
      <c r="E47" s="274"/>
      <c r="F47" s="274"/>
      <c r="G47" s="274"/>
      <c r="H47" s="274"/>
      <c r="I47" s="274"/>
      <c r="J47" s="274"/>
      <c r="AZ47" s="209" t="str">
        <f>B47</f>
        <v>3. ELEKTRONICKÁ PODOBA SOUPISU</v>
      </c>
    </row>
    <row r="49" spans="2:52" ht="15.75">
      <c r="B49" s="273" t="s">
        <v>706</v>
      </c>
      <c r="C49" s="273"/>
      <c r="D49" s="273"/>
      <c r="E49" s="273"/>
      <c r="F49" s="273"/>
      <c r="G49" s="273"/>
      <c r="H49" s="273"/>
      <c r="I49" s="273"/>
      <c r="J49" s="273"/>
      <c r="AZ49" s="209" t="str">
        <f>B49</f>
        <v xml:space="preserve">        Elektronická podoba soupisu</v>
      </c>
    </row>
    <row r="50" spans="2:52" ht="27">
      <c r="B50" s="274" t="s">
        <v>707</v>
      </c>
      <c r="C50" s="274"/>
      <c r="D50" s="274"/>
      <c r="E50" s="274"/>
      <c r="F50" s="274"/>
      <c r="G50" s="274"/>
      <c r="H50" s="274"/>
      <c r="I50" s="274"/>
      <c r="J50" s="274"/>
      <c r="AZ50" s="209" t="str">
        <f>B50</f>
        <v>V souladu se zákonem jsou předložené soupisy zpracovány i v elektronické podobě.  Elektronickou podobou soupisu stavebních prací, dodávek a služeb je formát MS EXCEL.</v>
      </c>
    </row>
    <row r="52" spans="2:52" ht="15.75">
      <c r="B52" s="273" t="s">
        <v>708</v>
      </c>
      <c r="C52" s="273"/>
      <c r="D52" s="273"/>
      <c r="E52" s="273"/>
      <c r="F52" s="273"/>
      <c r="G52" s="273"/>
      <c r="H52" s="273"/>
      <c r="I52" s="273"/>
      <c r="J52" s="273"/>
      <c r="AZ52" s="209" t="str">
        <f>B52</f>
        <v xml:space="preserve">        Zpracování elektronické podoby soupisu</v>
      </c>
    </row>
    <row r="53" spans="2:52" ht="52.5">
      <c r="B53" s="274" t="s">
        <v>709</v>
      </c>
      <c r="C53" s="274"/>
      <c r="D53" s="274"/>
      <c r="E53" s="274"/>
      <c r="F53" s="274"/>
      <c r="G53" s="274"/>
      <c r="H53" s="274"/>
      <c r="I53" s="274"/>
      <c r="J53" s="274"/>
      <c r="AZ53" s="209" t="str">
        <f>B53</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55" spans="2:52" ht="15.75">
      <c r="B55" s="273" t="s">
        <v>710</v>
      </c>
      <c r="C55" s="273"/>
      <c r="D55" s="273"/>
      <c r="E55" s="273"/>
      <c r="F55" s="273"/>
      <c r="G55" s="273"/>
      <c r="H55" s="273"/>
      <c r="I55" s="273"/>
      <c r="J55" s="273"/>
      <c r="AZ55" s="209" t="str">
        <f>B55</f>
        <v xml:space="preserve">        Jiný formát soupisu</v>
      </c>
    </row>
    <row r="56" spans="2:52" ht="39.75">
      <c r="B56" s="274" t="s">
        <v>711</v>
      </c>
      <c r="C56" s="274"/>
      <c r="D56" s="274"/>
      <c r="E56" s="274"/>
      <c r="F56" s="274"/>
      <c r="G56" s="274"/>
      <c r="H56" s="274"/>
      <c r="I56" s="274"/>
      <c r="J56" s="274"/>
      <c r="AZ56" s="209" t="str">
        <f>B56</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58" spans="2:52" ht="15.75">
      <c r="B58" s="273" t="s">
        <v>712</v>
      </c>
      <c r="C58" s="273"/>
      <c r="D58" s="273"/>
      <c r="E58" s="273"/>
      <c r="F58" s="273"/>
      <c r="G58" s="273"/>
      <c r="H58" s="273"/>
      <c r="I58" s="273"/>
      <c r="J58" s="273"/>
      <c r="AZ58" s="209" t="str">
        <f>B58</f>
        <v xml:space="preserve">        Závěrečné ustanovení</v>
      </c>
    </row>
    <row r="59" spans="2:52" ht="14.25">
      <c r="B59" s="274" t="s">
        <v>713</v>
      </c>
      <c r="C59" s="274"/>
      <c r="D59" s="274"/>
      <c r="E59" s="274"/>
      <c r="F59" s="274"/>
      <c r="G59" s="274"/>
      <c r="H59" s="274"/>
      <c r="I59" s="274"/>
      <c r="J59" s="274"/>
      <c r="AZ59" s="209" t="str">
        <f>B59</f>
        <v>Ostatní podmínky vztahující se ke zpracování nabídkové ceny jsou uvedeny v zadávací dokumentaci.</v>
      </c>
    </row>
    <row r="61" spans="6:10" ht="13.5">
      <c r="F61" s="210"/>
      <c r="G61" s="211"/>
      <c r="H61" s="210"/>
      <c r="I61" s="211"/>
      <c r="J61" s="212"/>
    </row>
    <row r="62" spans="6:10" ht="13.5">
      <c r="F62" s="210"/>
      <c r="G62" s="211"/>
      <c r="H62" s="210"/>
      <c r="I62" s="211"/>
      <c r="J62" s="212"/>
    </row>
    <row r="63" spans="6:10" ht="13.5">
      <c r="F63" s="210"/>
      <c r="G63" s="211"/>
      <c r="H63" s="210"/>
      <c r="I63" s="211"/>
      <c r="J63" s="212"/>
    </row>
  </sheetData>
  <sheetProtection algorithmName="SHA-512" hashValue="vyf7R/yzn+//Eqz/w0FlAcYXHrA57Ro0GhSXpyRexJr7J5uUqMPnVTmoRHi/fjsau53eJzHXGUINAcujOq5WzQ==" saltValue="SaWkIPg0Qq3VVmuUuQO4Yg==" spinCount="100000" sheet="1" objects="1" scenarios="1"/>
  <mergeCells count="40">
    <mergeCell ref="B58:J58"/>
    <mergeCell ref="B59:J59"/>
    <mergeCell ref="B19:J19"/>
    <mergeCell ref="B20:J20"/>
    <mergeCell ref="B49:J49"/>
    <mergeCell ref="B50:J50"/>
    <mergeCell ref="B52:J52"/>
    <mergeCell ref="B53:J53"/>
    <mergeCell ref="B55:J55"/>
    <mergeCell ref="B56:J56"/>
    <mergeCell ref="B39:J39"/>
    <mergeCell ref="B40:J40"/>
    <mergeCell ref="B41:J41"/>
    <mergeCell ref="B43:J43"/>
    <mergeCell ref="B45:J45"/>
    <mergeCell ref="B47:J47"/>
    <mergeCell ref="B38:J38"/>
    <mergeCell ref="B21:J21"/>
    <mergeCell ref="B23:J23"/>
    <mergeCell ref="B24:J24"/>
    <mergeCell ref="B26:J26"/>
    <mergeCell ref="B27:J27"/>
    <mergeCell ref="B29:J29"/>
    <mergeCell ref="B31:J31"/>
    <mergeCell ref="B32:J32"/>
    <mergeCell ref="B34:J34"/>
    <mergeCell ref="B36:J36"/>
    <mergeCell ref="B37:J37"/>
    <mergeCell ref="B18:J18"/>
    <mergeCell ref="B2:J2"/>
    <mergeCell ref="B4:J4"/>
    <mergeCell ref="B5:J5"/>
    <mergeCell ref="B7:J7"/>
    <mergeCell ref="B9:J9"/>
    <mergeCell ref="B10:J10"/>
    <mergeCell ref="B11:J11"/>
    <mergeCell ref="B12:J12"/>
    <mergeCell ref="B13:J13"/>
    <mergeCell ref="B14:J14"/>
    <mergeCell ref="B16:J16"/>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6"/>
  <sheetViews>
    <sheetView showGridLines="0" workbookViewId="0" topLeftCell="A1">
      <pane ySplit="1" topLeftCell="A2" activePane="bottomLeft" state="frozen"/>
      <selection pane="bottomLeft" activeCell="K139" sqref="K139"/>
    </sheetView>
  </sheetViews>
  <sheetFormatPr defaultColWidth="9.33203125" defaultRowHeight="13.5"/>
  <cols>
    <col min="1" max="1" width="8.33203125" style="122" customWidth="1"/>
    <col min="2" max="2" width="1.66796875" style="122" customWidth="1"/>
    <col min="3" max="3" width="4.16015625" style="122" customWidth="1"/>
    <col min="4" max="4" width="4.33203125" style="122" customWidth="1"/>
    <col min="5" max="5" width="17.16015625" style="122" customWidth="1"/>
    <col min="6" max="7" width="11.16015625" style="122" customWidth="1"/>
    <col min="8" max="8" width="12.5" style="122" customWidth="1"/>
    <col min="9" max="9" width="7" style="122" customWidth="1"/>
    <col min="10" max="10" width="5.16015625" style="122" customWidth="1"/>
    <col min="11" max="11" width="11.5" style="122" customWidth="1"/>
    <col min="12" max="12" width="12" style="122" customWidth="1"/>
    <col min="13" max="14" width="6" style="122" customWidth="1"/>
    <col min="15" max="15" width="2" style="122" customWidth="1"/>
    <col min="16" max="16" width="12.5" style="122" customWidth="1"/>
    <col min="17" max="17" width="4.16015625" style="122" customWidth="1"/>
    <col min="18" max="18" width="1.66796875" style="122" customWidth="1"/>
    <col min="19" max="19" width="8.16015625" style="122" customWidth="1"/>
    <col min="20" max="20" width="29.66015625" style="122" hidden="1" customWidth="1"/>
    <col min="21" max="21" width="16.33203125" style="122" hidden="1" customWidth="1"/>
    <col min="22" max="22" width="12.33203125" style="122" hidden="1" customWidth="1"/>
    <col min="23" max="23" width="16.33203125" style="122" hidden="1" customWidth="1"/>
    <col min="24" max="24" width="12.16015625" style="122" hidden="1" customWidth="1"/>
    <col min="25" max="25" width="15" style="122" hidden="1" customWidth="1"/>
    <col min="26" max="26" width="11" style="122" hidden="1" customWidth="1"/>
    <col min="27" max="27" width="15" style="122" hidden="1" customWidth="1"/>
    <col min="28" max="28" width="16.33203125" style="122" hidden="1" customWidth="1"/>
    <col min="29" max="29" width="11" style="122" customWidth="1"/>
    <col min="30" max="30" width="15" style="122" customWidth="1"/>
    <col min="31" max="31" width="16.33203125" style="122" customWidth="1"/>
    <col min="32" max="16384" width="9.33203125" style="122" customWidth="1"/>
  </cols>
  <sheetData>
    <row r="1" spans="1:41" ht="21.75" customHeight="1">
      <c r="A1" s="79"/>
      <c r="B1" s="11"/>
      <c r="C1" s="11"/>
      <c r="D1" s="12" t="s">
        <v>1</v>
      </c>
      <c r="E1" s="11"/>
      <c r="F1" s="13" t="s">
        <v>87</v>
      </c>
      <c r="G1" s="13"/>
      <c r="H1" s="277" t="s">
        <v>88</v>
      </c>
      <c r="I1" s="277"/>
      <c r="J1" s="277"/>
      <c r="K1" s="277"/>
      <c r="L1" s="13" t="s">
        <v>89</v>
      </c>
      <c r="M1" s="11"/>
      <c r="N1" s="11"/>
      <c r="O1" s="12" t="s">
        <v>90</v>
      </c>
      <c r="P1" s="11"/>
      <c r="Q1" s="11"/>
      <c r="R1" s="11"/>
      <c r="S1" s="13" t="s">
        <v>91</v>
      </c>
      <c r="T1" s="13"/>
      <c r="U1" s="79"/>
      <c r="V1" s="79"/>
      <c r="W1" s="14"/>
      <c r="X1" s="14"/>
      <c r="Y1" s="14"/>
      <c r="Z1" s="14"/>
      <c r="AA1" s="14"/>
      <c r="AB1" s="14"/>
      <c r="AC1" s="14"/>
      <c r="AD1" s="14"/>
      <c r="AE1" s="14"/>
      <c r="AF1" s="14"/>
      <c r="AG1" s="14"/>
      <c r="AH1" s="14"/>
      <c r="AI1" s="14"/>
      <c r="AJ1" s="14"/>
      <c r="AK1" s="14"/>
      <c r="AL1" s="14"/>
      <c r="AM1" s="14"/>
      <c r="AN1" s="14"/>
      <c r="AO1" s="14"/>
    </row>
    <row r="2" spans="3:29" ht="36.95" customHeight="1">
      <c r="C2" s="260" t="s">
        <v>7</v>
      </c>
      <c r="D2" s="261"/>
      <c r="E2" s="261"/>
      <c r="F2" s="261"/>
      <c r="G2" s="261"/>
      <c r="H2" s="261"/>
      <c r="I2" s="261"/>
      <c r="J2" s="261"/>
      <c r="K2" s="261"/>
      <c r="L2" s="261"/>
      <c r="M2" s="261"/>
      <c r="N2" s="261"/>
      <c r="O2" s="261"/>
      <c r="P2" s="261"/>
      <c r="Q2" s="261"/>
      <c r="S2" s="255" t="s">
        <v>8</v>
      </c>
      <c r="T2" s="256"/>
      <c r="U2" s="256"/>
      <c r="V2" s="256"/>
      <c r="W2" s="256"/>
      <c r="X2" s="256"/>
      <c r="Y2" s="256"/>
      <c r="Z2" s="256"/>
      <c r="AA2" s="256"/>
      <c r="AB2" s="256"/>
      <c r="AC2" s="256"/>
    </row>
    <row r="3" spans="2:18" ht="6.95" customHeight="1">
      <c r="B3" s="18"/>
      <c r="C3" s="19"/>
      <c r="D3" s="19"/>
      <c r="E3" s="19"/>
      <c r="F3" s="19"/>
      <c r="G3" s="19"/>
      <c r="H3" s="19"/>
      <c r="I3" s="19"/>
      <c r="J3" s="19"/>
      <c r="K3" s="19"/>
      <c r="L3" s="19"/>
      <c r="M3" s="19"/>
      <c r="N3" s="19"/>
      <c r="O3" s="19"/>
      <c r="P3" s="19"/>
      <c r="Q3" s="19"/>
      <c r="R3" s="20"/>
    </row>
    <row r="4" spans="2:20" ht="36.95" customHeight="1">
      <c r="B4" s="21"/>
      <c r="C4" s="238" t="s">
        <v>93</v>
      </c>
      <c r="D4" s="239"/>
      <c r="E4" s="239"/>
      <c r="F4" s="239"/>
      <c r="G4" s="239"/>
      <c r="H4" s="239"/>
      <c r="I4" s="239"/>
      <c r="J4" s="239"/>
      <c r="K4" s="239"/>
      <c r="L4" s="239"/>
      <c r="M4" s="239"/>
      <c r="N4" s="239"/>
      <c r="O4" s="239"/>
      <c r="P4" s="239"/>
      <c r="Q4" s="239"/>
      <c r="R4" s="22"/>
      <c r="T4" s="23" t="s">
        <v>13</v>
      </c>
    </row>
    <row r="5" spans="2:18" ht="6.95" customHeight="1">
      <c r="B5" s="21"/>
      <c r="C5" s="148"/>
      <c r="D5" s="148"/>
      <c r="E5" s="148"/>
      <c r="F5" s="148"/>
      <c r="G5" s="148"/>
      <c r="H5" s="148"/>
      <c r="I5" s="148"/>
      <c r="J5" s="148"/>
      <c r="K5" s="148"/>
      <c r="L5" s="148"/>
      <c r="M5" s="148"/>
      <c r="N5" s="148"/>
      <c r="O5" s="148"/>
      <c r="P5" s="148"/>
      <c r="Q5" s="148"/>
      <c r="R5" s="22"/>
    </row>
    <row r="6" spans="2:18" ht="25.35" customHeight="1">
      <c r="B6" s="21"/>
      <c r="C6" s="148"/>
      <c r="D6" s="149" t="s">
        <v>17</v>
      </c>
      <c r="E6" s="148"/>
      <c r="F6" s="278" t="str">
        <f>'[1]Rekapitulace stavby'!K6</f>
        <v>Lednice</v>
      </c>
      <c r="G6" s="279"/>
      <c r="H6" s="279"/>
      <c r="I6" s="279"/>
      <c r="J6" s="279"/>
      <c r="K6" s="279"/>
      <c r="L6" s="279"/>
      <c r="M6" s="279"/>
      <c r="N6" s="279"/>
      <c r="O6" s="279"/>
      <c r="P6" s="279"/>
      <c r="Q6" s="148"/>
      <c r="R6" s="22"/>
    </row>
    <row r="7" spans="2:18" s="1" customFormat="1" ht="32.85" customHeight="1">
      <c r="B7" s="26"/>
      <c r="C7" s="150"/>
      <c r="D7" s="151" t="s">
        <v>94</v>
      </c>
      <c r="E7" s="150"/>
      <c r="F7" s="264" t="s">
        <v>317</v>
      </c>
      <c r="G7" s="280"/>
      <c r="H7" s="280"/>
      <c r="I7" s="280"/>
      <c r="J7" s="280"/>
      <c r="K7" s="280"/>
      <c r="L7" s="280"/>
      <c r="M7" s="280"/>
      <c r="N7" s="280"/>
      <c r="O7" s="280"/>
      <c r="P7" s="280"/>
      <c r="Q7" s="150"/>
      <c r="R7" s="28"/>
    </row>
    <row r="8" spans="2:18" s="1" customFormat="1" ht="14.45" customHeight="1">
      <c r="B8" s="26"/>
      <c r="C8" s="150"/>
      <c r="D8" s="149" t="s">
        <v>19</v>
      </c>
      <c r="E8" s="150"/>
      <c r="F8" s="152" t="s">
        <v>5</v>
      </c>
      <c r="G8" s="150"/>
      <c r="H8" s="150"/>
      <c r="I8" s="150"/>
      <c r="J8" s="150"/>
      <c r="K8" s="150"/>
      <c r="L8" s="150"/>
      <c r="M8" s="149" t="s">
        <v>20</v>
      </c>
      <c r="N8" s="150"/>
      <c r="O8" s="152" t="s">
        <v>5</v>
      </c>
      <c r="P8" s="150"/>
      <c r="Q8" s="150"/>
      <c r="R8" s="28"/>
    </row>
    <row r="9" spans="2:18" s="1" customFormat="1" ht="14.45" customHeight="1">
      <c r="B9" s="26"/>
      <c r="C9" s="150"/>
      <c r="D9" s="149" t="s">
        <v>21</v>
      </c>
      <c r="E9" s="150"/>
      <c r="F9" s="281" t="str">
        <f>'Rekapitulace stavby'!K8</f>
        <v>Lednice</v>
      </c>
      <c r="G9" s="281"/>
      <c r="H9" s="150"/>
      <c r="I9" s="150"/>
      <c r="J9" s="150"/>
      <c r="K9" s="150"/>
      <c r="L9" s="150"/>
      <c r="M9" s="149" t="s">
        <v>23</v>
      </c>
      <c r="N9" s="150"/>
      <c r="O9" s="281">
        <f>'Rekapitulace stavby'!AN8</f>
        <v>43145</v>
      </c>
      <c r="P9" s="281"/>
      <c r="Q9" s="150"/>
      <c r="R9" s="28"/>
    </row>
    <row r="10" spans="2:18" s="1" customFormat="1" ht="10.9" customHeight="1">
      <c r="B10" s="26"/>
      <c r="C10" s="150"/>
      <c r="D10" s="150"/>
      <c r="E10" s="150"/>
      <c r="F10" s="281"/>
      <c r="G10" s="281"/>
      <c r="H10" s="150"/>
      <c r="I10" s="150"/>
      <c r="J10" s="150"/>
      <c r="K10" s="150"/>
      <c r="L10" s="150"/>
      <c r="M10" s="150"/>
      <c r="N10" s="150"/>
      <c r="O10" s="150"/>
      <c r="P10" s="150"/>
      <c r="Q10" s="150"/>
      <c r="R10" s="28"/>
    </row>
    <row r="11" spans="2:18" s="1" customFormat="1" ht="14.45" customHeight="1">
      <c r="B11" s="26"/>
      <c r="C11" s="150"/>
      <c r="D11" s="149" t="s">
        <v>24</v>
      </c>
      <c r="E11" s="150"/>
      <c r="F11" s="153" t="str">
        <f>'Rekapitulace stavby'!K10</f>
        <v>Mendelova univerzita v Brně, Zahradnická fakulta</v>
      </c>
      <c r="G11" s="153"/>
      <c r="H11" s="150"/>
      <c r="I11" s="150"/>
      <c r="J11" s="150"/>
      <c r="K11" s="150"/>
      <c r="L11" s="150"/>
      <c r="M11" s="149" t="s">
        <v>25</v>
      </c>
      <c r="N11" s="150"/>
      <c r="O11" s="262">
        <f>IF('Rekapitulace stavby'!AN10="","",'Rekapitulace stavby'!AN10)</f>
        <v>62156489</v>
      </c>
      <c r="P11" s="262"/>
      <c r="Q11" s="150"/>
      <c r="R11" s="28"/>
    </row>
    <row r="12" spans="2:18" s="1" customFormat="1" ht="18" customHeight="1">
      <c r="B12" s="26"/>
      <c r="C12" s="150"/>
      <c r="D12" s="150"/>
      <c r="E12" s="152" t="str">
        <f>IF('[1]Rekapitulace stavby'!E11="","",'[1]Rekapitulace stavby'!E11)</f>
        <v xml:space="preserve"> </v>
      </c>
      <c r="F12" s="153" t="str">
        <f>'Rekapitulace stavby'!K11</f>
        <v>Zemědělská 1, 613 00 Brno</v>
      </c>
      <c r="G12" s="153"/>
      <c r="H12" s="150"/>
      <c r="I12" s="150"/>
      <c r="J12" s="150"/>
      <c r="K12" s="150"/>
      <c r="L12" s="150"/>
      <c r="M12" s="149" t="s">
        <v>26</v>
      </c>
      <c r="N12" s="150"/>
      <c r="O12" s="262" t="str">
        <f>IF('Rekapitulace stavby'!AN11="","",'Rekapitulace stavby'!AN11)</f>
        <v>CZ62156489</v>
      </c>
      <c r="P12" s="262"/>
      <c r="Q12" s="150"/>
      <c r="R12" s="28"/>
    </row>
    <row r="13" spans="2:18" s="1" customFormat="1" ht="6.95" customHeight="1">
      <c r="B13" s="26"/>
      <c r="C13" s="150"/>
      <c r="D13" s="150"/>
      <c r="E13" s="150"/>
      <c r="F13" s="281"/>
      <c r="G13" s="281"/>
      <c r="H13" s="150"/>
      <c r="I13" s="150"/>
      <c r="J13" s="150"/>
      <c r="K13" s="150"/>
      <c r="L13" s="150"/>
      <c r="M13" s="150"/>
      <c r="N13" s="150"/>
      <c r="O13" s="150"/>
      <c r="P13" s="150"/>
      <c r="Q13" s="150"/>
      <c r="R13" s="28"/>
    </row>
    <row r="14" spans="2:18" s="1" customFormat="1" ht="14.45" customHeight="1">
      <c r="B14" s="26"/>
      <c r="C14" s="150"/>
      <c r="D14" s="149" t="s">
        <v>27</v>
      </c>
      <c r="E14" s="150"/>
      <c r="F14" s="281" t="str">
        <f>'Rekapitulace stavby'!K13</f>
        <v xml:space="preserve"> </v>
      </c>
      <c r="G14" s="281"/>
      <c r="H14" s="150"/>
      <c r="I14" s="150"/>
      <c r="J14" s="150"/>
      <c r="K14" s="150"/>
      <c r="L14" s="150"/>
      <c r="M14" s="149" t="s">
        <v>25</v>
      </c>
      <c r="N14" s="150"/>
      <c r="O14" s="262" t="str">
        <f>IF('Rekapitulace stavby'!AN13="","",'Rekapitulace stavby'!AN13)</f>
        <v xml:space="preserve">  </v>
      </c>
      <c r="P14" s="262"/>
      <c r="Q14" s="150"/>
      <c r="R14" s="28"/>
    </row>
    <row r="15" spans="2:18" s="1" customFormat="1" ht="18" customHeight="1">
      <c r="B15" s="26"/>
      <c r="C15" s="150"/>
      <c r="D15" s="150"/>
      <c r="E15" s="152" t="str">
        <f>IF('[1]Rekapitulace stavby'!E14="","",'[1]Rekapitulace stavby'!E14)</f>
        <v xml:space="preserve"> </v>
      </c>
      <c r="F15" s="281" t="str">
        <f>'Rekapitulace stavby'!K14</f>
        <v xml:space="preserve"> </v>
      </c>
      <c r="G15" s="281"/>
      <c r="H15" s="150"/>
      <c r="I15" s="150"/>
      <c r="J15" s="150"/>
      <c r="K15" s="150"/>
      <c r="L15" s="150"/>
      <c r="M15" s="149" t="s">
        <v>26</v>
      </c>
      <c r="N15" s="150"/>
      <c r="O15" s="262" t="str">
        <f>IF('Rekapitulace stavby'!AN14="","",'Rekapitulace stavby'!AN14)</f>
        <v xml:space="preserve"> </v>
      </c>
      <c r="P15" s="262"/>
      <c r="Q15" s="150"/>
      <c r="R15" s="28"/>
    </row>
    <row r="16" spans="2:18" s="1" customFormat="1" ht="6.95" customHeight="1">
      <c r="B16" s="26"/>
      <c r="C16" s="150"/>
      <c r="D16" s="150"/>
      <c r="E16" s="150"/>
      <c r="F16" s="281"/>
      <c r="G16" s="281"/>
      <c r="H16" s="150"/>
      <c r="I16" s="150"/>
      <c r="J16" s="150"/>
      <c r="K16" s="150"/>
      <c r="L16" s="150"/>
      <c r="M16" s="150"/>
      <c r="N16" s="150"/>
      <c r="O16" s="150"/>
      <c r="P16" s="150"/>
      <c r="Q16" s="150"/>
      <c r="R16" s="28"/>
    </row>
    <row r="17" spans="2:18" s="1" customFormat="1" ht="14.45" customHeight="1">
      <c r="B17" s="26"/>
      <c r="C17" s="150"/>
      <c r="D17" s="149" t="s">
        <v>28</v>
      </c>
      <c r="E17" s="150"/>
      <c r="F17" s="153" t="str">
        <f>'Rekapitulace stavby'!K16</f>
        <v>Ing. Jiří Vondál, PROVO, Kubelíkova 22d, 628 00 Brno - Líšeň, IČ:12703320</v>
      </c>
      <c r="G17" s="153"/>
      <c r="H17" s="150"/>
      <c r="I17" s="150"/>
      <c r="J17" s="150"/>
      <c r="K17" s="150"/>
      <c r="L17" s="150"/>
      <c r="M17" s="149" t="s">
        <v>25</v>
      </c>
      <c r="N17" s="150"/>
      <c r="O17" s="262" t="str">
        <f>IF('Rekapitulace stavby'!AN16="","",'Rekapitulace stavby'!AN16)</f>
        <v/>
      </c>
      <c r="P17" s="262"/>
      <c r="Q17" s="150"/>
      <c r="R17" s="28"/>
    </row>
    <row r="18" spans="2:18" s="1" customFormat="1" ht="18" customHeight="1">
      <c r="B18" s="26"/>
      <c r="C18" s="150"/>
      <c r="D18" s="150"/>
      <c r="E18" s="152" t="str">
        <f>IF('[1]Rekapitulace stavby'!E17="","",'[1]Rekapitulace stavby'!E17)</f>
        <v xml:space="preserve"> </v>
      </c>
      <c r="F18" s="153"/>
      <c r="G18" s="153"/>
      <c r="H18" s="150"/>
      <c r="I18" s="150"/>
      <c r="J18" s="150"/>
      <c r="K18" s="150"/>
      <c r="L18" s="150"/>
      <c r="M18" s="149" t="s">
        <v>26</v>
      </c>
      <c r="N18" s="150"/>
      <c r="O18" s="262" t="str">
        <f>IF('Rekapitulace stavby'!AN17="","",'Rekapitulace stavby'!AN17)</f>
        <v/>
      </c>
      <c r="P18" s="262"/>
      <c r="Q18" s="150"/>
      <c r="R18" s="28"/>
    </row>
    <row r="19" spans="2:18" s="1" customFormat="1" ht="6.95" customHeight="1">
      <c r="B19" s="26"/>
      <c r="C19" s="150"/>
      <c r="D19" s="150"/>
      <c r="E19" s="150"/>
      <c r="F19" s="281"/>
      <c r="G19" s="281"/>
      <c r="H19" s="150"/>
      <c r="I19" s="150"/>
      <c r="J19" s="150"/>
      <c r="K19" s="150"/>
      <c r="L19" s="150"/>
      <c r="M19" s="150"/>
      <c r="N19" s="150"/>
      <c r="O19" s="150"/>
      <c r="P19" s="150"/>
      <c r="Q19" s="150"/>
      <c r="R19" s="28"/>
    </row>
    <row r="20" spans="2:18" s="1" customFormat="1" ht="14.45" customHeight="1">
      <c r="B20" s="26"/>
      <c r="C20" s="150"/>
      <c r="D20" s="149" t="s">
        <v>30</v>
      </c>
      <c r="E20" s="150"/>
      <c r="F20" s="153" t="str">
        <f>'Rekapitulace stavby'!K19</f>
        <v>Profigrass s.r.o. - Ing. Tomáš Vlček</v>
      </c>
      <c r="G20" s="153"/>
      <c r="H20" s="150"/>
      <c r="I20" s="150"/>
      <c r="J20" s="150"/>
      <c r="K20" s="150"/>
      <c r="L20" s="150"/>
      <c r="M20" s="149" t="s">
        <v>25</v>
      </c>
      <c r="N20" s="150"/>
      <c r="O20" s="262">
        <f>IF('Rekapitulace stavby'!AN19="","",'Rekapitulace stavby'!AN19)</f>
        <v>25319876</v>
      </c>
      <c r="P20" s="262"/>
      <c r="Q20" s="150"/>
      <c r="R20" s="28"/>
    </row>
    <row r="21" spans="2:18" s="1" customFormat="1" ht="18" customHeight="1">
      <c r="B21" s="26"/>
      <c r="C21" s="150"/>
      <c r="D21" s="150"/>
      <c r="E21" s="152" t="str">
        <f>IF('[1]Rekapitulace stavby'!E20="","",'[1]Rekapitulace stavby'!E20)</f>
        <v xml:space="preserve"> </v>
      </c>
      <c r="F21" s="153" t="str">
        <f>'Rekapitulace stavby'!K20</f>
        <v>Holzova 9, 628 00 Brno - Líšeň</v>
      </c>
      <c r="G21" s="153"/>
      <c r="H21" s="150"/>
      <c r="I21" s="150"/>
      <c r="J21" s="150"/>
      <c r="K21" s="150"/>
      <c r="L21" s="150"/>
      <c r="M21" s="149" t="s">
        <v>26</v>
      </c>
      <c r="N21" s="150"/>
      <c r="O21" s="262" t="str">
        <f>IF('Rekapitulace stavby'!AN20="","",'Rekapitulace stavby'!AN20)</f>
        <v>CZ25319876</v>
      </c>
      <c r="P21" s="262"/>
      <c r="Q21" s="150"/>
      <c r="R21" s="28"/>
    </row>
    <row r="22" spans="2:18" s="1" customFormat="1" ht="6.95" customHeight="1">
      <c r="B22" s="26"/>
      <c r="C22" s="150"/>
      <c r="D22" s="150"/>
      <c r="E22" s="150"/>
      <c r="F22" s="150"/>
      <c r="G22" s="150"/>
      <c r="H22" s="150"/>
      <c r="I22" s="150"/>
      <c r="J22" s="150"/>
      <c r="K22" s="150"/>
      <c r="L22" s="150"/>
      <c r="M22" s="150"/>
      <c r="N22" s="150"/>
      <c r="O22" s="150"/>
      <c r="P22" s="150"/>
      <c r="Q22" s="150"/>
      <c r="R22" s="28"/>
    </row>
    <row r="23" spans="2:18" s="1" customFormat="1" ht="14.45" customHeight="1">
      <c r="B23" s="26"/>
      <c r="C23" s="150"/>
      <c r="D23" s="149" t="s">
        <v>31</v>
      </c>
      <c r="E23" s="150"/>
      <c r="F23" s="281" t="str">
        <f>'Rekapitulace stavby'!K22</f>
        <v xml:space="preserve"> </v>
      </c>
      <c r="G23" s="281"/>
      <c r="H23" s="150"/>
      <c r="I23" s="150"/>
      <c r="J23" s="150"/>
      <c r="K23" s="150"/>
      <c r="L23" s="150"/>
      <c r="M23" s="150"/>
      <c r="N23" s="150"/>
      <c r="O23" s="150"/>
      <c r="P23" s="150"/>
      <c r="Q23" s="150"/>
      <c r="R23" s="28"/>
    </row>
    <row r="24" spans="2:18" s="1" customFormat="1" ht="22.5" customHeight="1">
      <c r="B24" s="26"/>
      <c r="C24" s="150"/>
      <c r="D24" s="150"/>
      <c r="E24" s="269" t="s">
        <v>5</v>
      </c>
      <c r="F24" s="269"/>
      <c r="G24" s="269"/>
      <c r="H24" s="269"/>
      <c r="I24" s="269"/>
      <c r="J24" s="269"/>
      <c r="K24" s="269"/>
      <c r="L24" s="269"/>
      <c r="M24" s="150"/>
      <c r="N24" s="150"/>
      <c r="O24" s="150"/>
      <c r="P24" s="150"/>
      <c r="Q24" s="150"/>
      <c r="R24" s="28"/>
    </row>
    <row r="25" spans="2:18" s="1" customFormat="1" ht="6.95" customHeight="1">
      <c r="B25" s="26"/>
      <c r="C25" s="150"/>
      <c r="D25" s="150"/>
      <c r="E25" s="150"/>
      <c r="F25" s="150"/>
      <c r="G25" s="150"/>
      <c r="H25" s="150"/>
      <c r="I25" s="150"/>
      <c r="J25" s="150"/>
      <c r="K25" s="150"/>
      <c r="L25" s="150"/>
      <c r="M25" s="150"/>
      <c r="N25" s="150"/>
      <c r="O25" s="150"/>
      <c r="P25" s="150"/>
      <c r="Q25" s="150"/>
      <c r="R25" s="28"/>
    </row>
    <row r="26" spans="2:18" s="1" customFormat="1" ht="6.95" customHeight="1">
      <c r="B26" s="26"/>
      <c r="C26" s="150"/>
      <c r="D26" s="154"/>
      <c r="E26" s="154"/>
      <c r="F26" s="154"/>
      <c r="G26" s="154"/>
      <c r="H26" s="154"/>
      <c r="I26" s="154"/>
      <c r="J26" s="154"/>
      <c r="K26" s="154"/>
      <c r="L26" s="154"/>
      <c r="M26" s="154"/>
      <c r="N26" s="154"/>
      <c r="O26" s="154"/>
      <c r="P26" s="154"/>
      <c r="Q26" s="150"/>
      <c r="R26" s="28"/>
    </row>
    <row r="27" spans="2:18" s="1" customFormat="1" ht="14.45" customHeight="1">
      <c r="B27" s="26"/>
      <c r="C27" s="150"/>
      <c r="D27" s="155" t="s">
        <v>95</v>
      </c>
      <c r="E27" s="150"/>
      <c r="F27" s="150"/>
      <c r="G27" s="150"/>
      <c r="H27" s="150"/>
      <c r="I27" s="150"/>
      <c r="J27" s="150"/>
      <c r="K27" s="150"/>
      <c r="L27" s="150"/>
      <c r="M27" s="270">
        <f>N88</f>
        <v>0</v>
      </c>
      <c r="N27" s="270"/>
      <c r="O27" s="270"/>
      <c r="P27" s="270"/>
      <c r="Q27" s="150"/>
      <c r="R27" s="28"/>
    </row>
    <row r="28" spans="2:18" s="1" customFormat="1" ht="14.45" customHeight="1">
      <c r="B28" s="26"/>
      <c r="C28" s="150"/>
      <c r="D28" s="156" t="s">
        <v>96</v>
      </c>
      <c r="E28" s="150"/>
      <c r="F28" s="150"/>
      <c r="G28" s="150"/>
      <c r="H28" s="150"/>
      <c r="I28" s="150"/>
      <c r="J28" s="150"/>
      <c r="K28" s="150"/>
      <c r="L28" s="150"/>
      <c r="M28" s="270">
        <f>N95</f>
        <v>0</v>
      </c>
      <c r="N28" s="270"/>
      <c r="O28" s="270"/>
      <c r="P28" s="270"/>
      <c r="Q28" s="150"/>
      <c r="R28" s="28"/>
    </row>
    <row r="29" spans="2:18" s="1" customFormat="1" ht="6.95" customHeight="1">
      <c r="B29" s="26"/>
      <c r="C29" s="150"/>
      <c r="D29" s="150"/>
      <c r="E29" s="150"/>
      <c r="F29" s="150"/>
      <c r="G29" s="150"/>
      <c r="H29" s="150"/>
      <c r="I29" s="150"/>
      <c r="J29" s="150"/>
      <c r="K29" s="150"/>
      <c r="L29" s="150"/>
      <c r="M29" s="150"/>
      <c r="N29" s="150"/>
      <c r="O29" s="150"/>
      <c r="P29" s="150"/>
      <c r="Q29" s="150"/>
      <c r="R29" s="28"/>
    </row>
    <row r="30" spans="2:18" s="1" customFormat="1" ht="25.35" customHeight="1">
      <c r="B30" s="26"/>
      <c r="C30" s="150"/>
      <c r="D30" s="157" t="s">
        <v>34</v>
      </c>
      <c r="E30" s="150"/>
      <c r="F30" s="150"/>
      <c r="G30" s="150"/>
      <c r="H30" s="150"/>
      <c r="I30" s="150"/>
      <c r="J30" s="150"/>
      <c r="K30" s="150"/>
      <c r="L30" s="150"/>
      <c r="M30" s="282">
        <f>ROUND(M27+M28,2)</f>
        <v>0</v>
      </c>
      <c r="N30" s="280"/>
      <c r="O30" s="280"/>
      <c r="P30" s="280"/>
      <c r="Q30" s="150"/>
      <c r="R30" s="28"/>
    </row>
    <row r="31" spans="2:18" s="1" customFormat="1" ht="6.95" customHeight="1">
      <c r="B31" s="26"/>
      <c r="C31" s="150"/>
      <c r="D31" s="154"/>
      <c r="E31" s="154"/>
      <c r="F31" s="154"/>
      <c r="G31" s="154"/>
      <c r="H31" s="154"/>
      <c r="I31" s="154"/>
      <c r="J31" s="154"/>
      <c r="K31" s="154"/>
      <c r="L31" s="154"/>
      <c r="M31" s="154"/>
      <c r="N31" s="154"/>
      <c r="O31" s="154"/>
      <c r="P31" s="154"/>
      <c r="Q31" s="150"/>
      <c r="R31" s="28"/>
    </row>
    <row r="32" spans="2:18" s="1" customFormat="1" ht="14.45" customHeight="1">
      <c r="B32" s="26"/>
      <c r="C32" s="150"/>
      <c r="D32" s="158" t="s">
        <v>35</v>
      </c>
      <c r="E32" s="158" t="s">
        <v>36</v>
      </c>
      <c r="F32" s="159">
        <v>0.21</v>
      </c>
      <c r="G32" s="160" t="s">
        <v>37</v>
      </c>
      <c r="H32" s="283">
        <f>M30</f>
        <v>0</v>
      </c>
      <c r="I32" s="280"/>
      <c r="J32" s="280"/>
      <c r="K32" s="150"/>
      <c r="L32" s="150"/>
      <c r="M32" s="283">
        <f>H32*0.21</f>
        <v>0</v>
      </c>
      <c r="N32" s="280"/>
      <c r="O32" s="280"/>
      <c r="P32" s="280"/>
      <c r="Q32" s="150"/>
      <c r="R32" s="28"/>
    </row>
    <row r="33" spans="2:18" s="1" customFormat="1" ht="14.45" customHeight="1">
      <c r="B33" s="26"/>
      <c r="C33" s="150"/>
      <c r="D33" s="150"/>
      <c r="E33" s="158" t="s">
        <v>38</v>
      </c>
      <c r="F33" s="159">
        <v>0.15</v>
      </c>
      <c r="G33" s="160" t="s">
        <v>37</v>
      </c>
      <c r="H33" s="283">
        <v>0</v>
      </c>
      <c r="I33" s="280"/>
      <c r="J33" s="280"/>
      <c r="K33" s="150"/>
      <c r="L33" s="150"/>
      <c r="M33" s="283">
        <f>H33*0.21</f>
        <v>0</v>
      </c>
      <c r="N33" s="280"/>
      <c r="O33" s="280"/>
      <c r="P33" s="280"/>
      <c r="Q33" s="150"/>
      <c r="R33" s="28"/>
    </row>
    <row r="34" spans="2:18" s="1" customFormat="1" ht="14.45" customHeight="1" hidden="1">
      <c r="B34" s="26"/>
      <c r="C34" s="150"/>
      <c r="D34" s="150"/>
      <c r="E34" s="158" t="s">
        <v>39</v>
      </c>
      <c r="F34" s="159">
        <v>0.21</v>
      </c>
      <c r="G34" s="160" t="s">
        <v>37</v>
      </c>
      <c r="H34" s="283" t="e">
        <f>ROUND((SUM(#REF!)+SUM(#REF!)),2)</f>
        <v>#REF!</v>
      </c>
      <c r="I34" s="280"/>
      <c r="J34" s="280"/>
      <c r="K34" s="150"/>
      <c r="L34" s="150"/>
      <c r="M34" s="283">
        <v>0</v>
      </c>
      <c r="N34" s="280"/>
      <c r="O34" s="280"/>
      <c r="P34" s="280"/>
      <c r="Q34" s="150"/>
      <c r="R34" s="28"/>
    </row>
    <row r="35" spans="2:18" s="1" customFormat="1" ht="14.45" customHeight="1" hidden="1">
      <c r="B35" s="26"/>
      <c r="C35" s="150"/>
      <c r="D35" s="150"/>
      <c r="E35" s="158" t="s">
        <v>40</v>
      </c>
      <c r="F35" s="159">
        <v>0.15</v>
      </c>
      <c r="G35" s="160" t="s">
        <v>37</v>
      </c>
      <c r="H35" s="283" t="e">
        <f>ROUND((SUM(#REF!)+SUM(#REF!)),2)</f>
        <v>#REF!</v>
      </c>
      <c r="I35" s="280"/>
      <c r="J35" s="280"/>
      <c r="K35" s="150"/>
      <c r="L35" s="150"/>
      <c r="M35" s="283">
        <v>0</v>
      </c>
      <c r="N35" s="280"/>
      <c r="O35" s="280"/>
      <c r="P35" s="280"/>
      <c r="Q35" s="150"/>
      <c r="R35" s="28"/>
    </row>
    <row r="36" spans="2:18" s="1" customFormat="1" ht="14.45" customHeight="1" hidden="1">
      <c r="B36" s="26"/>
      <c r="C36" s="150"/>
      <c r="D36" s="150"/>
      <c r="E36" s="158" t="s">
        <v>41</v>
      </c>
      <c r="F36" s="159">
        <v>0</v>
      </c>
      <c r="G36" s="160" t="s">
        <v>37</v>
      </c>
      <c r="H36" s="283" t="e">
        <f>ROUND((SUM(#REF!)+SUM(#REF!)),2)</f>
        <v>#REF!</v>
      </c>
      <c r="I36" s="280"/>
      <c r="J36" s="280"/>
      <c r="K36" s="150"/>
      <c r="L36" s="150"/>
      <c r="M36" s="283">
        <v>0</v>
      </c>
      <c r="N36" s="280"/>
      <c r="O36" s="280"/>
      <c r="P36" s="280"/>
      <c r="Q36" s="150"/>
      <c r="R36" s="28"/>
    </row>
    <row r="37" spans="2:18" s="1" customFormat="1" ht="6.95" customHeight="1">
      <c r="B37" s="26"/>
      <c r="C37" s="150"/>
      <c r="D37" s="150"/>
      <c r="E37" s="150"/>
      <c r="F37" s="150"/>
      <c r="G37" s="150"/>
      <c r="H37" s="150"/>
      <c r="I37" s="150"/>
      <c r="J37" s="150"/>
      <c r="K37" s="150"/>
      <c r="L37" s="150"/>
      <c r="M37" s="150"/>
      <c r="N37" s="150"/>
      <c r="O37" s="150"/>
      <c r="P37" s="150"/>
      <c r="Q37" s="150"/>
      <c r="R37" s="28"/>
    </row>
    <row r="38" spans="2:18" s="1" customFormat="1" ht="25.35" customHeight="1">
      <c r="B38" s="26"/>
      <c r="C38" s="161"/>
      <c r="D38" s="162" t="s">
        <v>42</v>
      </c>
      <c r="E38" s="163"/>
      <c r="F38" s="163"/>
      <c r="G38" s="164" t="s">
        <v>43</v>
      </c>
      <c r="H38" s="165" t="s">
        <v>44</v>
      </c>
      <c r="I38" s="163"/>
      <c r="J38" s="163"/>
      <c r="K38" s="163"/>
      <c r="L38" s="284">
        <f>SUM(M30:M36)</f>
        <v>0</v>
      </c>
      <c r="M38" s="284"/>
      <c r="N38" s="284"/>
      <c r="O38" s="284"/>
      <c r="P38" s="285"/>
      <c r="Q38" s="161"/>
      <c r="R38" s="28"/>
    </row>
    <row r="39" spans="2:18" s="1" customFormat="1" ht="14.45" customHeight="1">
      <c r="B39" s="26"/>
      <c r="C39" s="150"/>
      <c r="D39" s="150"/>
      <c r="E39" s="150"/>
      <c r="F39" s="150"/>
      <c r="G39" s="150"/>
      <c r="H39" s="150"/>
      <c r="I39" s="150"/>
      <c r="J39" s="150"/>
      <c r="K39" s="150"/>
      <c r="L39" s="150"/>
      <c r="M39" s="150"/>
      <c r="N39" s="150"/>
      <c r="O39" s="150"/>
      <c r="P39" s="150"/>
      <c r="Q39" s="150"/>
      <c r="R39" s="28"/>
    </row>
    <row r="40" spans="2:18" s="1" customFormat="1" ht="14.45" customHeight="1">
      <c r="B40" s="26"/>
      <c r="C40" s="150"/>
      <c r="D40" s="150"/>
      <c r="E40" s="150"/>
      <c r="F40" s="150"/>
      <c r="G40" s="150"/>
      <c r="H40" s="150"/>
      <c r="I40" s="150"/>
      <c r="J40" s="150"/>
      <c r="K40" s="150"/>
      <c r="L40" s="150"/>
      <c r="M40" s="150"/>
      <c r="N40" s="150"/>
      <c r="O40" s="150"/>
      <c r="P40" s="150"/>
      <c r="Q40" s="150"/>
      <c r="R40" s="28"/>
    </row>
    <row r="41" spans="2:18" ht="13.5">
      <c r="B41" s="21"/>
      <c r="C41" s="148"/>
      <c r="D41" s="148"/>
      <c r="E41" s="148"/>
      <c r="F41" s="148"/>
      <c r="G41" s="148"/>
      <c r="H41" s="148"/>
      <c r="I41" s="148"/>
      <c r="J41" s="148"/>
      <c r="K41" s="148"/>
      <c r="L41" s="148"/>
      <c r="M41" s="148"/>
      <c r="N41" s="148"/>
      <c r="O41" s="148"/>
      <c r="P41" s="148"/>
      <c r="Q41" s="148"/>
      <c r="R41" s="22"/>
    </row>
    <row r="42" spans="2:18" ht="13.5">
      <c r="B42" s="21"/>
      <c r="C42" s="148"/>
      <c r="D42" s="148"/>
      <c r="E42" s="148"/>
      <c r="F42" s="148"/>
      <c r="G42" s="148"/>
      <c r="H42" s="148"/>
      <c r="I42" s="148"/>
      <c r="J42" s="148"/>
      <c r="K42" s="148"/>
      <c r="L42" s="148"/>
      <c r="M42" s="148"/>
      <c r="N42" s="148"/>
      <c r="O42" s="148"/>
      <c r="P42" s="148"/>
      <c r="Q42" s="148"/>
      <c r="R42" s="22"/>
    </row>
    <row r="43" spans="2:18" ht="13.5">
      <c r="B43" s="21"/>
      <c r="C43" s="148"/>
      <c r="D43" s="148"/>
      <c r="E43" s="148"/>
      <c r="F43" s="148"/>
      <c r="G43" s="148"/>
      <c r="H43" s="148"/>
      <c r="I43" s="148"/>
      <c r="J43" s="148"/>
      <c r="K43" s="148"/>
      <c r="L43" s="148"/>
      <c r="M43" s="148"/>
      <c r="N43" s="148"/>
      <c r="O43" s="148"/>
      <c r="P43" s="148"/>
      <c r="Q43" s="148"/>
      <c r="R43" s="22"/>
    </row>
    <row r="44" spans="2:18" ht="13.5">
      <c r="B44" s="21"/>
      <c r="C44" s="148"/>
      <c r="D44" s="148"/>
      <c r="E44" s="148"/>
      <c r="F44" s="148"/>
      <c r="G44" s="148"/>
      <c r="H44" s="148"/>
      <c r="I44" s="148"/>
      <c r="J44" s="148"/>
      <c r="K44" s="148"/>
      <c r="L44" s="148"/>
      <c r="M44" s="148"/>
      <c r="N44" s="148"/>
      <c r="O44" s="148"/>
      <c r="P44" s="148"/>
      <c r="Q44" s="148"/>
      <c r="R44" s="22"/>
    </row>
    <row r="45" spans="2:18" ht="13.5">
      <c r="B45" s="21"/>
      <c r="C45" s="148"/>
      <c r="D45" s="148"/>
      <c r="E45" s="148"/>
      <c r="F45" s="148"/>
      <c r="G45" s="148"/>
      <c r="H45" s="148"/>
      <c r="I45" s="148"/>
      <c r="J45" s="148"/>
      <c r="K45" s="148"/>
      <c r="L45" s="148"/>
      <c r="M45" s="148"/>
      <c r="N45" s="148"/>
      <c r="O45" s="148"/>
      <c r="P45" s="148"/>
      <c r="Q45" s="148"/>
      <c r="R45" s="22"/>
    </row>
    <row r="46" spans="2:18" ht="13.5">
      <c r="B46" s="21"/>
      <c r="C46" s="148"/>
      <c r="D46" s="148"/>
      <c r="E46" s="148"/>
      <c r="F46" s="148"/>
      <c r="G46" s="148"/>
      <c r="H46" s="148"/>
      <c r="I46" s="148"/>
      <c r="J46" s="148"/>
      <c r="K46" s="148"/>
      <c r="L46" s="148"/>
      <c r="M46" s="148"/>
      <c r="N46" s="148"/>
      <c r="O46" s="148"/>
      <c r="P46" s="148"/>
      <c r="Q46" s="148"/>
      <c r="R46" s="22"/>
    </row>
    <row r="47" spans="2:18" ht="13.5">
      <c r="B47" s="21"/>
      <c r="C47" s="148"/>
      <c r="D47" s="148"/>
      <c r="E47" s="148"/>
      <c r="F47" s="148"/>
      <c r="G47" s="148"/>
      <c r="H47" s="148"/>
      <c r="I47" s="148"/>
      <c r="J47" s="148"/>
      <c r="K47" s="148"/>
      <c r="L47" s="148"/>
      <c r="M47" s="148"/>
      <c r="N47" s="148"/>
      <c r="O47" s="148"/>
      <c r="P47" s="148"/>
      <c r="Q47" s="148"/>
      <c r="R47" s="22"/>
    </row>
    <row r="48" spans="2:18" ht="13.5">
      <c r="B48" s="21"/>
      <c r="C48" s="148"/>
      <c r="D48" s="148"/>
      <c r="E48" s="148"/>
      <c r="F48" s="148"/>
      <c r="G48" s="148"/>
      <c r="H48" s="148"/>
      <c r="I48" s="148"/>
      <c r="J48" s="148"/>
      <c r="K48" s="148"/>
      <c r="L48" s="148"/>
      <c r="M48" s="148"/>
      <c r="N48" s="148"/>
      <c r="O48" s="148"/>
      <c r="P48" s="148"/>
      <c r="Q48" s="148"/>
      <c r="R48" s="22"/>
    </row>
    <row r="49" spans="2:18" ht="13.5">
      <c r="B49" s="21"/>
      <c r="C49" s="148"/>
      <c r="D49" s="148"/>
      <c r="E49" s="148"/>
      <c r="F49" s="148"/>
      <c r="G49" s="148"/>
      <c r="H49" s="148"/>
      <c r="I49" s="148"/>
      <c r="J49" s="148"/>
      <c r="K49" s="148"/>
      <c r="L49" s="148"/>
      <c r="M49" s="148"/>
      <c r="N49" s="148"/>
      <c r="O49" s="148"/>
      <c r="P49" s="148"/>
      <c r="Q49" s="148"/>
      <c r="R49" s="22"/>
    </row>
    <row r="50" spans="2:18" s="1" customFormat="1" ht="15">
      <c r="B50" s="26"/>
      <c r="C50" s="150"/>
      <c r="D50" s="166" t="s">
        <v>45</v>
      </c>
      <c r="E50" s="154"/>
      <c r="F50" s="154"/>
      <c r="G50" s="154"/>
      <c r="H50" s="167"/>
      <c r="I50" s="150"/>
      <c r="J50" s="166" t="s">
        <v>46</v>
      </c>
      <c r="K50" s="154"/>
      <c r="L50" s="154"/>
      <c r="M50" s="154"/>
      <c r="N50" s="154"/>
      <c r="O50" s="154"/>
      <c r="P50" s="167"/>
      <c r="Q50" s="150"/>
      <c r="R50" s="28"/>
    </row>
    <row r="51" spans="2:18" ht="13.5">
      <c r="B51" s="21"/>
      <c r="C51" s="148"/>
      <c r="D51" s="168"/>
      <c r="E51" s="148"/>
      <c r="F51" s="148"/>
      <c r="G51" s="148"/>
      <c r="H51" s="169"/>
      <c r="I51" s="148"/>
      <c r="J51" s="168"/>
      <c r="K51" s="148"/>
      <c r="L51" s="148"/>
      <c r="M51" s="148"/>
      <c r="N51" s="148"/>
      <c r="O51" s="148"/>
      <c r="P51" s="169"/>
      <c r="Q51" s="148"/>
      <c r="R51" s="22"/>
    </row>
    <row r="52" spans="2:18" ht="13.5">
      <c r="B52" s="21"/>
      <c r="C52" s="148"/>
      <c r="D52" s="168"/>
      <c r="E52" s="148"/>
      <c r="F52" s="148"/>
      <c r="G52" s="148"/>
      <c r="H52" s="169"/>
      <c r="I52" s="148"/>
      <c r="J52" s="168"/>
      <c r="K52" s="148"/>
      <c r="L52" s="148"/>
      <c r="M52" s="148"/>
      <c r="N52" s="148"/>
      <c r="O52" s="148"/>
      <c r="P52" s="169"/>
      <c r="Q52" s="148"/>
      <c r="R52" s="22"/>
    </row>
    <row r="53" spans="2:18" ht="13.5">
      <c r="B53" s="21"/>
      <c r="C53" s="148"/>
      <c r="D53" s="168"/>
      <c r="E53" s="148"/>
      <c r="F53" s="148"/>
      <c r="G53" s="148"/>
      <c r="H53" s="169"/>
      <c r="I53" s="148"/>
      <c r="J53" s="168"/>
      <c r="K53" s="148"/>
      <c r="L53" s="148"/>
      <c r="M53" s="148"/>
      <c r="N53" s="148"/>
      <c r="O53" s="148"/>
      <c r="P53" s="169"/>
      <c r="Q53" s="148"/>
      <c r="R53" s="22"/>
    </row>
    <row r="54" spans="2:18" ht="13.5">
      <c r="B54" s="21"/>
      <c r="C54" s="148"/>
      <c r="D54" s="168"/>
      <c r="E54" s="148"/>
      <c r="F54" s="148"/>
      <c r="G54" s="148"/>
      <c r="H54" s="169"/>
      <c r="I54" s="148"/>
      <c r="J54" s="168"/>
      <c r="K54" s="148"/>
      <c r="L54" s="148"/>
      <c r="M54" s="148"/>
      <c r="N54" s="148"/>
      <c r="O54" s="148"/>
      <c r="P54" s="169"/>
      <c r="Q54" s="148"/>
      <c r="R54" s="22"/>
    </row>
    <row r="55" spans="2:18" ht="13.5">
      <c r="B55" s="21"/>
      <c r="C55" s="148"/>
      <c r="D55" s="168"/>
      <c r="E55" s="148"/>
      <c r="F55" s="148"/>
      <c r="G55" s="148"/>
      <c r="H55" s="169"/>
      <c r="I55" s="148"/>
      <c r="J55" s="168"/>
      <c r="K55" s="148"/>
      <c r="L55" s="148"/>
      <c r="M55" s="148"/>
      <c r="N55" s="148"/>
      <c r="O55" s="148"/>
      <c r="P55" s="169"/>
      <c r="Q55" s="148"/>
      <c r="R55" s="22"/>
    </row>
    <row r="56" spans="2:18" ht="13.5">
      <c r="B56" s="21"/>
      <c r="C56" s="148"/>
      <c r="D56" s="168"/>
      <c r="E56" s="148"/>
      <c r="F56" s="148"/>
      <c r="G56" s="148"/>
      <c r="H56" s="169"/>
      <c r="I56" s="148"/>
      <c r="J56" s="168"/>
      <c r="K56" s="148"/>
      <c r="L56" s="148"/>
      <c r="M56" s="148"/>
      <c r="N56" s="148"/>
      <c r="O56" s="148"/>
      <c r="P56" s="169"/>
      <c r="Q56" s="148"/>
      <c r="R56" s="22"/>
    </row>
    <row r="57" spans="2:18" ht="13.5">
      <c r="B57" s="21"/>
      <c r="C57" s="148"/>
      <c r="D57" s="168"/>
      <c r="E57" s="148"/>
      <c r="F57" s="148"/>
      <c r="G57" s="148"/>
      <c r="H57" s="169"/>
      <c r="I57" s="148"/>
      <c r="J57" s="168"/>
      <c r="K57" s="148"/>
      <c r="L57" s="148"/>
      <c r="M57" s="148"/>
      <c r="N57" s="148"/>
      <c r="O57" s="148"/>
      <c r="P57" s="169"/>
      <c r="Q57" s="148"/>
      <c r="R57" s="22"/>
    </row>
    <row r="58" spans="2:18" ht="13.5">
      <c r="B58" s="21"/>
      <c r="C58" s="148"/>
      <c r="D58" s="168"/>
      <c r="E58" s="148"/>
      <c r="F58" s="148"/>
      <c r="G58" s="148"/>
      <c r="H58" s="169"/>
      <c r="I58" s="148"/>
      <c r="J58" s="168"/>
      <c r="K58" s="148"/>
      <c r="L58" s="148"/>
      <c r="M58" s="148"/>
      <c r="N58" s="148"/>
      <c r="O58" s="148"/>
      <c r="P58" s="169"/>
      <c r="Q58" s="148"/>
      <c r="R58" s="22"/>
    </row>
    <row r="59" spans="2:18" s="1" customFormat="1" ht="15">
      <c r="B59" s="26"/>
      <c r="C59" s="150"/>
      <c r="D59" s="170" t="s">
        <v>47</v>
      </c>
      <c r="E59" s="171"/>
      <c r="F59" s="171"/>
      <c r="G59" s="172" t="s">
        <v>48</v>
      </c>
      <c r="H59" s="173"/>
      <c r="I59" s="150"/>
      <c r="J59" s="170" t="s">
        <v>47</v>
      </c>
      <c r="K59" s="171"/>
      <c r="L59" s="171"/>
      <c r="M59" s="171"/>
      <c r="N59" s="172" t="s">
        <v>48</v>
      </c>
      <c r="O59" s="171"/>
      <c r="P59" s="173"/>
      <c r="Q59" s="150"/>
      <c r="R59" s="28"/>
    </row>
    <row r="60" spans="2:18" ht="13.5">
      <c r="B60" s="21"/>
      <c r="C60" s="148"/>
      <c r="D60" s="148"/>
      <c r="E60" s="148"/>
      <c r="F60" s="148"/>
      <c r="G60" s="148"/>
      <c r="H60" s="148"/>
      <c r="I60" s="148"/>
      <c r="J60" s="148"/>
      <c r="K60" s="148"/>
      <c r="L60" s="148"/>
      <c r="M60" s="148"/>
      <c r="N60" s="148"/>
      <c r="O60" s="148"/>
      <c r="P60" s="148"/>
      <c r="Q60" s="148"/>
      <c r="R60" s="22"/>
    </row>
    <row r="61" spans="2:18" s="1" customFormat="1" ht="15">
      <c r="B61" s="26"/>
      <c r="C61" s="150"/>
      <c r="D61" s="166" t="s">
        <v>49</v>
      </c>
      <c r="E61" s="154"/>
      <c r="F61" s="154"/>
      <c r="G61" s="154"/>
      <c r="H61" s="167"/>
      <c r="I61" s="150"/>
      <c r="J61" s="166" t="s">
        <v>50</v>
      </c>
      <c r="K61" s="154"/>
      <c r="L61" s="154"/>
      <c r="M61" s="154"/>
      <c r="N61" s="154"/>
      <c r="O61" s="154"/>
      <c r="P61" s="167"/>
      <c r="Q61" s="150"/>
      <c r="R61" s="28"/>
    </row>
    <row r="62" spans="2:18" ht="13.5">
      <c r="B62" s="21"/>
      <c r="C62" s="148"/>
      <c r="D62" s="168"/>
      <c r="E62" s="148"/>
      <c r="F62" s="148"/>
      <c r="G62" s="148"/>
      <c r="H62" s="169"/>
      <c r="I62" s="148"/>
      <c r="J62" s="168"/>
      <c r="K62" s="148"/>
      <c r="L62" s="148"/>
      <c r="M62" s="148"/>
      <c r="N62" s="148"/>
      <c r="O62" s="148"/>
      <c r="P62" s="169"/>
      <c r="Q62" s="148"/>
      <c r="R62" s="22"/>
    </row>
    <row r="63" spans="2:18" ht="13.5">
      <c r="B63" s="21"/>
      <c r="C63" s="148"/>
      <c r="D63" s="168"/>
      <c r="E63" s="148"/>
      <c r="F63" s="148"/>
      <c r="G63" s="148"/>
      <c r="H63" s="169"/>
      <c r="I63" s="148"/>
      <c r="J63" s="168"/>
      <c r="K63" s="148"/>
      <c r="L63" s="148"/>
      <c r="M63" s="148"/>
      <c r="N63" s="148"/>
      <c r="O63" s="148"/>
      <c r="P63" s="169"/>
      <c r="Q63" s="148"/>
      <c r="R63" s="22"/>
    </row>
    <row r="64" spans="2:18" ht="13.5">
      <c r="B64" s="21"/>
      <c r="C64" s="148"/>
      <c r="D64" s="168"/>
      <c r="E64" s="148"/>
      <c r="F64" s="148"/>
      <c r="G64" s="148"/>
      <c r="H64" s="169"/>
      <c r="I64" s="148"/>
      <c r="J64" s="168"/>
      <c r="K64" s="148"/>
      <c r="L64" s="148"/>
      <c r="M64" s="148"/>
      <c r="N64" s="148"/>
      <c r="O64" s="148"/>
      <c r="P64" s="169"/>
      <c r="Q64" s="148"/>
      <c r="R64" s="22"/>
    </row>
    <row r="65" spans="2:18" ht="13.5">
      <c r="B65" s="21"/>
      <c r="C65" s="148"/>
      <c r="D65" s="168"/>
      <c r="E65" s="148"/>
      <c r="F65" s="148"/>
      <c r="G65" s="148"/>
      <c r="H65" s="169"/>
      <c r="I65" s="148"/>
      <c r="J65" s="168"/>
      <c r="K65" s="148"/>
      <c r="L65" s="148"/>
      <c r="M65" s="148"/>
      <c r="N65" s="148"/>
      <c r="O65" s="148"/>
      <c r="P65" s="169"/>
      <c r="Q65" s="148"/>
      <c r="R65" s="22"/>
    </row>
    <row r="66" spans="2:18" ht="13.5">
      <c r="B66" s="21"/>
      <c r="C66" s="148"/>
      <c r="D66" s="168"/>
      <c r="E66" s="148"/>
      <c r="F66" s="148"/>
      <c r="G66" s="148"/>
      <c r="H66" s="169"/>
      <c r="I66" s="148"/>
      <c r="J66" s="168"/>
      <c r="K66" s="148"/>
      <c r="L66" s="148"/>
      <c r="M66" s="148"/>
      <c r="N66" s="148"/>
      <c r="O66" s="148"/>
      <c r="P66" s="169"/>
      <c r="Q66" s="148"/>
      <c r="R66" s="22"/>
    </row>
    <row r="67" spans="2:18" ht="13.5">
      <c r="B67" s="21"/>
      <c r="C67" s="148"/>
      <c r="D67" s="168"/>
      <c r="E67" s="148"/>
      <c r="F67" s="148"/>
      <c r="G67" s="148"/>
      <c r="H67" s="169"/>
      <c r="I67" s="148"/>
      <c r="J67" s="168"/>
      <c r="K67" s="148"/>
      <c r="L67" s="148"/>
      <c r="M67" s="148"/>
      <c r="N67" s="148"/>
      <c r="O67" s="148"/>
      <c r="P67" s="169"/>
      <c r="Q67" s="148"/>
      <c r="R67" s="22"/>
    </row>
    <row r="68" spans="2:18" ht="13.5">
      <c r="B68" s="21"/>
      <c r="C68" s="148"/>
      <c r="D68" s="168"/>
      <c r="E68" s="148"/>
      <c r="F68" s="148"/>
      <c r="G68" s="148"/>
      <c r="H68" s="169"/>
      <c r="I68" s="148"/>
      <c r="J68" s="168"/>
      <c r="K68" s="148"/>
      <c r="L68" s="148"/>
      <c r="M68" s="148"/>
      <c r="N68" s="148"/>
      <c r="O68" s="148"/>
      <c r="P68" s="169"/>
      <c r="Q68" s="148"/>
      <c r="R68" s="22"/>
    </row>
    <row r="69" spans="2:18" ht="13.5">
      <c r="B69" s="21"/>
      <c r="C69" s="148"/>
      <c r="D69" s="168"/>
      <c r="E69" s="148"/>
      <c r="F69" s="148"/>
      <c r="G69" s="148"/>
      <c r="H69" s="169"/>
      <c r="I69" s="148"/>
      <c r="J69" s="168"/>
      <c r="K69" s="148"/>
      <c r="L69" s="148"/>
      <c r="M69" s="148"/>
      <c r="N69" s="148"/>
      <c r="O69" s="148"/>
      <c r="P69" s="169"/>
      <c r="Q69" s="148"/>
      <c r="R69" s="22"/>
    </row>
    <row r="70" spans="2:18" s="1" customFormat="1" ht="15">
      <c r="B70" s="26"/>
      <c r="C70" s="150"/>
      <c r="D70" s="170" t="s">
        <v>47</v>
      </c>
      <c r="E70" s="171"/>
      <c r="F70" s="171"/>
      <c r="G70" s="172" t="s">
        <v>48</v>
      </c>
      <c r="H70" s="173"/>
      <c r="I70" s="150"/>
      <c r="J70" s="170" t="s">
        <v>47</v>
      </c>
      <c r="K70" s="171"/>
      <c r="L70" s="171"/>
      <c r="M70" s="171"/>
      <c r="N70" s="172" t="s">
        <v>48</v>
      </c>
      <c r="O70" s="171"/>
      <c r="P70" s="173"/>
      <c r="Q70" s="150"/>
      <c r="R70" s="28"/>
    </row>
    <row r="71" spans="2:18" s="1" customFormat="1" ht="14.45" customHeight="1">
      <c r="B71" s="41"/>
      <c r="C71" s="174"/>
      <c r="D71" s="174"/>
      <c r="E71" s="174"/>
      <c r="F71" s="174"/>
      <c r="G71" s="174"/>
      <c r="H71" s="174"/>
      <c r="I71" s="174"/>
      <c r="J71" s="174"/>
      <c r="K71" s="174"/>
      <c r="L71" s="174"/>
      <c r="M71" s="174"/>
      <c r="N71" s="174"/>
      <c r="O71" s="174"/>
      <c r="P71" s="174"/>
      <c r="Q71" s="174"/>
      <c r="R71" s="43"/>
    </row>
    <row r="72" spans="3:17" ht="13.5">
      <c r="C72" s="175"/>
      <c r="D72" s="175"/>
      <c r="E72" s="175"/>
      <c r="F72" s="175"/>
      <c r="G72" s="175"/>
      <c r="H72" s="175"/>
      <c r="I72" s="175"/>
      <c r="J72" s="175"/>
      <c r="K72" s="175"/>
      <c r="L72" s="175"/>
      <c r="M72" s="175"/>
      <c r="N72" s="175"/>
      <c r="O72" s="175"/>
      <c r="P72" s="175"/>
      <c r="Q72" s="175"/>
    </row>
    <row r="73" spans="3:17" ht="13.5">
      <c r="C73" s="175"/>
      <c r="D73" s="175"/>
      <c r="E73" s="175"/>
      <c r="F73" s="175"/>
      <c r="G73" s="175"/>
      <c r="H73" s="175"/>
      <c r="I73" s="175"/>
      <c r="J73" s="175"/>
      <c r="K73" s="175"/>
      <c r="L73" s="175"/>
      <c r="M73" s="175"/>
      <c r="N73" s="175"/>
      <c r="O73" s="175"/>
      <c r="P73" s="175"/>
      <c r="Q73" s="175"/>
    </row>
    <row r="74" spans="3:17" ht="13.5">
      <c r="C74" s="175"/>
      <c r="D74" s="175"/>
      <c r="E74" s="175"/>
      <c r="F74" s="175"/>
      <c r="G74" s="175"/>
      <c r="H74" s="175"/>
      <c r="I74" s="175"/>
      <c r="J74" s="175"/>
      <c r="K74" s="175"/>
      <c r="L74" s="175"/>
      <c r="M74" s="175"/>
      <c r="N74" s="175"/>
      <c r="O74" s="175"/>
      <c r="P74" s="175"/>
      <c r="Q74" s="175"/>
    </row>
    <row r="75" spans="2:18" s="1" customFormat="1" ht="6.95" customHeight="1">
      <c r="B75" s="44"/>
      <c r="C75" s="176"/>
      <c r="D75" s="176"/>
      <c r="E75" s="176"/>
      <c r="F75" s="176"/>
      <c r="G75" s="176"/>
      <c r="H75" s="176"/>
      <c r="I75" s="176"/>
      <c r="J75" s="176"/>
      <c r="K75" s="176"/>
      <c r="L75" s="176"/>
      <c r="M75" s="176"/>
      <c r="N75" s="176"/>
      <c r="O75" s="176"/>
      <c r="P75" s="176"/>
      <c r="Q75" s="176"/>
      <c r="R75" s="46"/>
    </row>
    <row r="76" spans="2:18" s="1" customFormat="1" ht="36.95" customHeight="1">
      <c r="B76" s="26"/>
      <c r="C76" s="238" t="s">
        <v>97</v>
      </c>
      <c r="D76" s="239"/>
      <c r="E76" s="239"/>
      <c r="F76" s="239"/>
      <c r="G76" s="239"/>
      <c r="H76" s="239"/>
      <c r="I76" s="239"/>
      <c r="J76" s="239"/>
      <c r="K76" s="239"/>
      <c r="L76" s="239"/>
      <c r="M76" s="239"/>
      <c r="N76" s="239"/>
      <c r="O76" s="239"/>
      <c r="P76" s="239"/>
      <c r="Q76" s="239"/>
      <c r="R76" s="28"/>
    </row>
    <row r="77" spans="2:18" s="1" customFormat="1" ht="6.95" customHeight="1">
      <c r="B77" s="26"/>
      <c r="C77" s="150"/>
      <c r="D77" s="150"/>
      <c r="E77" s="150"/>
      <c r="F77" s="150"/>
      <c r="G77" s="150"/>
      <c r="H77" s="150"/>
      <c r="I77" s="150"/>
      <c r="J77" s="150"/>
      <c r="K77" s="150"/>
      <c r="L77" s="150"/>
      <c r="M77" s="150"/>
      <c r="N77" s="150"/>
      <c r="O77" s="150"/>
      <c r="P77" s="150"/>
      <c r="Q77" s="150"/>
      <c r="R77" s="28"/>
    </row>
    <row r="78" spans="2:18" s="1" customFormat="1" ht="30" customHeight="1">
      <c r="B78" s="26"/>
      <c r="C78" s="149" t="s">
        <v>17</v>
      </c>
      <c r="D78" s="150"/>
      <c r="E78" s="150"/>
      <c r="F78" s="278" t="str">
        <f>F6</f>
        <v>Lednice</v>
      </c>
      <c r="G78" s="279"/>
      <c r="H78" s="279"/>
      <c r="I78" s="279"/>
      <c r="J78" s="279"/>
      <c r="K78" s="279"/>
      <c r="L78" s="279"/>
      <c r="M78" s="279"/>
      <c r="N78" s="279"/>
      <c r="O78" s="279"/>
      <c r="P78" s="279"/>
      <c r="Q78" s="150"/>
      <c r="R78" s="28"/>
    </row>
    <row r="79" spans="2:18" s="1" customFormat="1" ht="36.95" customHeight="1">
      <c r="B79" s="26"/>
      <c r="C79" s="177" t="s">
        <v>94</v>
      </c>
      <c r="D79" s="150"/>
      <c r="E79" s="150"/>
      <c r="F79" s="259" t="str">
        <f>F7</f>
        <v>TO-1.07 - Akumulační nádrže</v>
      </c>
      <c r="G79" s="280"/>
      <c r="H79" s="280"/>
      <c r="I79" s="280"/>
      <c r="J79" s="280"/>
      <c r="K79" s="280"/>
      <c r="L79" s="280"/>
      <c r="M79" s="280"/>
      <c r="N79" s="280"/>
      <c r="O79" s="280"/>
      <c r="P79" s="280"/>
      <c r="Q79" s="150"/>
      <c r="R79" s="28"/>
    </row>
    <row r="80" spans="2:18" s="1" customFormat="1" ht="6.95" customHeight="1">
      <c r="B80" s="26"/>
      <c r="C80" s="150"/>
      <c r="D80" s="150"/>
      <c r="E80" s="150"/>
      <c r="F80" s="150"/>
      <c r="G80" s="150"/>
      <c r="H80" s="150"/>
      <c r="I80" s="150"/>
      <c r="J80" s="150"/>
      <c r="K80" s="150"/>
      <c r="L80" s="150"/>
      <c r="M80" s="150"/>
      <c r="N80" s="150"/>
      <c r="O80" s="150"/>
      <c r="P80" s="150"/>
      <c r="Q80" s="150"/>
      <c r="R80" s="28"/>
    </row>
    <row r="81" spans="2:18" s="1" customFormat="1" ht="18" customHeight="1">
      <c r="B81" s="26"/>
      <c r="C81" s="149" t="s">
        <v>21</v>
      </c>
      <c r="D81" s="150"/>
      <c r="E81" s="150"/>
      <c r="F81" s="152" t="str">
        <f>F9</f>
        <v>Lednice</v>
      </c>
      <c r="G81" s="150"/>
      <c r="H81" s="150"/>
      <c r="I81" s="150"/>
      <c r="J81" s="150"/>
      <c r="K81" s="149" t="s">
        <v>23</v>
      </c>
      <c r="L81" s="150"/>
      <c r="M81" s="281">
        <f>IF(O9="","",O9)</f>
        <v>43145</v>
      </c>
      <c r="N81" s="281"/>
      <c r="O81" s="281"/>
      <c r="P81" s="281"/>
      <c r="Q81" s="150"/>
      <c r="R81" s="28"/>
    </row>
    <row r="82" spans="2:18" s="1" customFormat="1" ht="6.95" customHeight="1">
      <c r="B82" s="26"/>
      <c r="C82" s="150"/>
      <c r="D82" s="150"/>
      <c r="E82" s="150"/>
      <c r="F82" s="150"/>
      <c r="G82" s="150"/>
      <c r="H82" s="150"/>
      <c r="I82" s="150"/>
      <c r="J82" s="150"/>
      <c r="K82" s="150"/>
      <c r="L82" s="150"/>
      <c r="M82" s="150"/>
      <c r="N82" s="150"/>
      <c r="O82" s="150"/>
      <c r="P82" s="150"/>
      <c r="Q82" s="150"/>
      <c r="R82" s="28"/>
    </row>
    <row r="83" spans="2:18" s="1" customFormat="1" ht="15">
      <c r="B83" s="26"/>
      <c r="C83" s="149" t="s">
        <v>24</v>
      </c>
      <c r="D83" s="150"/>
      <c r="E83" s="150"/>
      <c r="F83" s="153" t="str">
        <f>'Rekapitulace stavby'!$L$82</f>
        <v>Mendelova univerzita v Brně, Zahradnická fakulta</v>
      </c>
      <c r="G83" s="150"/>
      <c r="H83" s="150"/>
      <c r="I83" s="150"/>
      <c r="J83" s="150"/>
      <c r="K83" s="149" t="s">
        <v>28</v>
      </c>
      <c r="L83" s="150"/>
      <c r="M83" s="281" t="str">
        <f>'Rekapitulace stavby'!$AM$82</f>
        <v>Ing. Jiří Vondál</v>
      </c>
      <c r="N83" s="262"/>
      <c r="O83" s="262"/>
      <c r="P83" s="262"/>
      <c r="Q83" s="262"/>
      <c r="R83" s="28"/>
    </row>
    <row r="84" spans="2:18" s="1" customFormat="1" ht="14.45" customHeight="1">
      <c r="B84" s="26"/>
      <c r="C84" s="149" t="s">
        <v>27</v>
      </c>
      <c r="D84" s="150"/>
      <c r="E84" s="150"/>
      <c r="F84" s="153" t="str">
        <f>'Rekapitulace stavby'!$K$13</f>
        <v xml:space="preserve"> </v>
      </c>
      <c r="G84" s="203"/>
      <c r="H84" s="150"/>
      <c r="I84" s="150"/>
      <c r="J84" s="150"/>
      <c r="K84" s="149" t="s">
        <v>30</v>
      </c>
      <c r="L84" s="150"/>
      <c r="M84" s="281" t="str">
        <f>'Rekapitulace stavby'!$AM$83</f>
        <v>Ing. Tomáš Vlček</v>
      </c>
      <c r="N84" s="262"/>
      <c r="O84" s="262"/>
      <c r="P84" s="262"/>
      <c r="Q84" s="262"/>
      <c r="R84" s="28"/>
    </row>
    <row r="85" spans="2:18" s="1" customFormat="1" ht="10.35" customHeight="1">
      <c r="B85" s="26"/>
      <c r="C85" s="150"/>
      <c r="D85" s="150"/>
      <c r="E85" s="150"/>
      <c r="F85" s="150"/>
      <c r="G85" s="150"/>
      <c r="H85" s="150"/>
      <c r="I85" s="150"/>
      <c r="J85" s="150"/>
      <c r="K85" s="150"/>
      <c r="L85" s="150"/>
      <c r="M85" s="150"/>
      <c r="N85" s="150"/>
      <c r="O85" s="150"/>
      <c r="P85" s="150"/>
      <c r="Q85" s="150"/>
      <c r="R85" s="28"/>
    </row>
    <row r="86" spans="2:18" s="1" customFormat="1" ht="29.25" customHeight="1">
      <c r="B86" s="26"/>
      <c r="C86" s="291" t="s">
        <v>98</v>
      </c>
      <c r="D86" s="292"/>
      <c r="E86" s="292"/>
      <c r="F86" s="292"/>
      <c r="G86" s="292"/>
      <c r="H86" s="161"/>
      <c r="I86" s="161"/>
      <c r="J86" s="161"/>
      <c r="K86" s="161"/>
      <c r="L86" s="161"/>
      <c r="M86" s="161"/>
      <c r="N86" s="291" t="s">
        <v>99</v>
      </c>
      <c r="O86" s="292"/>
      <c r="P86" s="292"/>
      <c r="Q86" s="292"/>
      <c r="R86" s="28"/>
    </row>
    <row r="87" spans="2:18" s="1" customFormat="1" ht="10.35" customHeight="1">
      <c r="B87" s="26"/>
      <c r="C87" s="150"/>
      <c r="D87" s="150"/>
      <c r="E87" s="150"/>
      <c r="F87" s="150"/>
      <c r="G87" s="150"/>
      <c r="H87" s="150"/>
      <c r="I87" s="150"/>
      <c r="J87" s="150"/>
      <c r="K87" s="150"/>
      <c r="L87" s="150"/>
      <c r="M87" s="150"/>
      <c r="N87" s="150"/>
      <c r="O87" s="150"/>
      <c r="P87" s="150"/>
      <c r="Q87" s="150"/>
      <c r="R87" s="28"/>
    </row>
    <row r="88" spans="2:18" s="1" customFormat="1" ht="29.25" customHeight="1">
      <c r="B88" s="26"/>
      <c r="C88" s="179" t="s">
        <v>100</v>
      </c>
      <c r="D88" s="150"/>
      <c r="E88" s="150"/>
      <c r="F88" s="150"/>
      <c r="G88" s="150"/>
      <c r="H88" s="150"/>
      <c r="I88" s="150"/>
      <c r="J88" s="150"/>
      <c r="K88" s="150"/>
      <c r="L88" s="150"/>
      <c r="M88" s="150"/>
      <c r="N88" s="258">
        <f>N114</f>
        <v>0</v>
      </c>
      <c r="O88" s="289"/>
      <c r="P88" s="289"/>
      <c r="Q88" s="289"/>
      <c r="R88" s="28"/>
    </row>
    <row r="89" spans="2:18" s="6" customFormat="1" ht="24.95" customHeight="1">
      <c r="B89" s="87"/>
      <c r="C89" s="180"/>
      <c r="D89" s="181" t="s">
        <v>354</v>
      </c>
      <c r="E89" s="180"/>
      <c r="F89" s="180"/>
      <c r="G89" s="180"/>
      <c r="H89" s="180"/>
      <c r="I89" s="180"/>
      <c r="J89" s="180"/>
      <c r="K89" s="180"/>
      <c r="L89" s="180"/>
      <c r="M89" s="180"/>
      <c r="N89" s="293">
        <f>N115</f>
        <v>0</v>
      </c>
      <c r="O89" s="294"/>
      <c r="P89" s="294"/>
      <c r="Q89" s="294"/>
      <c r="R89" s="89"/>
    </row>
    <row r="90" spans="2:18" s="7" customFormat="1" ht="19.9" customHeight="1">
      <c r="B90" s="90"/>
      <c r="C90" s="182"/>
      <c r="D90" s="183" t="str">
        <f>D116</f>
        <v>D1 - Základové konstrukce</v>
      </c>
      <c r="E90" s="182"/>
      <c r="F90" s="182"/>
      <c r="G90" s="182"/>
      <c r="H90" s="182"/>
      <c r="I90" s="182"/>
      <c r="J90" s="182"/>
      <c r="K90" s="182"/>
      <c r="L90" s="182"/>
      <c r="M90" s="182"/>
      <c r="N90" s="286">
        <f>N116</f>
        <v>0</v>
      </c>
      <c r="O90" s="287"/>
      <c r="P90" s="287"/>
      <c r="Q90" s="287"/>
      <c r="R90" s="92"/>
    </row>
    <row r="91" spans="2:18" s="7" customFormat="1" ht="19.9" customHeight="1">
      <c r="B91" s="90"/>
      <c r="C91" s="182"/>
      <c r="D91" s="183" t="str">
        <f>D124</f>
        <v>D2 - Akumulační nádrže</v>
      </c>
      <c r="E91" s="182"/>
      <c r="F91" s="182"/>
      <c r="G91" s="182"/>
      <c r="H91" s="182"/>
      <c r="I91" s="182"/>
      <c r="J91" s="182"/>
      <c r="K91" s="182"/>
      <c r="L91" s="182"/>
      <c r="M91" s="182"/>
      <c r="N91" s="286">
        <f>N124</f>
        <v>0</v>
      </c>
      <c r="O91" s="287"/>
      <c r="P91" s="287"/>
      <c r="Q91" s="287"/>
      <c r="R91" s="92"/>
    </row>
    <row r="92" spans="2:18" s="7" customFormat="1" ht="19.9" customHeight="1">
      <c r="B92" s="90"/>
      <c r="C92" s="182"/>
      <c r="D92" s="183" t="str">
        <f>D136</f>
        <v>D3 - Dokončovací práce</v>
      </c>
      <c r="E92" s="182"/>
      <c r="F92" s="182"/>
      <c r="G92" s="182"/>
      <c r="H92" s="182"/>
      <c r="I92" s="182"/>
      <c r="J92" s="182"/>
      <c r="K92" s="182"/>
      <c r="L92" s="182"/>
      <c r="M92" s="182"/>
      <c r="N92" s="286">
        <f>N136</f>
        <v>0</v>
      </c>
      <c r="O92" s="287"/>
      <c r="P92" s="287"/>
      <c r="Q92" s="287"/>
      <c r="R92" s="92"/>
    </row>
    <row r="93" spans="2:18" s="7" customFormat="1" ht="19.9" customHeight="1">
      <c r="B93" s="90"/>
      <c r="C93" s="182"/>
      <c r="D93" s="183" t="str">
        <f>D143</f>
        <v>D6 - Vedlejší náklady</v>
      </c>
      <c r="E93" s="182"/>
      <c r="F93" s="182"/>
      <c r="G93" s="182"/>
      <c r="H93" s="182"/>
      <c r="I93" s="182"/>
      <c r="J93" s="182"/>
      <c r="K93" s="182"/>
      <c r="L93" s="182"/>
      <c r="M93" s="182"/>
      <c r="N93" s="184"/>
      <c r="O93" s="182"/>
      <c r="P93" s="288">
        <f>N143</f>
        <v>0</v>
      </c>
      <c r="Q93" s="288"/>
      <c r="R93" s="92"/>
    </row>
    <row r="94" spans="2:18" s="1" customFormat="1" ht="21.75" customHeight="1">
      <c r="B94" s="26"/>
      <c r="C94" s="150"/>
      <c r="D94" s="150"/>
      <c r="E94" s="150"/>
      <c r="F94" s="150"/>
      <c r="G94" s="150"/>
      <c r="H94" s="150"/>
      <c r="I94" s="150"/>
      <c r="J94" s="150"/>
      <c r="K94" s="150"/>
      <c r="L94" s="150"/>
      <c r="M94" s="150"/>
      <c r="N94" s="150"/>
      <c r="O94" s="150"/>
      <c r="P94" s="150"/>
      <c r="Q94" s="150"/>
      <c r="R94" s="28"/>
    </row>
    <row r="95" spans="2:21" s="1" customFormat="1" ht="29.25" customHeight="1">
      <c r="B95" s="26"/>
      <c r="C95" s="179" t="s">
        <v>102</v>
      </c>
      <c r="D95" s="150"/>
      <c r="E95" s="150"/>
      <c r="F95" s="150"/>
      <c r="G95" s="150"/>
      <c r="H95" s="150"/>
      <c r="I95" s="150"/>
      <c r="J95" s="150"/>
      <c r="K95" s="150"/>
      <c r="L95" s="150"/>
      <c r="M95" s="150"/>
      <c r="N95" s="289">
        <v>0</v>
      </c>
      <c r="O95" s="290"/>
      <c r="P95" s="290"/>
      <c r="Q95" s="290"/>
      <c r="R95" s="28"/>
      <c r="T95" s="93"/>
      <c r="U95" s="94" t="s">
        <v>35</v>
      </c>
    </row>
    <row r="96" spans="2:18" s="1" customFormat="1" ht="18" customHeight="1">
      <c r="B96" s="26"/>
      <c r="C96" s="150"/>
      <c r="D96" s="150"/>
      <c r="E96" s="150"/>
      <c r="F96" s="150"/>
      <c r="G96" s="150"/>
      <c r="H96" s="150"/>
      <c r="I96" s="150"/>
      <c r="J96" s="150"/>
      <c r="K96" s="150"/>
      <c r="L96" s="150"/>
      <c r="M96" s="150"/>
      <c r="N96" s="150"/>
      <c r="O96" s="150"/>
      <c r="P96" s="150"/>
      <c r="Q96" s="150"/>
      <c r="R96" s="28"/>
    </row>
    <row r="97" spans="2:18" s="1" customFormat="1" ht="29.25" customHeight="1">
      <c r="B97" s="26"/>
      <c r="C97" s="185" t="s">
        <v>86</v>
      </c>
      <c r="D97" s="161"/>
      <c r="E97" s="161"/>
      <c r="F97" s="161"/>
      <c r="G97" s="161"/>
      <c r="H97" s="161"/>
      <c r="I97" s="161"/>
      <c r="J97" s="161"/>
      <c r="K97" s="161"/>
      <c r="L97" s="265">
        <f>ROUND(SUM(N88+N95),2)</f>
        <v>0</v>
      </c>
      <c r="M97" s="265"/>
      <c r="N97" s="265"/>
      <c r="O97" s="265"/>
      <c r="P97" s="265"/>
      <c r="Q97" s="265"/>
      <c r="R97" s="28"/>
    </row>
    <row r="98" spans="2:18" s="1" customFormat="1" ht="6.95" customHeight="1">
      <c r="B98" s="41"/>
      <c r="C98" s="174"/>
      <c r="D98" s="174"/>
      <c r="E98" s="174"/>
      <c r="F98" s="174"/>
      <c r="G98" s="174"/>
      <c r="H98" s="174"/>
      <c r="I98" s="174"/>
      <c r="J98" s="174"/>
      <c r="K98" s="174"/>
      <c r="L98" s="174"/>
      <c r="M98" s="174"/>
      <c r="N98" s="174"/>
      <c r="O98" s="174"/>
      <c r="P98" s="174"/>
      <c r="Q98" s="174"/>
      <c r="R98" s="43"/>
    </row>
    <row r="99" spans="3:17" ht="13.5">
      <c r="C99" s="175"/>
      <c r="D99" s="175"/>
      <c r="E99" s="175"/>
      <c r="F99" s="175"/>
      <c r="G99" s="175"/>
      <c r="H99" s="175"/>
      <c r="I99" s="175"/>
      <c r="J99" s="175"/>
      <c r="K99" s="175"/>
      <c r="L99" s="175"/>
      <c r="M99" s="175"/>
      <c r="N99" s="175"/>
      <c r="O99" s="175"/>
      <c r="P99" s="175"/>
      <c r="Q99" s="175"/>
    </row>
    <row r="100" spans="3:17" ht="13.5">
      <c r="C100" s="175"/>
      <c r="D100" s="175"/>
      <c r="E100" s="175"/>
      <c r="F100" s="175"/>
      <c r="G100" s="175"/>
      <c r="H100" s="175"/>
      <c r="I100" s="175"/>
      <c r="J100" s="175"/>
      <c r="K100" s="175"/>
      <c r="L100" s="175"/>
      <c r="M100" s="175"/>
      <c r="N100" s="175"/>
      <c r="O100" s="175"/>
      <c r="P100" s="175"/>
      <c r="Q100" s="175"/>
    </row>
    <row r="101" spans="3:17" ht="13.5">
      <c r="C101" s="175"/>
      <c r="D101" s="175"/>
      <c r="E101" s="175"/>
      <c r="F101" s="175"/>
      <c r="G101" s="175"/>
      <c r="H101" s="175"/>
      <c r="I101" s="175"/>
      <c r="J101" s="175"/>
      <c r="K101" s="175"/>
      <c r="L101" s="175"/>
      <c r="M101" s="175"/>
      <c r="N101" s="175"/>
      <c r="O101" s="175"/>
      <c r="P101" s="175"/>
      <c r="Q101" s="175"/>
    </row>
    <row r="102" spans="2:18" s="1" customFormat="1" ht="6.95" customHeight="1">
      <c r="B102" s="44"/>
      <c r="C102" s="176"/>
      <c r="D102" s="176"/>
      <c r="E102" s="176"/>
      <c r="F102" s="176"/>
      <c r="G102" s="176"/>
      <c r="H102" s="176"/>
      <c r="I102" s="176"/>
      <c r="J102" s="176"/>
      <c r="K102" s="176"/>
      <c r="L102" s="176"/>
      <c r="M102" s="176"/>
      <c r="N102" s="176"/>
      <c r="O102" s="176"/>
      <c r="P102" s="176"/>
      <c r="Q102" s="176"/>
      <c r="R102" s="46"/>
    </row>
    <row r="103" spans="2:18" s="1" customFormat="1" ht="36.95" customHeight="1">
      <c r="B103" s="26"/>
      <c r="C103" s="238" t="s">
        <v>103</v>
      </c>
      <c r="D103" s="280"/>
      <c r="E103" s="280"/>
      <c r="F103" s="280"/>
      <c r="G103" s="280"/>
      <c r="H103" s="280"/>
      <c r="I103" s="280"/>
      <c r="J103" s="280"/>
      <c r="K103" s="280"/>
      <c r="L103" s="280"/>
      <c r="M103" s="280"/>
      <c r="N103" s="280"/>
      <c r="O103" s="280"/>
      <c r="P103" s="280"/>
      <c r="Q103" s="280"/>
      <c r="R103" s="28"/>
    </row>
    <row r="104" spans="2:18" s="1" customFormat="1" ht="6.95" customHeight="1">
      <c r="B104" s="26"/>
      <c r="C104" s="150"/>
      <c r="D104" s="150"/>
      <c r="E104" s="150"/>
      <c r="F104" s="150"/>
      <c r="G104" s="150"/>
      <c r="H104" s="150"/>
      <c r="I104" s="150"/>
      <c r="J104" s="150"/>
      <c r="K104" s="150"/>
      <c r="L104" s="150"/>
      <c r="M104" s="150"/>
      <c r="N104" s="150"/>
      <c r="O104" s="150"/>
      <c r="P104" s="150"/>
      <c r="Q104" s="150"/>
      <c r="R104" s="28"/>
    </row>
    <row r="105" spans="2:18" s="1" customFormat="1" ht="30" customHeight="1">
      <c r="B105" s="26"/>
      <c r="C105" s="149" t="s">
        <v>17</v>
      </c>
      <c r="D105" s="150"/>
      <c r="E105" s="150"/>
      <c r="F105" s="278" t="str">
        <f>F6</f>
        <v>Lednice</v>
      </c>
      <c r="G105" s="279"/>
      <c r="H105" s="279"/>
      <c r="I105" s="279"/>
      <c r="J105" s="279"/>
      <c r="K105" s="279"/>
      <c r="L105" s="279"/>
      <c r="M105" s="279"/>
      <c r="N105" s="279"/>
      <c r="O105" s="279"/>
      <c r="P105" s="279"/>
      <c r="Q105" s="150"/>
      <c r="R105" s="28"/>
    </row>
    <row r="106" spans="2:18" s="1" customFormat="1" ht="36.95" customHeight="1">
      <c r="B106" s="26"/>
      <c r="C106" s="177" t="s">
        <v>94</v>
      </c>
      <c r="D106" s="150"/>
      <c r="E106" s="150"/>
      <c r="F106" s="259" t="str">
        <f>F7</f>
        <v>TO-1.07 - Akumulační nádrže</v>
      </c>
      <c r="G106" s="280"/>
      <c r="H106" s="280"/>
      <c r="I106" s="280"/>
      <c r="J106" s="280"/>
      <c r="K106" s="280"/>
      <c r="L106" s="280"/>
      <c r="M106" s="280"/>
      <c r="N106" s="280"/>
      <c r="O106" s="280"/>
      <c r="P106" s="280"/>
      <c r="Q106" s="150"/>
      <c r="R106" s="28"/>
    </row>
    <row r="107" spans="2:18" s="1" customFormat="1" ht="6.95" customHeight="1">
      <c r="B107" s="26"/>
      <c r="C107" s="150"/>
      <c r="D107" s="150"/>
      <c r="E107" s="150"/>
      <c r="F107" s="150"/>
      <c r="G107" s="150"/>
      <c r="H107" s="150"/>
      <c r="I107" s="150"/>
      <c r="J107" s="150"/>
      <c r="K107" s="150"/>
      <c r="L107" s="150"/>
      <c r="M107" s="150"/>
      <c r="N107" s="150"/>
      <c r="O107" s="150"/>
      <c r="P107" s="150"/>
      <c r="Q107" s="150"/>
      <c r="R107" s="28"/>
    </row>
    <row r="108" spans="2:18" s="1" customFormat="1" ht="18" customHeight="1">
      <c r="B108" s="26"/>
      <c r="C108" s="149" t="s">
        <v>21</v>
      </c>
      <c r="D108" s="150"/>
      <c r="E108" s="150"/>
      <c r="F108" s="152" t="str">
        <f>F9</f>
        <v>Lednice</v>
      </c>
      <c r="G108" s="150"/>
      <c r="H108" s="150"/>
      <c r="I108" s="150"/>
      <c r="J108" s="150"/>
      <c r="K108" s="149" t="s">
        <v>23</v>
      </c>
      <c r="L108" s="150"/>
      <c r="M108" s="281">
        <f>IF(O9="","",O9)</f>
        <v>43145</v>
      </c>
      <c r="N108" s="281"/>
      <c r="O108" s="281"/>
      <c r="P108" s="281"/>
      <c r="Q108" s="150"/>
      <c r="R108" s="28"/>
    </row>
    <row r="109" spans="2:18" s="1" customFormat="1" ht="6.95" customHeight="1">
      <c r="B109" s="26"/>
      <c r="C109" s="150"/>
      <c r="D109" s="150"/>
      <c r="E109" s="150"/>
      <c r="F109" s="150"/>
      <c r="G109" s="150"/>
      <c r="H109" s="150"/>
      <c r="I109" s="150"/>
      <c r="J109" s="150"/>
      <c r="K109" s="150"/>
      <c r="L109" s="150"/>
      <c r="M109" s="150"/>
      <c r="N109" s="150"/>
      <c r="O109" s="150"/>
      <c r="P109" s="150"/>
      <c r="Q109" s="150"/>
      <c r="R109" s="28"/>
    </row>
    <row r="110" spans="2:18" s="1" customFormat="1" ht="15">
      <c r="B110" s="26"/>
      <c r="C110" s="149" t="s">
        <v>24</v>
      </c>
      <c r="D110" s="150"/>
      <c r="E110" s="150"/>
      <c r="F110" s="153" t="str">
        <f>'Rekapitulace stavby'!$L$82</f>
        <v>Mendelova univerzita v Brně, Zahradnická fakulta</v>
      </c>
      <c r="G110" s="150"/>
      <c r="H110" s="150"/>
      <c r="I110" s="150"/>
      <c r="J110" s="150"/>
      <c r="K110" s="149" t="s">
        <v>28</v>
      </c>
      <c r="L110" s="150"/>
      <c r="M110" s="281" t="str">
        <f>'Rekapitulace stavby'!$AM$82</f>
        <v>Ing. Jiří Vondál</v>
      </c>
      <c r="N110" s="262"/>
      <c r="O110" s="262"/>
      <c r="P110" s="262"/>
      <c r="Q110" s="262"/>
      <c r="R110" s="28"/>
    </row>
    <row r="111" spans="2:18" s="1" customFormat="1" ht="14.45" customHeight="1">
      <c r="B111" s="26"/>
      <c r="C111" s="149" t="s">
        <v>27</v>
      </c>
      <c r="D111" s="150"/>
      <c r="E111" s="150"/>
      <c r="F111" s="233" t="str">
        <f>'Rekapitulace stavby'!$K$13</f>
        <v xml:space="preserve"> </v>
      </c>
      <c r="G111" s="150"/>
      <c r="H111" s="150"/>
      <c r="I111" s="150"/>
      <c r="J111" s="150"/>
      <c r="K111" s="149" t="s">
        <v>30</v>
      </c>
      <c r="L111" s="150"/>
      <c r="M111" s="281" t="str">
        <f>'Rekapitulace stavby'!$AM$83</f>
        <v>Ing. Tomáš Vlček</v>
      </c>
      <c r="N111" s="262"/>
      <c r="O111" s="262"/>
      <c r="P111" s="262"/>
      <c r="Q111" s="262"/>
      <c r="R111" s="28"/>
    </row>
    <row r="112" spans="2:18" s="1" customFormat="1" ht="10.35" customHeight="1">
      <c r="B112" s="26"/>
      <c r="C112" s="150"/>
      <c r="D112" s="150"/>
      <c r="E112" s="150"/>
      <c r="F112" s="150"/>
      <c r="G112" s="150"/>
      <c r="H112" s="150"/>
      <c r="I112" s="150"/>
      <c r="J112" s="150"/>
      <c r="K112" s="150"/>
      <c r="L112" s="150"/>
      <c r="M112" s="150"/>
      <c r="N112" s="150"/>
      <c r="O112" s="150"/>
      <c r="P112" s="150"/>
      <c r="Q112" s="150"/>
      <c r="R112" s="28"/>
    </row>
    <row r="113" spans="2:27" s="8" customFormat="1" ht="29.25" customHeight="1">
      <c r="B113" s="95"/>
      <c r="C113" s="186" t="s">
        <v>104</v>
      </c>
      <c r="D113" s="187" t="s">
        <v>105</v>
      </c>
      <c r="E113" s="187" t="s">
        <v>53</v>
      </c>
      <c r="F113" s="295" t="s">
        <v>106</v>
      </c>
      <c r="G113" s="295"/>
      <c r="H113" s="295"/>
      <c r="I113" s="295"/>
      <c r="J113" s="187" t="s">
        <v>107</v>
      </c>
      <c r="K113" s="187" t="s">
        <v>108</v>
      </c>
      <c r="L113" s="296" t="s">
        <v>109</v>
      </c>
      <c r="M113" s="296"/>
      <c r="N113" s="295" t="s">
        <v>99</v>
      </c>
      <c r="O113" s="295"/>
      <c r="P113" s="295"/>
      <c r="Q113" s="297"/>
      <c r="R113" s="97"/>
      <c r="T113" s="54" t="s">
        <v>110</v>
      </c>
      <c r="U113" s="55" t="s">
        <v>35</v>
      </c>
      <c r="V113" s="55" t="s">
        <v>111</v>
      </c>
      <c r="W113" s="55" t="s">
        <v>112</v>
      </c>
      <c r="X113" s="55" t="s">
        <v>113</v>
      </c>
      <c r="Y113" s="55" t="s">
        <v>114</v>
      </c>
      <c r="Z113" s="55" t="s">
        <v>115</v>
      </c>
      <c r="AA113" s="56" t="s">
        <v>116</v>
      </c>
    </row>
    <row r="114" spans="2:27" s="1" customFormat="1" ht="29.25" customHeight="1">
      <c r="B114" s="26"/>
      <c r="C114" s="188" t="s">
        <v>95</v>
      </c>
      <c r="D114" s="150"/>
      <c r="E114" s="150"/>
      <c r="F114" s="150"/>
      <c r="G114" s="150"/>
      <c r="H114" s="150"/>
      <c r="I114" s="150"/>
      <c r="J114" s="150"/>
      <c r="K114" s="150"/>
      <c r="L114" s="150"/>
      <c r="M114" s="150"/>
      <c r="N114" s="298">
        <f>N115</f>
        <v>0</v>
      </c>
      <c r="O114" s="299"/>
      <c r="P114" s="299"/>
      <c r="Q114" s="299"/>
      <c r="R114" s="28"/>
      <c r="T114" s="57"/>
      <c r="U114" s="33"/>
      <c r="V114" s="33"/>
      <c r="W114" s="98" t="e">
        <f>W115</f>
        <v>#REF!</v>
      </c>
      <c r="X114" s="33"/>
      <c r="Y114" s="98" t="e">
        <f>Y115</f>
        <v>#REF!</v>
      </c>
      <c r="Z114" s="33"/>
      <c r="AA114" s="99" t="e">
        <f>AA115</f>
        <v>#REF!</v>
      </c>
    </row>
    <row r="115" spans="2:27" s="9" customFormat="1" ht="37.35" customHeight="1">
      <c r="B115" s="100"/>
      <c r="C115" s="146"/>
      <c r="D115" s="189" t="s">
        <v>101</v>
      </c>
      <c r="E115" s="189"/>
      <c r="F115" s="189"/>
      <c r="G115" s="189"/>
      <c r="H115" s="189"/>
      <c r="I115" s="189"/>
      <c r="J115" s="189"/>
      <c r="K115" s="189"/>
      <c r="L115" s="189"/>
      <c r="M115" s="189"/>
      <c r="N115" s="300">
        <f>SUM(N116,N124,N136,N143)</f>
        <v>0</v>
      </c>
      <c r="O115" s="301"/>
      <c r="P115" s="301"/>
      <c r="Q115" s="301"/>
      <c r="R115" s="103"/>
      <c r="T115" s="104"/>
      <c r="U115" s="101"/>
      <c r="V115" s="101"/>
      <c r="W115" s="105" t="e">
        <f>#REF!+#REF!+W116+W124+W136</f>
        <v>#REF!</v>
      </c>
      <c r="X115" s="101"/>
      <c r="Y115" s="105" t="e">
        <f>#REF!+#REF!+Y116+Y124+Y136</f>
        <v>#REF!</v>
      </c>
      <c r="Z115" s="101"/>
      <c r="AA115" s="106" t="e">
        <f>#REF!+#REF!+AA116+AA124+AA136</f>
        <v>#REF!</v>
      </c>
    </row>
    <row r="116" spans="2:27" s="9" customFormat="1" ht="29.85" customHeight="1">
      <c r="B116" s="100"/>
      <c r="C116" s="146"/>
      <c r="D116" s="147" t="s">
        <v>319</v>
      </c>
      <c r="E116" s="147"/>
      <c r="F116" s="147"/>
      <c r="G116" s="147"/>
      <c r="H116" s="147"/>
      <c r="I116" s="147"/>
      <c r="J116" s="147"/>
      <c r="K116" s="147"/>
      <c r="L116" s="147"/>
      <c r="M116" s="147"/>
      <c r="N116" s="302">
        <f>SUM(N117:Q123)</f>
        <v>0</v>
      </c>
      <c r="O116" s="303"/>
      <c r="P116" s="303"/>
      <c r="Q116" s="303"/>
      <c r="R116" s="103"/>
      <c r="T116" s="104"/>
      <c r="U116" s="101"/>
      <c r="V116" s="101"/>
      <c r="W116" s="105" t="e">
        <f>#REF!</f>
        <v>#REF!</v>
      </c>
      <c r="X116" s="101"/>
      <c r="Y116" s="105" t="e">
        <f>#REF!</f>
        <v>#REF!</v>
      </c>
      <c r="Z116" s="101"/>
      <c r="AA116" s="106" t="e">
        <f>#REF!</f>
        <v>#REF!</v>
      </c>
    </row>
    <row r="117" spans="2:27" s="9" customFormat="1" ht="29.85" customHeight="1">
      <c r="B117" s="100"/>
      <c r="C117" s="190" t="s">
        <v>77</v>
      </c>
      <c r="D117" s="190" t="s">
        <v>117</v>
      </c>
      <c r="E117" s="191" t="s">
        <v>322</v>
      </c>
      <c r="F117" s="304" t="s">
        <v>323</v>
      </c>
      <c r="G117" s="304"/>
      <c r="H117" s="304"/>
      <c r="I117" s="304"/>
      <c r="J117" s="192" t="s">
        <v>123</v>
      </c>
      <c r="K117" s="145">
        <v>68.4</v>
      </c>
      <c r="L117" s="305"/>
      <c r="M117" s="305"/>
      <c r="N117" s="306">
        <f aca="true" t="shared" si="0" ref="N117:N120">ROUND(L117*K117,2)</f>
        <v>0</v>
      </c>
      <c r="O117" s="306"/>
      <c r="P117" s="306"/>
      <c r="Q117" s="306"/>
      <c r="R117" s="103"/>
      <c r="T117" s="104"/>
      <c r="U117" s="101"/>
      <c r="V117" s="101"/>
      <c r="W117" s="105"/>
      <c r="X117" s="101"/>
      <c r="Y117" s="105"/>
      <c r="Z117" s="101"/>
      <c r="AA117" s="106"/>
    </row>
    <row r="118" spans="2:27" s="9" customFormat="1" ht="41.25" customHeight="1">
      <c r="B118" s="100"/>
      <c r="C118" s="190" t="s">
        <v>92</v>
      </c>
      <c r="D118" s="190" t="s">
        <v>117</v>
      </c>
      <c r="E118" s="191" t="s">
        <v>324</v>
      </c>
      <c r="F118" s="304" t="s">
        <v>330</v>
      </c>
      <c r="G118" s="304"/>
      <c r="H118" s="304"/>
      <c r="I118" s="304"/>
      <c r="J118" s="192" t="s">
        <v>128</v>
      </c>
      <c r="K118" s="145">
        <v>1.2</v>
      </c>
      <c r="L118" s="305"/>
      <c r="M118" s="305"/>
      <c r="N118" s="306">
        <f aca="true" t="shared" si="1" ref="N118">ROUND(L118*K118,2)</f>
        <v>0</v>
      </c>
      <c r="O118" s="306"/>
      <c r="P118" s="306"/>
      <c r="Q118" s="306"/>
      <c r="R118" s="103"/>
      <c r="T118" s="104"/>
      <c r="U118" s="101"/>
      <c r="V118" s="101"/>
      <c r="W118" s="105"/>
      <c r="X118" s="101"/>
      <c r="Y118" s="105"/>
      <c r="Z118" s="101"/>
      <c r="AA118" s="106"/>
    </row>
    <row r="119" spans="2:27" s="1" customFormat="1" ht="16.5" customHeight="1">
      <c r="B119" s="108"/>
      <c r="C119" s="190"/>
      <c r="D119" s="190"/>
      <c r="E119" s="191"/>
      <c r="F119" s="307" t="s">
        <v>329</v>
      </c>
      <c r="G119" s="307"/>
      <c r="H119" s="307"/>
      <c r="I119" s="307"/>
      <c r="J119" s="192"/>
      <c r="K119" s="145"/>
      <c r="L119" s="308"/>
      <c r="M119" s="308"/>
      <c r="N119" s="306"/>
      <c r="O119" s="306"/>
      <c r="P119" s="306"/>
      <c r="Q119" s="306"/>
      <c r="R119" s="109"/>
      <c r="T119" s="110"/>
      <c r="U119" s="30"/>
      <c r="V119" s="111"/>
      <c r="W119" s="111"/>
      <c r="X119" s="111"/>
      <c r="Y119" s="111"/>
      <c r="Z119" s="111"/>
      <c r="AA119" s="112"/>
    </row>
    <row r="120" spans="2:27" s="9" customFormat="1" ht="29.85" customHeight="1">
      <c r="B120" s="100"/>
      <c r="C120" s="190">
        <v>3</v>
      </c>
      <c r="D120" s="190" t="s">
        <v>117</v>
      </c>
      <c r="E120" s="191" t="s">
        <v>328</v>
      </c>
      <c r="F120" s="304" t="s">
        <v>325</v>
      </c>
      <c r="G120" s="304"/>
      <c r="H120" s="304"/>
      <c r="I120" s="304"/>
      <c r="J120" s="192" t="s">
        <v>128</v>
      </c>
      <c r="K120" s="145">
        <v>10.26</v>
      </c>
      <c r="L120" s="305"/>
      <c r="M120" s="305"/>
      <c r="N120" s="306">
        <f t="shared" si="0"/>
        <v>0</v>
      </c>
      <c r="O120" s="306"/>
      <c r="P120" s="306"/>
      <c r="Q120" s="306"/>
      <c r="R120" s="103"/>
      <c r="T120" s="104"/>
      <c r="U120" s="101"/>
      <c r="V120" s="101"/>
      <c r="W120" s="105"/>
      <c r="X120" s="101"/>
      <c r="Y120" s="105"/>
      <c r="Z120" s="101"/>
      <c r="AA120" s="106"/>
    </row>
    <row r="121" spans="2:27" s="1" customFormat="1" ht="16.5" customHeight="1">
      <c r="B121" s="108"/>
      <c r="C121" s="190"/>
      <c r="D121" s="190"/>
      <c r="E121" s="191"/>
      <c r="F121" s="307" t="s">
        <v>326</v>
      </c>
      <c r="G121" s="307"/>
      <c r="H121" s="307"/>
      <c r="I121" s="307"/>
      <c r="J121" s="192"/>
      <c r="K121" s="145"/>
      <c r="L121" s="308"/>
      <c r="M121" s="308"/>
      <c r="N121" s="306"/>
      <c r="O121" s="306"/>
      <c r="P121" s="306"/>
      <c r="Q121" s="306"/>
      <c r="R121" s="109"/>
      <c r="T121" s="110"/>
      <c r="U121" s="30"/>
      <c r="V121" s="111"/>
      <c r="W121" s="111"/>
      <c r="X121" s="111"/>
      <c r="Y121" s="111"/>
      <c r="Z121" s="111"/>
      <c r="AA121" s="112"/>
    </row>
    <row r="122" spans="2:27" s="1" customFormat="1" ht="16.5" customHeight="1">
      <c r="B122" s="108"/>
      <c r="C122" s="190"/>
      <c r="D122" s="190"/>
      <c r="E122" s="191"/>
      <c r="F122" s="307" t="s">
        <v>353</v>
      </c>
      <c r="G122" s="307"/>
      <c r="H122" s="307"/>
      <c r="I122" s="307"/>
      <c r="J122" s="192"/>
      <c r="K122" s="145"/>
      <c r="L122" s="308"/>
      <c r="M122" s="308"/>
      <c r="N122" s="306"/>
      <c r="O122" s="306"/>
      <c r="P122" s="306"/>
      <c r="Q122" s="306"/>
      <c r="R122" s="109"/>
      <c r="T122" s="110"/>
      <c r="U122" s="30"/>
      <c r="V122" s="111"/>
      <c r="W122" s="111"/>
      <c r="X122" s="111"/>
      <c r="Y122" s="111"/>
      <c r="Z122" s="111"/>
      <c r="AA122" s="112"/>
    </row>
    <row r="123" spans="2:27" s="1" customFormat="1" ht="16.5" customHeight="1">
      <c r="B123" s="108"/>
      <c r="C123" s="190"/>
      <c r="D123" s="190"/>
      <c r="E123" s="191"/>
      <c r="F123" s="307" t="s">
        <v>327</v>
      </c>
      <c r="G123" s="307"/>
      <c r="H123" s="307"/>
      <c r="I123" s="307"/>
      <c r="J123" s="192"/>
      <c r="K123" s="145"/>
      <c r="L123" s="308"/>
      <c r="M123" s="308"/>
      <c r="N123" s="306"/>
      <c r="O123" s="306"/>
      <c r="P123" s="306"/>
      <c r="Q123" s="306"/>
      <c r="R123" s="109"/>
      <c r="T123" s="110"/>
      <c r="U123" s="30"/>
      <c r="V123" s="111"/>
      <c r="W123" s="111"/>
      <c r="X123" s="111"/>
      <c r="Y123" s="111"/>
      <c r="Z123" s="111"/>
      <c r="AA123" s="112"/>
    </row>
    <row r="124" spans="2:27" s="9" customFormat="1" ht="29.85" customHeight="1">
      <c r="B124" s="100"/>
      <c r="C124" s="146"/>
      <c r="D124" s="147" t="s">
        <v>320</v>
      </c>
      <c r="E124" s="147"/>
      <c r="F124" s="147"/>
      <c r="G124" s="147"/>
      <c r="H124" s="147"/>
      <c r="I124" s="147"/>
      <c r="J124" s="147"/>
      <c r="K124" s="147"/>
      <c r="L124" s="143"/>
      <c r="M124" s="143"/>
      <c r="N124" s="302">
        <f>SUM(N125:Q135)</f>
        <v>0</v>
      </c>
      <c r="O124" s="303"/>
      <c r="P124" s="303"/>
      <c r="Q124" s="303"/>
      <c r="R124" s="103"/>
      <c r="T124" s="104"/>
      <c r="U124" s="101"/>
      <c r="V124" s="101"/>
      <c r="W124" s="105" t="e">
        <f>#REF!</f>
        <v>#REF!</v>
      </c>
      <c r="X124" s="101"/>
      <c r="Y124" s="105" t="e">
        <f>#REF!</f>
        <v>#REF!</v>
      </c>
      <c r="Z124" s="101"/>
      <c r="AA124" s="106" t="e">
        <f>#REF!</f>
        <v>#REF!</v>
      </c>
    </row>
    <row r="125" spans="2:27" s="9" customFormat="1" ht="29.85" customHeight="1">
      <c r="B125" s="100"/>
      <c r="C125" s="190">
        <v>4</v>
      </c>
      <c r="D125" s="190" t="s">
        <v>117</v>
      </c>
      <c r="E125" s="191" t="s">
        <v>331</v>
      </c>
      <c r="F125" s="304" t="s">
        <v>332</v>
      </c>
      <c r="G125" s="304"/>
      <c r="H125" s="304"/>
      <c r="I125" s="304"/>
      <c r="J125" s="192" t="s">
        <v>150</v>
      </c>
      <c r="K125" s="145">
        <v>1</v>
      </c>
      <c r="L125" s="305"/>
      <c r="M125" s="305"/>
      <c r="N125" s="306">
        <f aca="true" t="shared" si="2" ref="N125">ROUND(L125*K125,2)</f>
        <v>0</v>
      </c>
      <c r="O125" s="306"/>
      <c r="P125" s="306"/>
      <c r="Q125" s="306"/>
      <c r="R125" s="103"/>
      <c r="T125" s="104"/>
      <c r="U125" s="101"/>
      <c r="V125" s="101"/>
      <c r="W125" s="105"/>
      <c r="X125" s="101"/>
      <c r="Y125" s="105"/>
      <c r="Z125" s="101"/>
      <c r="AA125" s="106"/>
    </row>
    <row r="126" spans="2:27" s="1" customFormat="1" ht="16.5" customHeight="1">
      <c r="B126" s="108"/>
      <c r="C126" s="190"/>
      <c r="D126" s="190"/>
      <c r="E126" s="191"/>
      <c r="F126" s="307" t="s">
        <v>333</v>
      </c>
      <c r="G126" s="307"/>
      <c r="H126" s="307"/>
      <c r="I126" s="307"/>
      <c r="J126" s="192"/>
      <c r="K126" s="145"/>
      <c r="L126" s="308"/>
      <c r="M126" s="308"/>
      <c r="N126" s="306"/>
      <c r="O126" s="306"/>
      <c r="P126" s="306"/>
      <c r="Q126" s="306"/>
      <c r="R126" s="109"/>
      <c r="T126" s="110"/>
      <c r="U126" s="30"/>
      <c r="V126" s="111"/>
      <c r="W126" s="111"/>
      <c r="X126" s="111"/>
      <c r="Y126" s="111"/>
      <c r="Z126" s="111"/>
      <c r="AA126" s="112"/>
    </row>
    <row r="127" spans="2:27" s="1" customFormat="1" ht="16.5" customHeight="1">
      <c r="B127" s="108"/>
      <c r="C127" s="190"/>
      <c r="D127" s="190"/>
      <c r="E127" s="191"/>
      <c r="F127" s="309" t="s">
        <v>334</v>
      </c>
      <c r="G127" s="310"/>
      <c r="H127" s="310"/>
      <c r="I127" s="311"/>
      <c r="J127" s="192"/>
      <c r="K127" s="145"/>
      <c r="L127" s="308"/>
      <c r="M127" s="308"/>
      <c r="N127" s="306"/>
      <c r="O127" s="306"/>
      <c r="P127" s="306"/>
      <c r="Q127" s="306"/>
      <c r="R127" s="109"/>
      <c r="T127" s="110"/>
      <c r="U127" s="30"/>
      <c r="V127" s="111"/>
      <c r="W127" s="111"/>
      <c r="X127" s="111"/>
      <c r="Y127" s="111"/>
      <c r="Z127" s="111"/>
      <c r="AA127" s="112"/>
    </row>
    <row r="128" spans="2:27" s="1" customFormat="1" ht="16.5" customHeight="1">
      <c r="B128" s="108"/>
      <c r="C128" s="190"/>
      <c r="D128" s="190"/>
      <c r="E128" s="191"/>
      <c r="F128" s="309" t="s">
        <v>341</v>
      </c>
      <c r="G128" s="310"/>
      <c r="H128" s="310"/>
      <c r="I128" s="311"/>
      <c r="J128" s="192"/>
      <c r="K128" s="145"/>
      <c r="L128" s="308"/>
      <c r="M128" s="308"/>
      <c r="N128" s="306"/>
      <c r="O128" s="306"/>
      <c r="P128" s="306"/>
      <c r="Q128" s="306"/>
      <c r="R128" s="109"/>
      <c r="T128" s="110"/>
      <c r="U128" s="30"/>
      <c r="V128" s="111"/>
      <c r="W128" s="111"/>
      <c r="X128" s="111"/>
      <c r="Y128" s="111"/>
      <c r="Z128" s="111"/>
      <c r="AA128" s="112"/>
    </row>
    <row r="129" spans="2:27" s="1" customFormat="1" ht="16.5" customHeight="1">
      <c r="B129" s="108"/>
      <c r="C129" s="190"/>
      <c r="D129" s="190"/>
      <c r="E129" s="191"/>
      <c r="F129" s="309" t="s">
        <v>342</v>
      </c>
      <c r="G129" s="310"/>
      <c r="H129" s="310"/>
      <c r="I129" s="311"/>
      <c r="J129" s="192"/>
      <c r="K129" s="145"/>
      <c r="L129" s="312"/>
      <c r="M129" s="313"/>
      <c r="N129" s="314"/>
      <c r="O129" s="315"/>
      <c r="P129" s="315"/>
      <c r="Q129" s="316"/>
      <c r="R129" s="109"/>
      <c r="T129" s="110"/>
      <c r="U129" s="30"/>
      <c r="V129" s="111"/>
      <c r="W129" s="111"/>
      <c r="X129" s="111"/>
      <c r="Y129" s="111"/>
      <c r="Z129" s="111"/>
      <c r="AA129" s="112"/>
    </row>
    <row r="130" spans="2:27" s="1" customFormat="1" ht="16.5" customHeight="1">
      <c r="B130" s="108"/>
      <c r="C130" s="190"/>
      <c r="D130" s="190"/>
      <c r="E130" s="191"/>
      <c r="F130" s="309" t="s">
        <v>335</v>
      </c>
      <c r="G130" s="310"/>
      <c r="H130" s="310"/>
      <c r="I130" s="311"/>
      <c r="J130" s="192"/>
      <c r="K130" s="145"/>
      <c r="L130" s="308"/>
      <c r="M130" s="308"/>
      <c r="N130" s="306"/>
      <c r="O130" s="306"/>
      <c r="P130" s="306"/>
      <c r="Q130" s="306"/>
      <c r="R130" s="109"/>
      <c r="T130" s="110"/>
      <c r="U130" s="30"/>
      <c r="V130" s="111"/>
      <c r="W130" s="111"/>
      <c r="X130" s="111"/>
      <c r="Y130" s="111"/>
      <c r="Z130" s="111"/>
      <c r="AA130" s="112"/>
    </row>
    <row r="131" spans="2:27" s="1" customFormat="1" ht="16.5" customHeight="1">
      <c r="B131" s="108"/>
      <c r="C131" s="190"/>
      <c r="D131" s="190"/>
      <c r="E131" s="191"/>
      <c r="F131" s="309" t="s">
        <v>336</v>
      </c>
      <c r="G131" s="310"/>
      <c r="H131" s="310"/>
      <c r="I131" s="311"/>
      <c r="J131" s="192"/>
      <c r="K131" s="145"/>
      <c r="L131" s="308"/>
      <c r="M131" s="308"/>
      <c r="N131" s="306"/>
      <c r="O131" s="306"/>
      <c r="P131" s="306"/>
      <c r="Q131" s="306"/>
      <c r="R131" s="109"/>
      <c r="T131" s="110"/>
      <c r="U131" s="30"/>
      <c r="V131" s="111"/>
      <c r="W131" s="111"/>
      <c r="X131" s="111"/>
      <c r="Y131" s="111"/>
      <c r="Z131" s="111"/>
      <c r="AA131" s="112"/>
    </row>
    <row r="132" spans="2:27" s="1" customFormat="1" ht="16.5" customHeight="1">
      <c r="B132" s="108"/>
      <c r="C132" s="190"/>
      <c r="D132" s="190"/>
      <c r="E132" s="191"/>
      <c r="F132" s="309" t="s">
        <v>337</v>
      </c>
      <c r="G132" s="310"/>
      <c r="H132" s="310"/>
      <c r="I132" s="311"/>
      <c r="J132" s="192"/>
      <c r="K132" s="145"/>
      <c r="L132" s="308"/>
      <c r="M132" s="308"/>
      <c r="N132" s="306"/>
      <c r="O132" s="306"/>
      <c r="P132" s="306"/>
      <c r="Q132" s="306"/>
      <c r="R132" s="109"/>
      <c r="T132" s="110"/>
      <c r="U132" s="30"/>
      <c r="V132" s="111"/>
      <c r="W132" s="111"/>
      <c r="X132" s="111"/>
      <c r="Y132" s="111"/>
      <c r="Z132" s="111"/>
      <c r="AA132" s="112"/>
    </row>
    <row r="133" spans="2:27" s="1" customFormat="1" ht="16.5" customHeight="1">
      <c r="B133" s="108"/>
      <c r="C133" s="190"/>
      <c r="D133" s="190"/>
      <c r="E133" s="191"/>
      <c r="F133" s="309" t="s">
        <v>338</v>
      </c>
      <c r="G133" s="310"/>
      <c r="H133" s="310"/>
      <c r="I133" s="311"/>
      <c r="J133" s="192"/>
      <c r="K133" s="145"/>
      <c r="L133" s="308"/>
      <c r="M133" s="308"/>
      <c r="N133" s="306"/>
      <c r="O133" s="306"/>
      <c r="P133" s="306"/>
      <c r="Q133" s="306"/>
      <c r="R133" s="109"/>
      <c r="T133" s="110"/>
      <c r="U133" s="30"/>
      <c r="V133" s="111"/>
      <c r="W133" s="111"/>
      <c r="X133" s="111"/>
      <c r="Y133" s="111"/>
      <c r="Z133" s="111"/>
      <c r="AA133" s="112"/>
    </row>
    <row r="134" spans="2:27" s="9" customFormat="1" ht="29.85" customHeight="1">
      <c r="B134" s="100"/>
      <c r="C134" s="190"/>
      <c r="D134" s="190"/>
      <c r="E134" s="191"/>
      <c r="F134" s="309" t="s">
        <v>339</v>
      </c>
      <c r="G134" s="310"/>
      <c r="H134" s="310"/>
      <c r="I134" s="311"/>
      <c r="J134" s="192"/>
      <c r="K134" s="145"/>
      <c r="L134" s="308"/>
      <c r="M134" s="308"/>
      <c r="N134" s="306"/>
      <c r="O134" s="306"/>
      <c r="P134" s="306"/>
      <c r="Q134" s="306"/>
      <c r="R134" s="103"/>
      <c r="T134" s="104"/>
      <c r="U134" s="101"/>
      <c r="V134" s="101"/>
      <c r="W134" s="105"/>
      <c r="X134" s="101"/>
      <c r="Y134" s="105"/>
      <c r="Z134" s="101"/>
      <c r="AA134" s="106"/>
    </row>
    <row r="135" spans="2:27" s="1" customFormat="1" ht="16.5" customHeight="1">
      <c r="B135" s="108"/>
      <c r="C135" s="190"/>
      <c r="D135" s="190"/>
      <c r="E135" s="191"/>
      <c r="F135" s="309" t="s">
        <v>340</v>
      </c>
      <c r="G135" s="310"/>
      <c r="H135" s="310"/>
      <c r="I135" s="311"/>
      <c r="J135" s="192"/>
      <c r="K135" s="145"/>
      <c r="L135" s="308"/>
      <c r="M135" s="308"/>
      <c r="N135" s="306"/>
      <c r="O135" s="306"/>
      <c r="P135" s="306"/>
      <c r="Q135" s="306"/>
      <c r="R135" s="109"/>
      <c r="T135" s="110"/>
      <c r="U135" s="30"/>
      <c r="V135" s="111"/>
      <c r="W135" s="111"/>
      <c r="X135" s="111"/>
      <c r="Y135" s="111"/>
      <c r="Z135" s="111"/>
      <c r="AA135" s="112"/>
    </row>
    <row r="136" spans="2:27" s="9" customFormat="1" ht="29.85" customHeight="1">
      <c r="B136" s="100"/>
      <c r="C136" s="146"/>
      <c r="D136" s="147" t="s">
        <v>321</v>
      </c>
      <c r="E136" s="147"/>
      <c r="F136" s="147"/>
      <c r="G136" s="147"/>
      <c r="H136" s="147"/>
      <c r="I136" s="147"/>
      <c r="J136" s="147"/>
      <c r="K136" s="147"/>
      <c r="L136" s="143"/>
      <c r="M136" s="143"/>
      <c r="N136" s="302">
        <f>SUM(N137:Q139)</f>
        <v>0</v>
      </c>
      <c r="O136" s="303"/>
      <c r="P136" s="303"/>
      <c r="Q136" s="303"/>
      <c r="R136" s="103"/>
      <c r="T136" s="104"/>
      <c r="U136" s="101"/>
      <c r="V136" s="101"/>
      <c r="W136" s="105">
        <f>SUM(W137:W144)</f>
        <v>0</v>
      </c>
      <c r="X136" s="101"/>
      <c r="Y136" s="105">
        <f>SUM(Y137:Y144)</f>
        <v>0</v>
      </c>
      <c r="Z136" s="101"/>
      <c r="AA136" s="106">
        <f>SUM(AA137:AA144)</f>
        <v>0</v>
      </c>
    </row>
    <row r="137" spans="2:27" s="1" customFormat="1" ht="22.5" customHeight="1">
      <c r="B137" s="108"/>
      <c r="C137" s="190">
        <v>5</v>
      </c>
      <c r="D137" s="190" t="s">
        <v>117</v>
      </c>
      <c r="E137" s="191" t="s">
        <v>345</v>
      </c>
      <c r="F137" s="304" t="s">
        <v>344</v>
      </c>
      <c r="G137" s="304"/>
      <c r="H137" s="304"/>
      <c r="I137" s="304"/>
      <c r="J137" s="192" t="s">
        <v>118</v>
      </c>
      <c r="K137" s="145">
        <v>4</v>
      </c>
      <c r="L137" s="305"/>
      <c r="M137" s="305"/>
      <c r="N137" s="306">
        <f aca="true" t="shared" si="3" ref="N137:N144">ROUND(L137*K137,2)</f>
        <v>0</v>
      </c>
      <c r="O137" s="306"/>
      <c r="P137" s="306"/>
      <c r="Q137" s="306"/>
      <c r="R137" s="109"/>
      <c r="T137" s="110" t="s">
        <v>5</v>
      </c>
      <c r="U137" s="113" t="s">
        <v>36</v>
      </c>
      <c r="V137" s="114">
        <v>0</v>
      </c>
      <c r="W137" s="114">
        <f aca="true" t="shared" si="4" ref="W137:W144">V137*K137</f>
        <v>0</v>
      </c>
      <c r="X137" s="114">
        <v>0</v>
      </c>
      <c r="Y137" s="114">
        <f aca="true" t="shared" si="5" ref="Y137:Y144">X137*K137</f>
        <v>0</v>
      </c>
      <c r="Z137" s="114">
        <v>0</v>
      </c>
      <c r="AA137" s="115">
        <f aca="true" t="shared" si="6" ref="AA137:AA144">Z137*K137</f>
        <v>0</v>
      </c>
    </row>
    <row r="138" spans="2:27" s="1" customFormat="1" ht="16.5" customHeight="1">
      <c r="B138" s="108"/>
      <c r="C138" s="190"/>
      <c r="D138" s="190"/>
      <c r="E138" s="191"/>
      <c r="F138" s="309" t="s">
        <v>346</v>
      </c>
      <c r="G138" s="310"/>
      <c r="H138" s="310"/>
      <c r="I138" s="311"/>
      <c r="J138" s="192"/>
      <c r="K138" s="145"/>
      <c r="L138" s="308"/>
      <c r="M138" s="308"/>
      <c r="N138" s="306"/>
      <c r="O138" s="306"/>
      <c r="P138" s="306"/>
      <c r="Q138" s="306"/>
      <c r="R138" s="109"/>
      <c r="T138" s="110"/>
      <c r="U138" s="30"/>
      <c r="V138" s="111"/>
      <c r="W138" s="111"/>
      <c r="X138" s="111"/>
      <c r="Y138" s="111"/>
      <c r="Z138" s="111"/>
      <c r="AA138" s="112"/>
    </row>
    <row r="139" spans="2:27" s="1" customFormat="1" ht="22.5" customHeight="1">
      <c r="B139" s="108"/>
      <c r="C139" s="190">
        <v>6</v>
      </c>
      <c r="D139" s="190" t="s">
        <v>117</v>
      </c>
      <c r="E139" s="191" t="s">
        <v>347</v>
      </c>
      <c r="F139" s="304" t="s">
        <v>348</v>
      </c>
      <c r="G139" s="304"/>
      <c r="H139" s="304"/>
      <c r="I139" s="304"/>
      <c r="J139" s="192" t="s">
        <v>118</v>
      </c>
      <c r="K139" s="145">
        <v>1</v>
      </c>
      <c r="L139" s="305"/>
      <c r="M139" s="305"/>
      <c r="N139" s="306">
        <f t="shared" si="3"/>
        <v>0</v>
      </c>
      <c r="O139" s="306"/>
      <c r="P139" s="306"/>
      <c r="Q139" s="306"/>
      <c r="R139" s="109"/>
      <c r="T139" s="110" t="s">
        <v>5</v>
      </c>
      <c r="U139" s="113" t="s">
        <v>36</v>
      </c>
      <c r="V139" s="114">
        <v>0</v>
      </c>
      <c r="W139" s="114">
        <f t="shared" si="4"/>
        <v>0</v>
      </c>
      <c r="X139" s="114">
        <v>0</v>
      </c>
      <c r="Y139" s="114">
        <f t="shared" si="5"/>
        <v>0</v>
      </c>
      <c r="Z139" s="114">
        <v>0</v>
      </c>
      <c r="AA139" s="115">
        <f t="shared" si="6"/>
        <v>0</v>
      </c>
    </row>
    <row r="140" spans="2:27" s="1" customFormat="1" ht="16.5" customHeight="1">
      <c r="B140" s="108"/>
      <c r="C140" s="190"/>
      <c r="D140" s="190"/>
      <c r="E140" s="191"/>
      <c r="F140" s="309" t="s">
        <v>346</v>
      </c>
      <c r="G140" s="310"/>
      <c r="H140" s="310"/>
      <c r="I140" s="311"/>
      <c r="J140" s="192"/>
      <c r="K140" s="145"/>
      <c r="L140" s="308"/>
      <c r="M140" s="308"/>
      <c r="N140" s="306"/>
      <c r="O140" s="306"/>
      <c r="P140" s="306"/>
      <c r="Q140" s="306"/>
      <c r="R140" s="109"/>
      <c r="T140" s="110"/>
      <c r="U140" s="30"/>
      <c r="V140" s="111"/>
      <c r="W140" s="111"/>
      <c r="X140" s="111"/>
      <c r="Y140" s="111"/>
      <c r="Z140" s="111"/>
      <c r="AA140" s="112"/>
    </row>
    <row r="141" spans="2:27" s="9" customFormat="1" ht="29.85" customHeight="1">
      <c r="B141" s="100"/>
      <c r="C141" s="190">
        <v>7</v>
      </c>
      <c r="D141" s="190" t="s">
        <v>117</v>
      </c>
      <c r="E141" s="191" t="s">
        <v>349</v>
      </c>
      <c r="F141" s="304" t="s">
        <v>350</v>
      </c>
      <c r="G141" s="304"/>
      <c r="H141" s="304"/>
      <c r="I141" s="304"/>
      <c r="J141" s="192" t="s">
        <v>118</v>
      </c>
      <c r="K141" s="145">
        <v>3</v>
      </c>
      <c r="L141" s="305"/>
      <c r="M141" s="305"/>
      <c r="N141" s="306">
        <f aca="true" t="shared" si="7" ref="N141">ROUND(L141*K141,2)</f>
        <v>0</v>
      </c>
      <c r="O141" s="306"/>
      <c r="P141" s="306"/>
      <c r="Q141" s="306"/>
      <c r="R141" s="103"/>
      <c r="T141" s="104" t="s">
        <v>5</v>
      </c>
      <c r="U141" s="101" t="s">
        <v>36</v>
      </c>
      <c r="V141" s="101">
        <v>0</v>
      </c>
      <c r="W141" s="105">
        <f aca="true" t="shared" si="8" ref="W141">V141*K141</f>
        <v>0</v>
      </c>
      <c r="X141" s="101">
        <v>0</v>
      </c>
      <c r="Y141" s="105">
        <f aca="true" t="shared" si="9" ref="Y141">X141*K141</f>
        <v>0</v>
      </c>
      <c r="Z141" s="101">
        <v>0</v>
      </c>
      <c r="AA141" s="106">
        <f aca="true" t="shared" si="10" ref="AA141">Z141*K141</f>
        <v>0</v>
      </c>
    </row>
    <row r="142" spans="2:27" s="9" customFormat="1" ht="29.85" customHeight="1">
      <c r="B142" s="100"/>
      <c r="C142" s="190">
        <v>8</v>
      </c>
      <c r="D142" s="190" t="s">
        <v>117</v>
      </c>
      <c r="E142" s="191" t="s">
        <v>351</v>
      </c>
      <c r="F142" s="304" t="s">
        <v>352</v>
      </c>
      <c r="G142" s="304"/>
      <c r="H142" s="304"/>
      <c r="I142" s="304"/>
      <c r="J142" s="192" t="s">
        <v>118</v>
      </c>
      <c r="K142" s="145">
        <v>3</v>
      </c>
      <c r="L142" s="305"/>
      <c r="M142" s="305"/>
      <c r="N142" s="306">
        <f aca="true" t="shared" si="11" ref="N142">ROUND(L142*K142,2)</f>
        <v>0</v>
      </c>
      <c r="O142" s="306"/>
      <c r="P142" s="306"/>
      <c r="Q142" s="306"/>
      <c r="R142" s="103"/>
      <c r="T142" s="104" t="s">
        <v>5</v>
      </c>
      <c r="U142" s="101" t="s">
        <v>36</v>
      </c>
      <c r="V142" s="101">
        <v>0</v>
      </c>
      <c r="W142" s="105">
        <f aca="true" t="shared" si="12" ref="W142">V142*K142</f>
        <v>0</v>
      </c>
      <c r="X142" s="101">
        <v>0</v>
      </c>
      <c r="Y142" s="105">
        <f aca="true" t="shared" si="13" ref="Y142">X142*K142</f>
        <v>0</v>
      </c>
      <c r="Z142" s="101">
        <v>0</v>
      </c>
      <c r="AA142" s="106">
        <f aca="true" t="shared" si="14" ref="AA142">Z142*K142</f>
        <v>0</v>
      </c>
    </row>
    <row r="143" spans="2:27" s="9" customFormat="1" ht="29.85" customHeight="1">
      <c r="B143" s="100"/>
      <c r="C143" s="146"/>
      <c r="D143" s="147" t="s">
        <v>411</v>
      </c>
      <c r="E143" s="147"/>
      <c r="F143" s="147"/>
      <c r="G143" s="147"/>
      <c r="H143" s="147"/>
      <c r="I143" s="147"/>
      <c r="J143" s="147"/>
      <c r="K143" s="147"/>
      <c r="L143" s="143"/>
      <c r="M143" s="143"/>
      <c r="N143" s="302">
        <f>SUM(N144)</f>
        <v>0</v>
      </c>
      <c r="O143" s="303"/>
      <c r="P143" s="303"/>
      <c r="Q143" s="303"/>
      <c r="R143" s="103"/>
      <c r="T143" s="104"/>
      <c r="U143" s="101"/>
      <c r="V143" s="101"/>
      <c r="W143" s="105">
        <f>SUM(W144:W158)</f>
        <v>0</v>
      </c>
      <c r="X143" s="101"/>
      <c r="Y143" s="105">
        <f>SUM(Y144:Y158)</f>
        <v>0</v>
      </c>
      <c r="Z143" s="101"/>
      <c r="AA143" s="106">
        <f>SUM(AA144:AA158)</f>
        <v>0</v>
      </c>
    </row>
    <row r="144" spans="2:27" s="1" customFormat="1" ht="22.5" customHeight="1">
      <c r="B144" s="108"/>
      <c r="C144" s="190" t="s">
        <v>10</v>
      </c>
      <c r="D144" s="190" t="s">
        <v>117</v>
      </c>
      <c r="E144" s="191" t="s">
        <v>358</v>
      </c>
      <c r="F144" s="304" t="s">
        <v>343</v>
      </c>
      <c r="G144" s="304"/>
      <c r="H144" s="304"/>
      <c r="I144" s="304"/>
      <c r="J144" s="192" t="s">
        <v>150</v>
      </c>
      <c r="K144" s="145">
        <v>1</v>
      </c>
      <c r="L144" s="305"/>
      <c r="M144" s="305"/>
      <c r="N144" s="306">
        <f t="shared" si="3"/>
        <v>0</v>
      </c>
      <c r="O144" s="306"/>
      <c r="P144" s="306"/>
      <c r="Q144" s="306"/>
      <c r="R144" s="109"/>
      <c r="T144" s="110" t="s">
        <v>5</v>
      </c>
      <c r="U144" s="113" t="s">
        <v>36</v>
      </c>
      <c r="V144" s="114">
        <v>0</v>
      </c>
      <c r="W144" s="114">
        <f t="shared" si="4"/>
        <v>0</v>
      </c>
      <c r="X144" s="114">
        <v>0</v>
      </c>
      <c r="Y144" s="114">
        <f t="shared" si="5"/>
        <v>0</v>
      </c>
      <c r="Z144" s="114">
        <v>0</v>
      </c>
      <c r="AA144" s="115">
        <f t="shared" si="6"/>
        <v>0</v>
      </c>
    </row>
    <row r="145" spans="2:27" s="1" customFormat="1" ht="22.5" customHeight="1">
      <c r="B145" s="108"/>
      <c r="C145" s="129" t="s">
        <v>318</v>
      </c>
      <c r="D145" s="124"/>
      <c r="E145" s="125"/>
      <c r="F145" s="126"/>
      <c r="G145" s="126"/>
      <c r="H145" s="126"/>
      <c r="I145" s="126"/>
      <c r="J145" s="127"/>
      <c r="K145" s="128"/>
      <c r="L145" s="144"/>
      <c r="M145" s="144"/>
      <c r="N145" s="193"/>
      <c r="O145" s="193"/>
      <c r="P145" s="193"/>
      <c r="Q145" s="193"/>
      <c r="R145" s="109"/>
      <c r="T145" s="123"/>
      <c r="U145" s="30"/>
      <c r="V145" s="111"/>
      <c r="W145" s="111"/>
      <c r="X145" s="111"/>
      <c r="Y145" s="111"/>
      <c r="Z145" s="111"/>
      <c r="AA145" s="111"/>
    </row>
    <row r="146" spans="2:18" s="1" customFormat="1" ht="6.95" customHeight="1">
      <c r="B146" s="41"/>
      <c r="C146" s="42"/>
      <c r="D146" s="42"/>
      <c r="E146" s="42"/>
      <c r="F146" s="42"/>
      <c r="G146" s="42"/>
      <c r="H146" s="42"/>
      <c r="I146" s="42"/>
      <c r="J146" s="42"/>
      <c r="K146" s="42"/>
      <c r="L146" s="42"/>
      <c r="M146" s="42"/>
      <c r="N146" s="42"/>
      <c r="O146" s="42"/>
      <c r="P146" s="42"/>
      <c r="Q146" s="42"/>
      <c r="R146" s="43"/>
    </row>
  </sheetData>
  <sheetProtection algorithmName="SHA-512" hashValue="q3QKOZVKihCaRM1k8ysFSQzPKhKxSJLdjG233MDIjCSHV5ifzpLVoqkO5Zwprh3//f4DNAdbdWtu25JKZ5uMZg==" saltValue="642elb9GSM0vpiExQvB3CQ==" spinCount="100000" sheet="1" objects="1" scenarios="1"/>
  <mergeCells count="144">
    <mergeCell ref="F140:I140"/>
    <mergeCell ref="L140:M140"/>
    <mergeCell ref="N140:Q140"/>
    <mergeCell ref="N137:Q137"/>
    <mergeCell ref="L137:M137"/>
    <mergeCell ref="F137:I137"/>
    <mergeCell ref="F128:I128"/>
    <mergeCell ref="L128:M128"/>
    <mergeCell ref="N128:Q128"/>
    <mergeCell ref="F129:I129"/>
    <mergeCell ref="L129:M129"/>
    <mergeCell ref="N129:Q129"/>
    <mergeCell ref="F134:I134"/>
    <mergeCell ref="L134:M134"/>
    <mergeCell ref="N134:Q134"/>
    <mergeCell ref="F135:I135"/>
    <mergeCell ref="L135:M135"/>
    <mergeCell ref="N135:Q135"/>
    <mergeCell ref="F130:I130"/>
    <mergeCell ref="L130:M130"/>
    <mergeCell ref="N130:Q130"/>
    <mergeCell ref="F139:I139"/>
    <mergeCell ref="L139:M139"/>
    <mergeCell ref="N139:Q139"/>
    <mergeCell ref="F121:I121"/>
    <mergeCell ref="L121:M121"/>
    <mergeCell ref="N121:Q121"/>
    <mergeCell ref="F123:I123"/>
    <mergeCell ref="L123:M123"/>
    <mergeCell ref="N123:Q123"/>
    <mergeCell ref="L126:M126"/>
    <mergeCell ref="N126:Q126"/>
    <mergeCell ref="F122:I122"/>
    <mergeCell ref="L122:M122"/>
    <mergeCell ref="N122:Q122"/>
    <mergeCell ref="N143:Q143"/>
    <mergeCell ref="F144:I144"/>
    <mergeCell ref="L144:M144"/>
    <mergeCell ref="N144:Q144"/>
    <mergeCell ref="F141:I141"/>
    <mergeCell ref="L141:M141"/>
    <mergeCell ref="N141:Q141"/>
    <mergeCell ref="F142:I142"/>
    <mergeCell ref="L142:M142"/>
    <mergeCell ref="N142:Q142"/>
    <mergeCell ref="N136:Q136"/>
    <mergeCell ref="F138:I138"/>
    <mergeCell ref="L138:M138"/>
    <mergeCell ref="N138:Q138"/>
    <mergeCell ref="N124:Q124"/>
    <mergeCell ref="F125:I125"/>
    <mergeCell ref="L125:M125"/>
    <mergeCell ref="N125:Q125"/>
    <mergeCell ref="F133:I133"/>
    <mergeCell ref="L133:M133"/>
    <mergeCell ref="N133:Q133"/>
    <mergeCell ref="F131:I131"/>
    <mergeCell ref="L131:M131"/>
    <mergeCell ref="N131:Q131"/>
    <mergeCell ref="F132:I132"/>
    <mergeCell ref="L132:M132"/>
    <mergeCell ref="N132:Q132"/>
    <mergeCell ref="F127:I127"/>
    <mergeCell ref="L127:M127"/>
    <mergeCell ref="N127:Q127"/>
    <mergeCell ref="F126:I126"/>
    <mergeCell ref="N116:Q116"/>
    <mergeCell ref="F117:I117"/>
    <mergeCell ref="L117:M117"/>
    <mergeCell ref="N117:Q117"/>
    <mergeCell ref="F120:I120"/>
    <mergeCell ref="L120:M120"/>
    <mergeCell ref="N120:Q120"/>
    <mergeCell ref="F118:I118"/>
    <mergeCell ref="L118:M118"/>
    <mergeCell ref="N118:Q118"/>
    <mergeCell ref="F119:I119"/>
    <mergeCell ref="L119:M119"/>
    <mergeCell ref="N119:Q119"/>
    <mergeCell ref="M111:Q111"/>
    <mergeCell ref="F113:I113"/>
    <mergeCell ref="L113:M113"/>
    <mergeCell ref="N113:Q113"/>
    <mergeCell ref="N114:Q114"/>
    <mergeCell ref="N115:Q115"/>
    <mergeCell ref="L97:Q97"/>
    <mergeCell ref="C103:Q103"/>
    <mergeCell ref="F105:P105"/>
    <mergeCell ref="F106:P106"/>
    <mergeCell ref="M108:P108"/>
    <mergeCell ref="M110:Q110"/>
    <mergeCell ref="N91:Q91"/>
    <mergeCell ref="N92:Q92"/>
    <mergeCell ref="P93:Q93"/>
    <mergeCell ref="N95:Q95"/>
    <mergeCell ref="M84:Q84"/>
    <mergeCell ref="C86:G86"/>
    <mergeCell ref="N86:Q86"/>
    <mergeCell ref="N88:Q88"/>
    <mergeCell ref="N89:Q89"/>
    <mergeCell ref="N90:Q90"/>
    <mergeCell ref="L38:P38"/>
    <mergeCell ref="C76:Q76"/>
    <mergeCell ref="F78:P78"/>
    <mergeCell ref="F79:P79"/>
    <mergeCell ref="M81:P81"/>
    <mergeCell ref="M83:Q83"/>
    <mergeCell ref="H34:J34"/>
    <mergeCell ref="M34:P34"/>
    <mergeCell ref="H35:J35"/>
    <mergeCell ref="M35:P35"/>
    <mergeCell ref="H36:J36"/>
    <mergeCell ref="M36:P36"/>
    <mergeCell ref="M30:P30"/>
    <mergeCell ref="H32:J32"/>
    <mergeCell ref="M32:P32"/>
    <mergeCell ref="H33:J33"/>
    <mergeCell ref="M33:P33"/>
    <mergeCell ref="O18:P18"/>
    <mergeCell ref="F19:G19"/>
    <mergeCell ref="O20:P20"/>
    <mergeCell ref="O21:P21"/>
    <mergeCell ref="E24:L24"/>
    <mergeCell ref="M27:P27"/>
    <mergeCell ref="F23:G23"/>
    <mergeCell ref="F16:G16"/>
    <mergeCell ref="O17:P17"/>
    <mergeCell ref="F9:G9"/>
    <mergeCell ref="O9:P9"/>
    <mergeCell ref="F10:G10"/>
    <mergeCell ref="O11:P11"/>
    <mergeCell ref="O12:P12"/>
    <mergeCell ref="F13:G13"/>
    <mergeCell ref="M28:P28"/>
    <mergeCell ref="H1:K1"/>
    <mergeCell ref="C2:Q2"/>
    <mergeCell ref="S2:AC2"/>
    <mergeCell ref="C4:Q4"/>
    <mergeCell ref="F6:P6"/>
    <mergeCell ref="F7:P7"/>
    <mergeCell ref="F14:G14"/>
    <mergeCell ref="O14:P14"/>
    <mergeCell ref="F15:G15"/>
    <mergeCell ref="O15:P15"/>
  </mergeCells>
  <hyperlinks>
    <hyperlink ref="F1:G1" location="C2" display="1) Krycí list rozpočtu"/>
    <hyperlink ref="H1:K1" location="C86" display="2) Rekapitulace rozpočtu"/>
    <hyperlink ref="L1" location="C112"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3"/>
  <sheetViews>
    <sheetView showGridLines="0" workbookViewId="0" topLeftCell="A1">
      <pane ySplit="1" topLeftCell="A2" activePane="bottomLeft" state="frozen"/>
      <selection pane="bottomLeft" activeCell="F139" sqref="F139:I139"/>
    </sheetView>
  </sheetViews>
  <sheetFormatPr defaultColWidth="9.33203125" defaultRowHeight="13.5"/>
  <cols>
    <col min="1" max="1" width="8.33203125" style="116" customWidth="1"/>
    <col min="2" max="2" width="1.66796875" style="116" customWidth="1"/>
    <col min="3" max="3" width="4.16015625" style="116" customWidth="1"/>
    <col min="4" max="4" width="4.33203125" style="116" customWidth="1"/>
    <col min="5" max="5" width="17.16015625" style="116" customWidth="1"/>
    <col min="6" max="7" width="11.16015625" style="116" customWidth="1"/>
    <col min="8" max="8" width="12.5" style="116" customWidth="1"/>
    <col min="9" max="9" width="7" style="116" customWidth="1"/>
    <col min="10" max="10" width="5.16015625" style="116" customWidth="1"/>
    <col min="11" max="11" width="11.5" style="116" customWidth="1"/>
    <col min="12" max="12" width="12" style="116" customWidth="1"/>
    <col min="13" max="14" width="6" style="116" customWidth="1"/>
    <col min="15" max="15" width="2" style="116" customWidth="1"/>
    <col min="16" max="16" width="12.5" style="116" customWidth="1"/>
    <col min="17" max="17" width="4.16015625" style="116" customWidth="1"/>
    <col min="18" max="18" width="1.66796875" style="116" customWidth="1"/>
    <col min="19" max="19" width="8.16015625" style="116" customWidth="1"/>
    <col min="20" max="20" width="29.66015625" style="116" hidden="1" customWidth="1"/>
    <col min="21" max="21" width="16.33203125" style="116" hidden="1" customWidth="1"/>
    <col min="22" max="22" width="12.33203125" style="116" hidden="1" customWidth="1"/>
    <col min="23" max="23" width="16.33203125" style="116" hidden="1" customWidth="1"/>
    <col min="24" max="24" width="12.16015625" style="116" hidden="1" customWidth="1"/>
    <col min="25" max="25" width="15" style="116" hidden="1" customWidth="1"/>
    <col min="26" max="26" width="11" style="116" hidden="1" customWidth="1"/>
    <col min="27" max="27" width="15" style="116" hidden="1" customWidth="1"/>
    <col min="28" max="28" width="16.33203125" style="116" hidden="1" customWidth="1"/>
    <col min="29" max="29" width="11" style="116" customWidth="1"/>
    <col min="30" max="30" width="15" style="116" customWidth="1"/>
    <col min="31" max="31" width="16.33203125" style="116" customWidth="1"/>
    <col min="32" max="16384" width="9.33203125" style="116" customWidth="1"/>
  </cols>
  <sheetData>
    <row r="1" spans="1:41" ht="21.75" customHeight="1">
      <c r="A1" s="79"/>
      <c r="B1" s="11"/>
      <c r="C1" s="11"/>
      <c r="D1" s="12" t="s">
        <v>1</v>
      </c>
      <c r="E1" s="11"/>
      <c r="F1" s="13" t="s">
        <v>87</v>
      </c>
      <c r="G1" s="13"/>
      <c r="H1" s="277" t="s">
        <v>88</v>
      </c>
      <c r="I1" s="277"/>
      <c r="J1" s="277"/>
      <c r="K1" s="277"/>
      <c r="L1" s="13" t="s">
        <v>89</v>
      </c>
      <c r="M1" s="11"/>
      <c r="N1" s="11"/>
      <c r="O1" s="12" t="s">
        <v>90</v>
      </c>
      <c r="P1" s="11"/>
      <c r="Q1" s="11"/>
      <c r="R1" s="11"/>
      <c r="S1" s="13" t="s">
        <v>91</v>
      </c>
      <c r="T1" s="13"/>
      <c r="U1" s="79"/>
      <c r="V1" s="79"/>
      <c r="W1" s="14"/>
      <c r="X1" s="14"/>
      <c r="Y1" s="14"/>
      <c r="Z1" s="14"/>
      <c r="AA1" s="14"/>
      <c r="AB1" s="14"/>
      <c r="AC1" s="14"/>
      <c r="AD1" s="14"/>
      <c r="AE1" s="14"/>
      <c r="AF1" s="14"/>
      <c r="AG1" s="14"/>
      <c r="AH1" s="14"/>
      <c r="AI1" s="14"/>
      <c r="AJ1" s="14"/>
      <c r="AK1" s="14"/>
      <c r="AL1" s="14"/>
      <c r="AM1" s="14"/>
      <c r="AN1" s="14"/>
      <c r="AO1" s="14"/>
    </row>
    <row r="2" spans="3:29" ht="36.95" customHeight="1">
      <c r="C2" s="260" t="s">
        <v>7</v>
      </c>
      <c r="D2" s="261"/>
      <c r="E2" s="261"/>
      <c r="F2" s="261"/>
      <c r="G2" s="261"/>
      <c r="H2" s="261"/>
      <c r="I2" s="261"/>
      <c r="J2" s="261"/>
      <c r="K2" s="261"/>
      <c r="L2" s="261"/>
      <c r="M2" s="261"/>
      <c r="N2" s="261"/>
      <c r="O2" s="261"/>
      <c r="P2" s="261"/>
      <c r="Q2" s="261"/>
      <c r="S2" s="255" t="s">
        <v>8</v>
      </c>
      <c r="T2" s="256"/>
      <c r="U2" s="256"/>
      <c r="V2" s="256"/>
      <c r="W2" s="256"/>
      <c r="X2" s="256"/>
      <c r="Y2" s="256"/>
      <c r="Z2" s="256"/>
      <c r="AA2" s="256"/>
      <c r="AB2" s="256"/>
      <c r="AC2" s="256"/>
    </row>
    <row r="3" spans="2:18" ht="6.95" customHeight="1">
      <c r="B3" s="18"/>
      <c r="C3" s="19"/>
      <c r="D3" s="19"/>
      <c r="E3" s="19"/>
      <c r="F3" s="19"/>
      <c r="G3" s="19"/>
      <c r="H3" s="19"/>
      <c r="I3" s="19"/>
      <c r="J3" s="19"/>
      <c r="K3" s="19"/>
      <c r="L3" s="19"/>
      <c r="M3" s="19"/>
      <c r="N3" s="19"/>
      <c r="O3" s="19"/>
      <c r="P3" s="19"/>
      <c r="Q3" s="19"/>
      <c r="R3" s="20"/>
    </row>
    <row r="4" spans="2:20" ht="36.95" customHeight="1">
      <c r="B4" s="21"/>
      <c r="C4" s="343" t="s">
        <v>93</v>
      </c>
      <c r="D4" s="347"/>
      <c r="E4" s="347"/>
      <c r="F4" s="347"/>
      <c r="G4" s="347"/>
      <c r="H4" s="347"/>
      <c r="I4" s="347"/>
      <c r="J4" s="347"/>
      <c r="K4" s="347"/>
      <c r="L4" s="347"/>
      <c r="M4" s="347"/>
      <c r="N4" s="347"/>
      <c r="O4" s="347"/>
      <c r="P4" s="347"/>
      <c r="Q4" s="347"/>
      <c r="R4" s="22"/>
      <c r="T4" s="23" t="s">
        <v>13</v>
      </c>
    </row>
    <row r="5" spans="2:18" ht="6.95" customHeight="1">
      <c r="B5" s="21"/>
      <c r="C5" s="134"/>
      <c r="D5" s="134"/>
      <c r="E5" s="134"/>
      <c r="F5" s="134"/>
      <c r="G5" s="134"/>
      <c r="H5" s="134"/>
      <c r="I5" s="134"/>
      <c r="J5" s="134"/>
      <c r="K5" s="134"/>
      <c r="L5" s="134"/>
      <c r="M5" s="134"/>
      <c r="N5" s="134"/>
      <c r="O5" s="134"/>
      <c r="P5" s="134"/>
      <c r="Q5" s="134"/>
      <c r="R5" s="22"/>
    </row>
    <row r="6" spans="2:18" ht="25.35" customHeight="1">
      <c r="B6" s="21"/>
      <c r="C6" s="134"/>
      <c r="D6" s="138" t="s">
        <v>17</v>
      </c>
      <c r="E6" s="134"/>
      <c r="F6" s="330" t="str">
        <f>'[1]Rekapitulace stavby'!K6</f>
        <v>Lednice</v>
      </c>
      <c r="G6" s="331"/>
      <c r="H6" s="331"/>
      <c r="I6" s="331"/>
      <c r="J6" s="331"/>
      <c r="K6" s="331"/>
      <c r="L6" s="331"/>
      <c r="M6" s="331"/>
      <c r="N6" s="331"/>
      <c r="O6" s="331"/>
      <c r="P6" s="331"/>
      <c r="Q6" s="134"/>
      <c r="R6" s="22"/>
    </row>
    <row r="7" spans="2:18" s="1" customFormat="1" ht="32.85" customHeight="1">
      <c r="B7" s="26"/>
      <c r="C7" s="137"/>
      <c r="D7" s="24" t="s">
        <v>94</v>
      </c>
      <c r="E7" s="137"/>
      <c r="F7" s="349" t="s">
        <v>355</v>
      </c>
      <c r="G7" s="333"/>
      <c r="H7" s="333"/>
      <c r="I7" s="333"/>
      <c r="J7" s="333"/>
      <c r="K7" s="333"/>
      <c r="L7" s="333"/>
      <c r="M7" s="333"/>
      <c r="N7" s="333"/>
      <c r="O7" s="333"/>
      <c r="P7" s="333"/>
      <c r="Q7" s="137"/>
      <c r="R7" s="28"/>
    </row>
    <row r="8" spans="2:18" s="1" customFormat="1" ht="14.45" customHeight="1">
      <c r="B8" s="26"/>
      <c r="C8" s="137"/>
      <c r="D8" s="138" t="s">
        <v>19</v>
      </c>
      <c r="E8" s="137"/>
      <c r="F8" s="133" t="s">
        <v>5</v>
      </c>
      <c r="G8" s="137"/>
      <c r="H8" s="137"/>
      <c r="I8" s="137"/>
      <c r="J8" s="137"/>
      <c r="K8" s="137"/>
      <c r="L8" s="137"/>
      <c r="M8" s="138" t="s">
        <v>20</v>
      </c>
      <c r="N8" s="137"/>
      <c r="O8" s="133" t="s">
        <v>5</v>
      </c>
      <c r="P8" s="137"/>
      <c r="Q8" s="137"/>
      <c r="R8" s="28"/>
    </row>
    <row r="9" spans="2:18" s="1" customFormat="1" ht="14.45" customHeight="1">
      <c r="B9" s="26"/>
      <c r="C9" s="137"/>
      <c r="D9" s="138" t="s">
        <v>21</v>
      </c>
      <c r="E9" s="137"/>
      <c r="F9" s="334" t="str">
        <f>'Rekapitulace stavby'!K8</f>
        <v>Lednice</v>
      </c>
      <c r="G9" s="334"/>
      <c r="H9" s="137"/>
      <c r="I9" s="137"/>
      <c r="J9" s="137"/>
      <c r="K9" s="137"/>
      <c r="L9" s="137"/>
      <c r="M9" s="138" t="s">
        <v>23</v>
      </c>
      <c r="N9" s="137"/>
      <c r="O9" s="334">
        <f>'Rekapitulace stavby'!AN8</f>
        <v>43145</v>
      </c>
      <c r="P9" s="334"/>
      <c r="Q9" s="137"/>
      <c r="R9" s="28"/>
    </row>
    <row r="10" spans="2:18" s="1" customFormat="1" ht="10.9" customHeight="1">
      <c r="B10" s="26"/>
      <c r="C10" s="137"/>
      <c r="D10" s="137"/>
      <c r="E10" s="137"/>
      <c r="F10" s="334"/>
      <c r="G10" s="334"/>
      <c r="H10" s="137"/>
      <c r="I10" s="137"/>
      <c r="J10" s="137"/>
      <c r="K10" s="137"/>
      <c r="L10" s="137"/>
      <c r="M10" s="137"/>
      <c r="N10" s="137"/>
      <c r="O10" s="137"/>
      <c r="P10" s="137"/>
      <c r="Q10" s="137"/>
      <c r="R10" s="28"/>
    </row>
    <row r="11" spans="2:18" s="1" customFormat="1" ht="14.45" customHeight="1">
      <c r="B11" s="26"/>
      <c r="C11" s="137"/>
      <c r="D11" s="138" t="s">
        <v>24</v>
      </c>
      <c r="E11" s="137"/>
      <c r="F11" s="121" t="str">
        <f>'Rekapitulace stavby'!K10</f>
        <v>Mendelova univerzita v Brně, Zahradnická fakulta</v>
      </c>
      <c r="G11" s="121"/>
      <c r="H11" s="137"/>
      <c r="I11" s="137"/>
      <c r="J11" s="137"/>
      <c r="K11" s="137"/>
      <c r="L11" s="137"/>
      <c r="M11" s="138" t="s">
        <v>25</v>
      </c>
      <c r="N11" s="137"/>
      <c r="O11" s="335">
        <f>IF('Rekapitulace stavby'!AN10="","",'Rekapitulace stavby'!AN10)</f>
        <v>62156489</v>
      </c>
      <c r="P11" s="335"/>
      <c r="Q11" s="137"/>
      <c r="R11" s="28"/>
    </row>
    <row r="12" spans="2:18" s="1" customFormat="1" ht="18" customHeight="1">
      <c r="B12" s="26"/>
      <c r="C12" s="137"/>
      <c r="D12" s="137"/>
      <c r="E12" s="133" t="str">
        <f>IF('[1]Rekapitulace stavby'!E11="","",'[1]Rekapitulace stavby'!E11)</f>
        <v xml:space="preserve"> </v>
      </c>
      <c r="F12" s="121" t="str">
        <f>'Rekapitulace stavby'!K11</f>
        <v>Zemědělská 1, 613 00 Brno</v>
      </c>
      <c r="G12" s="121"/>
      <c r="H12" s="137"/>
      <c r="I12" s="137"/>
      <c r="J12" s="137"/>
      <c r="K12" s="137"/>
      <c r="L12" s="137"/>
      <c r="M12" s="138" t="s">
        <v>26</v>
      </c>
      <c r="N12" s="137"/>
      <c r="O12" s="335" t="str">
        <f>IF('Rekapitulace stavby'!AN11="","",'Rekapitulace stavby'!AN11)</f>
        <v>CZ62156489</v>
      </c>
      <c r="P12" s="335"/>
      <c r="Q12" s="137"/>
      <c r="R12" s="28"/>
    </row>
    <row r="13" spans="2:18" s="1" customFormat="1" ht="6.95" customHeight="1">
      <c r="B13" s="26"/>
      <c r="C13" s="137"/>
      <c r="D13" s="137"/>
      <c r="E13" s="137"/>
      <c r="F13" s="334"/>
      <c r="G13" s="334"/>
      <c r="H13" s="137"/>
      <c r="I13" s="137"/>
      <c r="J13" s="137"/>
      <c r="K13" s="137"/>
      <c r="L13" s="137"/>
      <c r="M13" s="137"/>
      <c r="N13" s="137"/>
      <c r="O13" s="137"/>
      <c r="P13" s="137"/>
      <c r="Q13" s="137"/>
      <c r="R13" s="28"/>
    </row>
    <row r="14" spans="2:18" s="1" customFormat="1" ht="14.45" customHeight="1">
      <c r="B14" s="26"/>
      <c r="C14" s="137"/>
      <c r="D14" s="138" t="s">
        <v>27</v>
      </c>
      <c r="E14" s="137"/>
      <c r="F14" s="281" t="str">
        <f>'Rekapitulace stavby'!K13</f>
        <v xml:space="preserve"> </v>
      </c>
      <c r="G14" s="281"/>
      <c r="H14" s="137"/>
      <c r="I14" s="137"/>
      <c r="J14" s="137"/>
      <c r="K14" s="137"/>
      <c r="L14" s="137"/>
      <c r="M14" s="138" t="s">
        <v>25</v>
      </c>
      <c r="N14" s="137"/>
      <c r="O14" s="335" t="str">
        <f>IF('Rekapitulace stavby'!AN13="","",'Rekapitulace stavby'!AN13)</f>
        <v xml:space="preserve">  </v>
      </c>
      <c r="P14" s="335"/>
      <c r="Q14" s="137"/>
      <c r="R14" s="28"/>
    </row>
    <row r="15" spans="2:18" s="1" customFormat="1" ht="18" customHeight="1">
      <c r="B15" s="26"/>
      <c r="C15" s="137"/>
      <c r="D15" s="137"/>
      <c r="E15" s="133" t="str">
        <f>IF('[1]Rekapitulace stavby'!E14="","",'[1]Rekapitulace stavby'!E14)</f>
        <v xml:space="preserve"> </v>
      </c>
      <c r="F15" s="281" t="str">
        <f>'Rekapitulace stavby'!K14</f>
        <v xml:space="preserve"> </v>
      </c>
      <c r="G15" s="281"/>
      <c r="H15" s="137"/>
      <c r="I15" s="137"/>
      <c r="J15" s="137"/>
      <c r="K15" s="137"/>
      <c r="L15" s="137"/>
      <c r="M15" s="138" t="s">
        <v>26</v>
      </c>
      <c r="N15" s="137"/>
      <c r="O15" s="335" t="str">
        <f>IF('Rekapitulace stavby'!AN14="","",'Rekapitulace stavby'!AN14)</f>
        <v xml:space="preserve"> </v>
      </c>
      <c r="P15" s="335"/>
      <c r="Q15" s="137"/>
      <c r="R15" s="28"/>
    </row>
    <row r="16" spans="2:18" s="1" customFormat="1" ht="6.95" customHeight="1">
      <c r="B16" s="26"/>
      <c r="C16" s="137"/>
      <c r="D16" s="137"/>
      <c r="E16" s="137"/>
      <c r="F16" s="334"/>
      <c r="G16" s="334"/>
      <c r="H16" s="137"/>
      <c r="I16" s="137"/>
      <c r="J16" s="137"/>
      <c r="K16" s="137"/>
      <c r="L16" s="137"/>
      <c r="M16" s="137"/>
      <c r="N16" s="137"/>
      <c r="O16" s="137"/>
      <c r="P16" s="137"/>
      <c r="Q16" s="137"/>
      <c r="R16" s="28"/>
    </row>
    <row r="17" spans="2:18" s="1" customFormat="1" ht="14.45" customHeight="1">
      <c r="B17" s="26"/>
      <c r="C17" s="137"/>
      <c r="D17" s="138" t="s">
        <v>28</v>
      </c>
      <c r="E17" s="137"/>
      <c r="F17" s="121" t="str">
        <f>'Rekapitulace stavby'!K16</f>
        <v>Ing. Jiří Vondál, PROVO, Kubelíkova 22d, 628 00 Brno - Líšeň, IČ:12703320</v>
      </c>
      <c r="G17" s="121"/>
      <c r="H17" s="137"/>
      <c r="I17" s="137"/>
      <c r="J17" s="137"/>
      <c r="K17" s="137"/>
      <c r="L17" s="137"/>
      <c r="M17" s="138" t="s">
        <v>25</v>
      </c>
      <c r="N17" s="137"/>
      <c r="O17" s="335" t="str">
        <f>IF('Rekapitulace stavby'!AN16="","",'Rekapitulace stavby'!AN16)</f>
        <v/>
      </c>
      <c r="P17" s="335"/>
      <c r="Q17" s="137"/>
      <c r="R17" s="28"/>
    </row>
    <row r="18" spans="2:18" s="1" customFormat="1" ht="18" customHeight="1">
      <c r="B18" s="26"/>
      <c r="C18" s="137"/>
      <c r="D18" s="137"/>
      <c r="E18" s="133" t="str">
        <f>IF('[1]Rekapitulace stavby'!E17="","",'[1]Rekapitulace stavby'!E17)</f>
        <v xml:space="preserve"> </v>
      </c>
      <c r="F18" s="121"/>
      <c r="G18" s="121"/>
      <c r="H18" s="137"/>
      <c r="I18" s="137"/>
      <c r="J18" s="137"/>
      <c r="K18" s="137"/>
      <c r="L18" s="137"/>
      <c r="M18" s="138" t="s">
        <v>26</v>
      </c>
      <c r="N18" s="137"/>
      <c r="O18" s="335" t="str">
        <f>IF('Rekapitulace stavby'!AN17="","",'Rekapitulace stavby'!AN17)</f>
        <v/>
      </c>
      <c r="P18" s="335"/>
      <c r="Q18" s="137"/>
      <c r="R18" s="28"/>
    </row>
    <row r="19" spans="2:18" s="1" customFormat="1" ht="6.95" customHeight="1">
      <c r="B19" s="26"/>
      <c r="C19" s="137"/>
      <c r="D19" s="137"/>
      <c r="E19" s="137"/>
      <c r="F19" s="334"/>
      <c r="G19" s="334"/>
      <c r="H19" s="137"/>
      <c r="I19" s="137"/>
      <c r="J19" s="137"/>
      <c r="K19" s="137"/>
      <c r="L19" s="137"/>
      <c r="M19" s="137"/>
      <c r="N19" s="137"/>
      <c r="O19" s="137"/>
      <c r="P19" s="137"/>
      <c r="Q19" s="137"/>
      <c r="R19" s="28"/>
    </row>
    <row r="20" spans="2:18" s="1" customFormat="1" ht="14.45" customHeight="1">
      <c r="B20" s="26"/>
      <c r="C20" s="137"/>
      <c r="D20" s="138" t="s">
        <v>30</v>
      </c>
      <c r="E20" s="137"/>
      <c r="F20" s="121" t="str">
        <f>'Rekapitulace stavby'!K19</f>
        <v>Profigrass s.r.o. - Ing. Tomáš Vlček</v>
      </c>
      <c r="G20" s="121"/>
      <c r="H20" s="137"/>
      <c r="I20" s="137"/>
      <c r="J20" s="137"/>
      <c r="K20" s="137"/>
      <c r="L20" s="137"/>
      <c r="M20" s="138" t="s">
        <v>25</v>
      </c>
      <c r="N20" s="137"/>
      <c r="O20" s="335">
        <f>IF('Rekapitulace stavby'!AN19="","",'Rekapitulace stavby'!AN19)</f>
        <v>25319876</v>
      </c>
      <c r="P20" s="335"/>
      <c r="Q20" s="137"/>
      <c r="R20" s="28"/>
    </row>
    <row r="21" spans="2:18" s="1" customFormat="1" ht="18" customHeight="1">
      <c r="B21" s="26"/>
      <c r="C21" s="137"/>
      <c r="D21" s="137"/>
      <c r="E21" s="133" t="str">
        <f>IF('[1]Rekapitulace stavby'!E20="","",'[1]Rekapitulace stavby'!E20)</f>
        <v xml:space="preserve"> </v>
      </c>
      <c r="F21" s="121" t="str">
        <f>'Rekapitulace stavby'!K20</f>
        <v>Holzova 9, 628 00 Brno - Líšeň</v>
      </c>
      <c r="G21" s="121"/>
      <c r="H21" s="137"/>
      <c r="I21" s="137"/>
      <c r="J21" s="137"/>
      <c r="K21" s="137"/>
      <c r="L21" s="137"/>
      <c r="M21" s="138" t="s">
        <v>26</v>
      </c>
      <c r="N21" s="137"/>
      <c r="O21" s="335" t="str">
        <f>IF('Rekapitulace stavby'!AN20="","",'Rekapitulace stavby'!AN20)</f>
        <v>CZ25319876</v>
      </c>
      <c r="P21" s="335"/>
      <c r="Q21" s="137"/>
      <c r="R21" s="28"/>
    </row>
    <row r="22" spans="2:18" s="1" customFormat="1" ht="6.95" customHeight="1">
      <c r="B22" s="26"/>
      <c r="C22" s="137"/>
      <c r="D22" s="137"/>
      <c r="E22" s="137"/>
      <c r="F22" s="137"/>
      <c r="G22" s="137"/>
      <c r="H22" s="137"/>
      <c r="I22" s="137"/>
      <c r="J22" s="137"/>
      <c r="K22" s="137"/>
      <c r="L22" s="137"/>
      <c r="M22" s="137"/>
      <c r="N22" s="137"/>
      <c r="O22" s="137"/>
      <c r="P22" s="137"/>
      <c r="Q22" s="137"/>
      <c r="R22" s="28"/>
    </row>
    <row r="23" spans="2:18" s="1" customFormat="1" ht="14.45" customHeight="1">
      <c r="B23" s="26"/>
      <c r="C23" s="137"/>
      <c r="D23" s="138" t="s">
        <v>31</v>
      </c>
      <c r="E23" s="137"/>
      <c r="F23" s="281" t="str">
        <f>'Rekapitulace stavby'!K22</f>
        <v xml:space="preserve"> </v>
      </c>
      <c r="G23" s="281"/>
      <c r="H23" s="137"/>
      <c r="I23" s="137"/>
      <c r="J23" s="137"/>
      <c r="K23" s="137"/>
      <c r="L23" s="137"/>
      <c r="M23" s="137"/>
      <c r="N23" s="137"/>
      <c r="O23" s="137"/>
      <c r="P23" s="137"/>
      <c r="Q23" s="137"/>
      <c r="R23" s="28"/>
    </row>
    <row r="24" spans="2:18" s="1" customFormat="1" ht="22.5" customHeight="1">
      <c r="B24" s="26"/>
      <c r="C24" s="137"/>
      <c r="D24" s="137"/>
      <c r="E24" s="350" t="s">
        <v>5</v>
      </c>
      <c r="F24" s="350"/>
      <c r="G24" s="350"/>
      <c r="H24" s="350"/>
      <c r="I24" s="350"/>
      <c r="J24" s="350"/>
      <c r="K24" s="350"/>
      <c r="L24" s="350"/>
      <c r="M24" s="137"/>
      <c r="N24" s="137"/>
      <c r="O24" s="137"/>
      <c r="P24" s="137"/>
      <c r="Q24" s="137"/>
      <c r="R24" s="28"/>
    </row>
    <row r="25" spans="2:18" s="1" customFormat="1" ht="6.95" customHeight="1">
      <c r="B25" s="26"/>
      <c r="C25" s="137"/>
      <c r="D25" s="137"/>
      <c r="E25" s="137"/>
      <c r="F25" s="137"/>
      <c r="G25" s="137"/>
      <c r="H25" s="137"/>
      <c r="I25" s="137"/>
      <c r="J25" s="137"/>
      <c r="K25" s="137"/>
      <c r="L25" s="137"/>
      <c r="M25" s="137"/>
      <c r="N25" s="137"/>
      <c r="O25" s="137"/>
      <c r="P25" s="137"/>
      <c r="Q25" s="137"/>
      <c r="R25" s="28"/>
    </row>
    <row r="26" spans="2:18" s="1" customFormat="1" ht="6.95" customHeight="1">
      <c r="B26" s="26"/>
      <c r="C26" s="137"/>
      <c r="D26" s="33"/>
      <c r="E26" s="33"/>
      <c r="F26" s="33"/>
      <c r="G26" s="33"/>
      <c r="H26" s="33"/>
      <c r="I26" s="33"/>
      <c r="J26" s="33"/>
      <c r="K26" s="33"/>
      <c r="L26" s="33"/>
      <c r="M26" s="33"/>
      <c r="N26" s="33"/>
      <c r="O26" s="33"/>
      <c r="P26" s="33"/>
      <c r="Q26" s="137"/>
      <c r="R26" s="28"/>
    </row>
    <row r="27" spans="2:18" s="1" customFormat="1" ht="14.45" customHeight="1">
      <c r="B27" s="26"/>
      <c r="C27" s="137"/>
      <c r="D27" s="80" t="s">
        <v>95</v>
      </c>
      <c r="E27" s="137"/>
      <c r="F27" s="137"/>
      <c r="G27" s="137"/>
      <c r="H27" s="137"/>
      <c r="I27" s="137"/>
      <c r="J27" s="137"/>
      <c r="K27" s="137"/>
      <c r="L27" s="137"/>
      <c r="M27" s="351">
        <f>N88</f>
        <v>0</v>
      </c>
      <c r="N27" s="351"/>
      <c r="O27" s="351"/>
      <c r="P27" s="351"/>
      <c r="Q27" s="137"/>
      <c r="R27" s="28"/>
    </row>
    <row r="28" spans="2:18" s="1" customFormat="1" ht="14.45" customHeight="1">
      <c r="B28" s="26"/>
      <c r="C28" s="137"/>
      <c r="D28" s="25" t="s">
        <v>96</v>
      </c>
      <c r="E28" s="137"/>
      <c r="F28" s="137"/>
      <c r="G28" s="137"/>
      <c r="H28" s="137"/>
      <c r="I28" s="137"/>
      <c r="J28" s="137"/>
      <c r="K28" s="137"/>
      <c r="L28" s="137"/>
      <c r="M28" s="351">
        <f>N93</f>
        <v>0</v>
      </c>
      <c r="N28" s="351"/>
      <c r="O28" s="351"/>
      <c r="P28" s="351"/>
      <c r="Q28" s="137"/>
      <c r="R28" s="28"/>
    </row>
    <row r="29" spans="2:18" s="1" customFormat="1" ht="6.95" customHeight="1">
      <c r="B29" s="26"/>
      <c r="C29" s="137"/>
      <c r="D29" s="137"/>
      <c r="E29" s="137"/>
      <c r="F29" s="137"/>
      <c r="G29" s="137"/>
      <c r="H29" s="137"/>
      <c r="I29" s="137"/>
      <c r="J29" s="137"/>
      <c r="K29" s="137"/>
      <c r="L29" s="137"/>
      <c r="M29" s="137"/>
      <c r="N29" s="137"/>
      <c r="O29" s="137"/>
      <c r="P29" s="137"/>
      <c r="Q29" s="137"/>
      <c r="R29" s="28"/>
    </row>
    <row r="30" spans="2:18" s="1" customFormat="1" ht="25.35" customHeight="1">
      <c r="B30" s="26"/>
      <c r="C30" s="137"/>
      <c r="D30" s="81" t="s">
        <v>34</v>
      </c>
      <c r="E30" s="137"/>
      <c r="F30" s="137"/>
      <c r="G30" s="137"/>
      <c r="H30" s="137"/>
      <c r="I30" s="137"/>
      <c r="J30" s="137"/>
      <c r="K30" s="137"/>
      <c r="L30" s="137"/>
      <c r="M30" s="348">
        <f>ROUND(M27+M28,2)</f>
        <v>0</v>
      </c>
      <c r="N30" s="333"/>
      <c r="O30" s="333"/>
      <c r="P30" s="333"/>
      <c r="Q30" s="137"/>
      <c r="R30" s="28"/>
    </row>
    <row r="31" spans="2:18" s="1" customFormat="1" ht="6.95" customHeight="1">
      <c r="B31" s="26"/>
      <c r="C31" s="137"/>
      <c r="D31" s="33"/>
      <c r="E31" s="33"/>
      <c r="F31" s="33"/>
      <c r="G31" s="33"/>
      <c r="H31" s="33"/>
      <c r="I31" s="33"/>
      <c r="J31" s="33"/>
      <c r="K31" s="33"/>
      <c r="L31" s="33"/>
      <c r="M31" s="33"/>
      <c r="N31" s="33"/>
      <c r="O31" s="33"/>
      <c r="P31" s="33"/>
      <c r="Q31" s="137"/>
      <c r="R31" s="28"/>
    </row>
    <row r="32" spans="2:18" s="1" customFormat="1" ht="14.45" customHeight="1">
      <c r="B32" s="26"/>
      <c r="C32" s="137"/>
      <c r="D32" s="132" t="s">
        <v>35</v>
      </c>
      <c r="E32" s="132" t="s">
        <v>36</v>
      </c>
      <c r="F32" s="135">
        <v>0.21</v>
      </c>
      <c r="G32" s="82" t="s">
        <v>37</v>
      </c>
      <c r="H32" s="344">
        <f>M30</f>
        <v>0</v>
      </c>
      <c r="I32" s="333"/>
      <c r="J32" s="333"/>
      <c r="K32" s="137"/>
      <c r="L32" s="137"/>
      <c r="M32" s="344">
        <f>H32*0.21</f>
        <v>0</v>
      </c>
      <c r="N32" s="333"/>
      <c r="O32" s="333"/>
      <c r="P32" s="333"/>
      <c r="Q32" s="137"/>
      <c r="R32" s="28"/>
    </row>
    <row r="33" spans="2:18" s="1" customFormat="1" ht="14.45" customHeight="1">
      <c r="B33" s="26"/>
      <c r="C33" s="137"/>
      <c r="D33" s="137"/>
      <c r="E33" s="132" t="s">
        <v>38</v>
      </c>
      <c r="F33" s="135">
        <v>0.15</v>
      </c>
      <c r="G33" s="82" t="s">
        <v>37</v>
      </c>
      <c r="H33" s="344">
        <v>0</v>
      </c>
      <c r="I33" s="333"/>
      <c r="J33" s="333"/>
      <c r="K33" s="137"/>
      <c r="L33" s="137"/>
      <c r="M33" s="344">
        <f>H33*0.21</f>
        <v>0</v>
      </c>
      <c r="N33" s="333"/>
      <c r="O33" s="333"/>
      <c r="P33" s="333"/>
      <c r="Q33" s="137"/>
      <c r="R33" s="28"/>
    </row>
    <row r="34" spans="2:18" s="1" customFormat="1" ht="14.45" customHeight="1" hidden="1">
      <c r="B34" s="26"/>
      <c r="C34" s="137"/>
      <c r="D34" s="137"/>
      <c r="E34" s="132" t="s">
        <v>39</v>
      </c>
      <c r="F34" s="135">
        <v>0.21</v>
      </c>
      <c r="G34" s="82" t="s">
        <v>37</v>
      </c>
      <c r="H34" s="344" t="e">
        <f>ROUND((SUM(#REF!)+SUM(#REF!)),2)</f>
        <v>#REF!</v>
      </c>
      <c r="I34" s="333"/>
      <c r="J34" s="333"/>
      <c r="K34" s="137"/>
      <c r="L34" s="137"/>
      <c r="M34" s="344">
        <v>0</v>
      </c>
      <c r="N34" s="333"/>
      <c r="O34" s="333"/>
      <c r="P34" s="333"/>
      <c r="Q34" s="137"/>
      <c r="R34" s="28"/>
    </row>
    <row r="35" spans="2:18" s="1" customFormat="1" ht="14.45" customHeight="1" hidden="1">
      <c r="B35" s="26"/>
      <c r="C35" s="137"/>
      <c r="D35" s="137"/>
      <c r="E35" s="132" t="s">
        <v>40</v>
      </c>
      <c r="F35" s="135">
        <v>0.15</v>
      </c>
      <c r="G35" s="82" t="s">
        <v>37</v>
      </c>
      <c r="H35" s="344" t="e">
        <f>ROUND((SUM(#REF!)+SUM(#REF!)),2)</f>
        <v>#REF!</v>
      </c>
      <c r="I35" s="333"/>
      <c r="J35" s="333"/>
      <c r="K35" s="137"/>
      <c r="L35" s="137"/>
      <c r="M35" s="344">
        <v>0</v>
      </c>
      <c r="N35" s="333"/>
      <c r="O35" s="333"/>
      <c r="P35" s="333"/>
      <c r="Q35" s="137"/>
      <c r="R35" s="28"/>
    </row>
    <row r="36" spans="2:18" s="1" customFormat="1" ht="14.45" customHeight="1" hidden="1">
      <c r="B36" s="26"/>
      <c r="C36" s="137"/>
      <c r="D36" s="137"/>
      <c r="E36" s="132" t="s">
        <v>41</v>
      </c>
      <c r="F36" s="135">
        <v>0</v>
      </c>
      <c r="G36" s="82" t="s">
        <v>37</v>
      </c>
      <c r="H36" s="344" t="e">
        <f>ROUND((SUM(#REF!)+SUM(#REF!)),2)</f>
        <v>#REF!</v>
      </c>
      <c r="I36" s="333"/>
      <c r="J36" s="333"/>
      <c r="K36" s="137"/>
      <c r="L36" s="137"/>
      <c r="M36" s="344">
        <v>0</v>
      </c>
      <c r="N36" s="333"/>
      <c r="O36" s="333"/>
      <c r="P36" s="333"/>
      <c r="Q36" s="137"/>
      <c r="R36" s="28"/>
    </row>
    <row r="37" spans="2:18" s="1" customFormat="1" ht="6.95" customHeight="1">
      <c r="B37" s="26"/>
      <c r="C37" s="137"/>
      <c r="D37" s="137"/>
      <c r="E37" s="137"/>
      <c r="F37" s="137"/>
      <c r="G37" s="137"/>
      <c r="H37" s="137"/>
      <c r="I37" s="137"/>
      <c r="J37" s="137"/>
      <c r="K37" s="137"/>
      <c r="L37" s="137"/>
      <c r="M37" s="137"/>
      <c r="N37" s="137"/>
      <c r="O37" s="137"/>
      <c r="P37" s="137"/>
      <c r="Q37" s="137"/>
      <c r="R37" s="28"/>
    </row>
    <row r="38" spans="2:18" s="1" customFormat="1" ht="25.35" customHeight="1">
      <c r="B38" s="26"/>
      <c r="C38" s="140"/>
      <c r="D38" s="83" t="s">
        <v>42</v>
      </c>
      <c r="E38" s="53"/>
      <c r="F38" s="53"/>
      <c r="G38" s="84" t="s">
        <v>43</v>
      </c>
      <c r="H38" s="85" t="s">
        <v>44</v>
      </c>
      <c r="I38" s="53"/>
      <c r="J38" s="53"/>
      <c r="K38" s="53"/>
      <c r="L38" s="345">
        <f>SUM(M30:M36)</f>
        <v>0</v>
      </c>
      <c r="M38" s="345"/>
      <c r="N38" s="345"/>
      <c r="O38" s="345"/>
      <c r="P38" s="346"/>
      <c r="Q38" s="140"/>
      <c r="R38" s="28"/>
    </row>
    <row r="39" spans="2:18" s="1" customFormat="1" ht="14.45" customHeight="1">
      <c r="B39" s="26"/>
      <c r="C39" s="137"/>
      <c r="D39" s="137"/>
      <c r="E39" s="137"/>
      <c r="F39" s="137"/>
      <c r="G39" s="137"/>
      <c r="H39" s="137"/>
      <c r="I39" s="137"/>
      <c r="J39" s="137"/>
      <c r="K39" s="137"/>
      <c r="L39" s="137"/>
      <c r="M39" s="137"/>
      <c r="N39" s="137"/>
      <c r="O39" s="137"/>
      <c r="P39" s="137"/>
      <c r="Q39" s="137"/>
      <c r="R39" s="28"/>
    </row>
    <row r="40" spans="2:18" s="1" customFormat="1" ht="14.45" customHeight="1">
      <c r="B40" s="26"/>
      <c r="C40" s="137"/>
      <c r="D40" s="137"/>
      <c r="E40" s="137"/>
      <c r="F40" s="137"/>
      <c r="G40" s="137"/>
      <c r="H40" s="137"/>
      <c r="I40" s="137"/>
      <c r="J40" s="137"/>
      <c r="K40" s="137"/>
      <c r="L40" s="137"/>
      <c r="M40" s="137"/>
      <c r="N40" s="137"/>
      <c r="O40" s="137"/>
      <c r="P40" s="137"/>
      <c r="Q40" s="137"/>
      <c r="R40" s="28"/>
    </row>
    <row r="41" spans="2:18" ht="13.5">
      <c r="B41" s="21"/>
      <c r="C41" s="134"/>
      <c r="D41" s="134"/>
      <c r="E41" s="134"/>
      <c r="F41" s="134"/>
      <c r="G41" s="134"/>
      <c r="H41" s="134"/>
      <c r="I41" s="134"/>
      <c r="J41" s="134"/>
      <c r="K41" s="134"/>
      <c r="L41" s="134"/>
      <c r="M41" s="134"/>
      <c r="N41" s="134"/>
      <c r="O41" s="134"/>
      <c r="P41" s="134"/>
      <c r="Q41" s="134"/>
      <c r="R41" s="22"/>
    </row>
    <row r="42" spans="2:18" ht="13.5">
      <c r="B42" s="21"/>
      <c r="C42" s="134"/>
      <c r="D42" s="134"/>
      <c r="E42" s="134"/>
      <c r="F42" s="134"/>
      <c r="G42" s="134"/>
      <c r="H42" s="134"/>
      <c r="I42" s="134"/>
      <c r="J42" s="134"/>
      <c r="K42" s="134"/>
      <c r="L42" s="134"/>
      <c r="M42" s="134"/>
      <c r="N42" s="134"/>
      <c r="O42" s="134"/>
      <c r="P42" s="134"/>
      <c r="Q42" s="134"/>
      <c r="R42" s="22"/>
    </row>
    <row r="43" spans="2:18" ht="13.5">
      <c r="B43" s="21"/>
      <c r="C43" s="134"/>
      <c r="D43" s="134"/>
      <c r="E43" s="134"/>
      <c r="F43" s="134"/>
      <c r="G43" s="134"/>
      <c r="H43" s="134"/>
      <c r="I43" s="134"/>
      <c r="J43" s="134"/>
      <c r="K43" s="134"/>
      <c r="L43" s="134"/>
      <c r="M43" s="134"/>
      <c r="N43" s="134"/>
      <c r="O43" s="134"/>
      <c r="P43" s="134"/>
      <c r="Q43" s="134"/>
      <c r="R43" s="22"/>
    </row>
    <row r="44" spans="2:18" ht="13.5">
      <c r="B44" s="21"/>
      <c r="C44" s="134"/>
      <c r="D44" s="134"/>
      <c r="E44" s="134"/>
      <c r="F44" s="134"/>
      <c r="G44" s="134"/>
      <c r="H44" s="134"/>
      <c r="I44" s="134"/>
      <c r="J44" s="134"/>
      <c r="K44" s="134"/>
      <c r="L44" s="134"/>
      <c r="M44" s="134"/>
      <c r="N44" s="134"/>
      <c r="O44" s="134"/>
      <c r="P44" s="134"/>
      <c r="Q44" s="134"/>
      <c r="R44" s="22"/>
    </row>
    <row r="45" spans="2:18" ht="13.5">
      <c r="B45" s="21"/>
      <c r="C45" s="134"/>
      <c r="D45" s="134"/>
      <c r="E45" s="134"/>
      <c r="F45" s="134"/>
      <c r="G45" s="134"/>
      <c r="H45" s="134"/>
      <c r="I45" s="134"/>
      <c r="J45" s="134"/>
      <c r="K45" s="134"/>
      <c r="L45" s="134"/>
      <c r="M45" s="134"/>
      <c r="N45" s="134"/>
      <c r="O45" s="134"/>
      <c r="P45" s="134"/>
      <c r="Q45" s="134"/>
      <c r="R45" s="22"/>
    </row>
    <row r="46" spans="2:18" ht="13.5">
      <c r="B46" s="21"/>
      <c r="C46" s="134"/>
      <c r="D46" s="134"/>
      <c r="E46" s="134"/>
      <c r="F46" s="134"/>
      <c r="G46" s="134"/>
      <c r="H46" s="134"/>
      <c r="I46" s="134"/>
      <c r="J46" s="134"/>
      <c r="K46" s="134"/>
      <c r="L46" s="134"/>
      <c r="M46" s="134"/>
      <c r="N46" s="134"/>
      <c r="O46" s="134"/>
      <c r="P46" s="134"/>
      <c r="Q46" s="134"/>
      <c r="R46" s="22"/>
    </row>
    <row r="47" spans="2:18" ht="13.5">
      <c r="B47" s="21"/>
      <c r="C47" s="134"/>
      <c r="D47" s="134"/>
      <c r="E47" s="134"/>
      <c r="F47" s="134"/>
      <c r="G47" s="134"/>
      <c r="H47" s="134"/>
      <c r="I47" s="134"/>
      <c r="J47" s="134"/>
      <c r="K47" s="134"/>
      <c r="L47" s="134"/>
      <c r="M47" s="134"/>
      <c r="N47" s="134"/>
      <c r="O47" s="134"/>
      <c r="P47" s="134"/>
      <c r="Q47" s="134"/>
      <c r="R47" s="22"/>
    </row>
    <row r="48" spans="2:18" ht="13.5">
      <c r="B48" s="21"/>
      <c r="C48" s="134"/>
      <c r="D48" s="134"/>
      <c r="E48" s="134"/>
      <c r="F48" s="134"/>
      <c r="G48" s="134"/>
      <c r="H48" s="134"/>
      <c r="I48" s="134"/>
      <c r="J48" s="134"/>
      <c r="K48" s="134"/>
      <c r="L48" s="134"/>
      <c r="M48" s="134"/>
      <c r="N48" s="134"/>
      <c r="O48" s="134"/>
      <c r="P48" s="134"/>
      <c r="Q48" s="134"/>
      <c r="R48" s="22"/>
    </row>
    <row r="49" spans="2:18" ht="13.5">
      <c r="B49" s="21"/>
      <c r="C49" s="134"/>
      <c r="D49" s="134"/>
      <c r="E49" s="134"/>
      <c r="F49" s="134"/>
      <c r="G49" s="134"/>
      <c r="H49" s="134"/>
      <c r="I49" s="134"/>
      <c r="J49" s="134"/>
      <c r="K49" s="134"/>
      <c r="L49" s="134"/>
      <c r="M49" s="134"/>
      <c r="N49" s="134"/>
      <c r="O49" s="134"/>
      <c r="P49" s="134"/>
      <c r="Q49" s="134"/>
      <c r="R49" s="22"/>
    </row>
    <row r="50" spans="2:18" s="1" customFormat="1" ht="15">
      <c r="B50" s="26"/>
      <c r="C50" s="137"/>
      <c r="D50" s="32" t="s">
        <v>45</v>
      </c>
      <c r="E50" s="33"/>
      <c r="F50" s="33"/>
      <c r="G50" s="33"/>
      <c r="H50" s="34"/>
      <c r="I50" s="137"/>
      <c r="J50" s="32" t="s">
        <v>46</v>
      </c>
      <c r="K50" s="33"/>
      <c r="L50" s="33"/>
      <c r="M50" s="33"/>
      <c r="N50" s="33"/>
      <c r="O50" s="33"/>
      <c r="P50" s="34"/>
      <c r="Q50" s="137"/>
      <c r="R50" s="28"/>
    </row>
    <row r="51" spans="2:18" ht="13.5">
      <c r="B51" s="21"/>
      <c r="C51" s="134"/>
      <c r="D51" s="35"/>
      <c r="E51" s="134"/>
      <c r="F51" s="134"/>
      <c r="G51" s="134"/>
      <c r="H51" s="36"/>
      <c r="I51" s="134"/>
      <c r="J51" s="35"/>
      <c r="K51" s="134"/>
      <c r="L51" s="134"/>
      <c r="M51" s="134"/>
      <c r="N51" s="134"/>
      <c r="O51" s="134"/>
      <c r="P51" s="36"/>
      <c r="Q51" s="134"/>
      <c r="R51" s="22"/>
    </row>
    <row r="52" spans="2:18" ht="13.5">
      <c r="B52" s="21"/>
      <c r="C52" s="134"/>
      <c r="D52" s="35"/>
      <c r="E52" s="134"/>
      <c r="F52" s="134"/>
      <c r="G52" s="134"/>
      <c r="H52" s="36"/>
      <c r="I52" s="134"/>
      <c r="J52" s="35"/>
      <c r="K52" s="134"/>
      <c r="L52" s="134"/>
      <c r="M52" s="134"/>
      <c r="N52" s="134"/>
      <c r="O52" s="134"/>
      <c r="P52" s="36"/>
      <c r="Q52" s="134"/>
      <c r="R52" s="22"/>
    </row>
    <row r="53" spans="2:18" ht="13.5">
      <c r="B53" s="21"/>
      <c r="C53" s="134"/>
      <c r="D53" s="35"/>
      <c r="E53" s="134"/>
      <c r="F53" s="134"/>
      <c r="G53" s="134"/>
      <c r="H53" s="36"/>
      <c r="I53" s="134"/>
      <c r="J53" s="35"/>
      <c r="K53" s="134"/>
      <c r="L53" s="134"/>
      <c r="M53" s="134"/>
      <c r="N53" s="134"/>
      <c r="O53" s="134"/>
      <c r="P53" s="36"/>
      <c r="Q53" s="134"/>
      <c r="R53" s="22"/>
    </row>
    <row r="54" spans="2:18" ht="13.5">
      <c r="B54" s="21"/>
      <c r="C54" s="134"/>
      <c r="D54" s="35"/>
      <c r="E54" s="134"/>
      <c r="F54" s="134"/>
      <c r="G54" s="134"/>
      <c r="H54" s="36"/>
      <c r="I54" s="134"/>
      <c r="J54" s="35"/>
      <c r="K54" s="134"/>
      <c r="L54" s="134"/>
      <c r="M54" s="134"/>
      <c r="N54" s="134"/>
      <c r="O54" s="134"/>
      <c r="P54" s="36"/>
      <c r="Q54" s="134"/>
      <c r="R54" s="22"/>
    </row>
    <row r="55" spans="2:18" ht="13.5">
      <c r="B55" s="21"/>
      <c r="C55" s="134"/>
      <c r="D55" s="35"/>
      <c r="E55" s="134"/>
      <c r="F55" s="134"/>
      <c r="G55" s="134"/>
      <c r="H55" s="36"/>
      <c r="I55" s="134"/>
      <c r="J55" s="35"/>
      <c r="K55" s="134"/>
      <c r="L55" s="134"/>
      <c r="M55" s="134"/>
      <c r="N55" s="134"/>
      <c r="O55" s="134"/>
      <c r="P55" s="36"/>
      <c r="Q55" s="134"/>
      <c r="R55" s="22"/>
    </row>
    <row r="56" spans="2:18" ht="13.5">
      <c r="B56" s="21"/>
      <c r="C56" s="134"/>
      <c r="D56" s="35"/>
      <c r="E56" s="134"/>
      <c r="F56" s="134"/>
      <c r="G56" s="134"/>
      <c r="H56" s="36"/>
      <c r="I56" s="134"/>
      <c r="J56" s="35"/>
      <c r="K56" s="134"/>
      <c r="L56" s="134"/>
      <c r="M56" s="134"/>
      <c r="N56" s="134"/>
      <c r="O56" s="134"/>
      <c r="P56" s="36"/>
      <c r="Q56" s="134"/>
      <c r="R56" s="22"/>
    </row>
    <row r="57" spans="2:18" ht="13.5">
      <c r="B57" s="21"/>
      <c r="C57" s="134"/>
      <c r="D57" s="35"/>
      <c r="E57" s="134"/>
      <c r="F57" s="134"/>
      <c r="G57" s="134"/>
      <c r="H57" s="36"/>
      <c r="I57" s="134"/>
      <c r="J57" s="35"/>
      <c r="K57" s="134"/>
      <c r="L57" s="134"/>
      <c r="M57" s="134"/>
      <c r="N57" s="134"/>
      <c r="O57" s="134"/>
      <c r="P57" s="36"/>
      <c r="Q57" s="134"/>
      <c r="R57" s="22"/>
    </row>
    <row r="58" spans="2:18" ht="13.5">
      <c r="B58" s="21"/>
      <c r="C58" s="134"/>
      <c r="D58" s="35"/>
      <c r="E58" s="134"/>
      <c r="F58" s="134"/>
      <c r="G58" s="134"/>
      <c r="H58" s="36"/>
      <c r="I58" s="134"/>
      <c r="J58" s="35"/>
      <c r="K58" s="134"/>
      <c r="L58" s="134"/>
      <c r="M58" s="134"/>
      <c r="N58" s="134"/>
      <c r="O58" s="134"/>
      <c r="P58" s="36"/>
      <c r="Q58" s="134"/>
      <c r="R58" s="22"/>
    </row>
    <row r="59" spans="2:18" s="1" customFormat="1" ht="15">
      <c r="B59" s="26"/>
      <c r="C59" s="137"/>
      <c r="D59" s="37" t="s">
        <v>47</v>
      </c>
      <c r="E59" s="38"/>
      <c r="F59" s="38"/>
      <c r="G59" s="39" t="s">
        <v>48</v>
      </c>
      <c r="H59" s="40"/>
      <c r="I59" s="137"/>
      <c r="J59" s="37" t="s">
        <v>47</v>
      </c>
      <c r="K59" s="38"/>
      <c r="L59" s="38"/>
      <c r="M59" s="38"/>
      <c r="N59" s="39" t="s">
        <v>48</v>
      </c>
      <c r="O59" s="38"/>
      <c r="P59" s="40"/>
      <c r="Q59" s="137"/>
      <c r="R59" s="28"/>
    </row>
    <row r="60" spans="2:18" ht="13.5">
      <c r="B60" s="21"/>
      <c r="C60" s="134"/>
      <c r="D60" s="134"/>
      <c r="E60" s="134"/>
      <c r="F60" s="134"/>
      <c r="G60" s="134"/>
      <c r="H60" s="134"/>
      <c r="I60" s="134"/>
      <c r="J60" s="134"/>
      <c r="K60" s="134"/>
      <c r="L60" s="134"/>
      <c r="M60" s="134"/>
      <c r="N60" s="134"/>
      <c r="O60" s="134"/>
      <c r="P60" s="134"/>
      <c r="Q60" s="134"/>
      <c r="R60" s="22"/>
    </row>
    <row r="61" spans="2:18" s="1" customFormat="1" ht="15">
      <c r="B61" s="26"/>
      <c r="C61" s="137"/>
      <c r="D61" s="32" t="s">
        <v>49</v>
      </c>
      <c r="E61" s="33"/>
      <c r="F61" s="33"/>
      <c r="G61" s="33"/>
      <c r="H61" s="34"/>
      <c r="I61" s="137"/>
      <c r="J61" s="32" t="s">
        <v>50</v>
      </c>
      <c r="K61" s="33"/>
      <c r="L61" s="33"/>
      <c r="M61" s="33"/>
      <c r="N61" s="33"/>
      <c r="O61" s="33"/>
      <c r="P61" s="34"/>
      <c r="Q61" s="137"/>
      <c r="R61" s="28"/>
    </row>
    <row r="62" spans="2:18" ht="13.5">
      <c r="B62" s="21"/>
      <c r="C62" s="134"/>
      <c r="D62" s="35"/>
      <c r="E62" s="134"/>
      <c r="F62" s="134"/>
      <c r="G62" s="134"/>
      <c r="H62" s="36"/>
      <c r="I62" s="134"/>
      <c r="J62" s="35"/>
      <c r="K62" s="134"/>
      <c r="L62" s="134"/>
      <c r="M62" s="134"/>
      <c r="N62" s="134"/>
      <c r="O62" s="134"/>
      <c r="P62" s="36"/>
      <c r="Q62" s="134"/>
      <c r="R62" s="22"/>
    </row>
    <row r="63" spans="2:18" ht="13.5">
      <c r="B63" s="21"/>
      <c r="C63" s="134"/>
      <c r="D63" s="35"/>
      <c r="E63" s="134"/>
      <c r="F63" s="134"/>
      <c r="G63" s="134"/>
      <c r="H63" s="36"/>
      <c r="I63" s="134"/>
      <c r="J63" s="35"/>
      <c r="K63" s="134"/>
      <c r="L63" s="134"/>
      <c r="M63" s="134"/>
      <c r="N63" s="134"/>
      <c r="O63" s="134"/>
      <c r="P63" s="36"/>
      <c r="Q63" s="134"/>
      <c r="R63" s="22"/>
    </row>
    <row r="64" spans="2:18" ht="13.5">
      <c r="B64" s="21"/>
      <c r="C64" s="134"/>
      <c r="D64" s="35"/>
      <c r="E64" s="134"/>
      <c r="F64" s="134"/>
      <c r="G64" s="134"/>
      <c r="H64" s="36"/>
      <c r="I64" s="134"/>
      <c r="J64" s="35"/>
      <c r="K64" s="134"/>
      <c r="L64" s="134"/>
      <c r="M64" s="134"/>
      <c r="N64" s="134"/>
      <c r="O64" s="134"/>
      <c r="P64" s="36"/>
      <c r="Q64" s="134"/>
      <c r="R64" s="22"/>
    </row>
    <row r="65" spans="2:18" ht="13.5">
      <c r="B65" s="21"/>
      <c r="C65" s="134"/>
      <c r="D65" s="35"/>
      <c r="E65" s="134"/>
      <c r="F65" s="134"/>
      <c r="G65" s="134"/>
      <c r="H65" s="36"/>
      <c r="I65" s="134"/>
      <c r="J65" s="35"/>
      <c r="K65" s="134"/>
      <c r="L65" s="134"/>
      <c r="M65" s="134"/>
      <c r="N65" s="134"/>
      <c r="O65" s="134"/>
      <c r="P65" s="36"/>
      <c r="Q65" s="134"/>
      <c r="R65" s="22"/>
    </row>
    <row r="66" spans="2:18" ht="13.5">
      <c r="B66" s="21"/>
      <c r="C66" s="134"/>
      <c r="D66" s="35"/>
      <c r="E66" s="134"/>
      <c r="F66" s="134"/>
      <c r="G66" s="134"/>
      <c r="H66" s="36"/>
      <c r="I66" s="134"/>
      <c r="J66" s="35"/>
      <c r="K66" s="134"/>
      <c r="L66" s="134"/>
      <c r="M66" s="134"/>
      <c r="N66" s="134"/>
      <c r="O66" s="134"/>
      <c r="P66" s="36"/>
      <c r="Q66" s="134"/>
      <c r="R66" s="22"/>
    </row>
    <row r="67" spans="2:18" ht="13.5">
      <c r="B67" s="21"/>
      <c r="C67" s="134"/>
      <c r="D67" s="35"/>
      <c r="E67" s="134"/>
      <c r="F67" s="134"/>
      <c r="G67" s="134"/>
      <c r="H67" s="36"/>
      <c r="I67" s="134"/>
      <c r="J67" s="35"/>
      <c r="K67" s="134"/>
      <c r="L67" s="134"/>
      <c r="M67" s="134"/>
      <c r="N67" s="134"/>
      <c r="O67" s="134"/>
      <c r="P67" s="36"/>
      <c r="Q67" s="134"/>
      <c r="R67" s="22"/>
    </row>
    <row r="68" spans="2:18" ht="13.5">
      <c r="B68" s="21"/>
      <c r="C68" s="134"/>
      <c r="D68" s="35"/>
      <c r="E68" s="134"/>
      <c r="F68" s="134"/>
      <c r="G68" s="134"/>
      <c r="H68" s="36"/>
      <c r="I68" s="134"/>
      <c r="J68" s="35"/>
      <c r="K68" s="134"/>
      <c r="L68" s="134"/>
      <c r="M68" s="134"/>
      <c r="N68" s="134"/>
      <c r="O68" s="134"/>
      <c r="P68" s="36"/>
      <c r="Q68" s="134"/>
      <c r="R68" s="22"/>
    </row>
    <row r="69" spans="2:18" ht="13.5">
      <c r="B69" s="21"/>
      <c r="C69" s="134"/>
      <c r="D69" s="35"/>
      <c r="E69" s="134"/>
      <c r="F69" s="134"/>
      <c r="G69" s="134"/>
      <c r="H69" s="36"/>
      <c r="I69" s="134"/>
      <c r="J69" s="35"/>
      <c r="K69" s="134"/>
      <c r="L69" s="134"/>
      <c r="M69" s="134"/>
      <c r="N69" s="134"/>
      <c r="O69" s="134"/>
      <c r="P69" s="36"/>
      <c r="Q69" s="134"/>
      <c r="R69" s="22"/>
    </row>
    <row r="70" spans="2:18" s="1" customFormat="1" ht="15">
      <c r="B70" s="26"/>
      <c r="C70" s="137"/>
      <c r="D70" s="37" t="s">
        <v>47</v>
      </c>
      <c r="E70" s="38"/>
      <c r="F70" s="38"/>
      <c r="G70" s="39" t="s">
        <v>48</v>
      </c>
      <c r="H70" s="40"/>
      <c r="I70" s="137"/>
      <c r="J70" s="37" t="s">
        <v>47</v>
      </c>
      <c r="K70" s="38"/>
      <c r="L70" s="38"/>
      <c r="M70" s="38"/>
      <c r="N70" s="39" t="s">
        <v>48</v>
      </c>
      <c r="O70" s="38"/>
      <c r="P70" s="40"/>
      <c r="Q70" s="137"/>
      <c r="R70" s="28"/>
    </row>
    <row r="71" spans="2:18" s="1" customFormat="1" ht="14.45" customHeight="1">
      <c r="B71" s="41"/>
      <c r="C71" s="42"/>
      <c r="D71" s="42"/>
      <c r="E71" s="42"/>
      <c r="F71" s="42"/>
      <c r="G71" s="42"/>
      <c r="H71" s="42"/>
      <c r="I71" s="42"/>
      <c r="J71" s="42"/>
      <c r="K71" s="42"/>
      <c r="L71" s="42"/>
      <c r="M71" s="42"/>
      <c r="N71" s="42"/>
      <c r="O71" s="42"/>
      <c r="P71" s="42"/>
      <c r="Q71" s="42"/>
      <c r="R71" s="43"/>
    </row>
    <row r="72" spans="3:17" ht="13.5">
      <c r="C72" s="131"/>
      <c r="D72" s="131"/>
      <c r="E72" s="131"/>
      <c r="F72" s="131"/>
      <c r="G72" s="131"/>
      <c r="H72" s="131"/>
      <c r="I72" s="131"/>
      <c r="J72" s="131"/>
      <c r="K72" s="131"/>
      <c r="L72" s="131"/>
      <c r="M72" s="131"/>
      <c r="N72" s="131"/>
      <c r="O72" s="131"/>
      <c r="P72" s="131"/>
      <c r="Q72" s="131"/>
    </row>
    <row r="73" spans="3:17" ht="13.5">
      <c r="C73" s="131"/>
      <c r="D73" s="131"/>
      <c r="E73" s="131"/>
      <c r="F73" s="131"/>
      <c r="G73" s="131"/>
      <c r="H73" s="131"/>
      <c r="I73" s="131"/>
      <c r="J73" s="131"/>
      <c r="K73" s="131"/>
      <c r="L73" s="131"/>
      <c r="M73" s="131"/>
      <c r="N73" s="131"/>
      <c r="O73" s="131"/>
      <c r="P73" s="131"/>
      <c r="Q73" s="131"/>
    </row>
    <row r="74" spans="3:17" ht="13.5">
      <c r="C74" s="131"/>
      <c r="D74" s="131"/>
      <c r="E74" s="131"/>
      <c r="F74" s="131"/>
      <c r="G74" s="131"/>
      <c r="H74" s="131"/>
      <c r="I74" s="131"/>
      <c r="J74" s="131"/>
      <c r="K74" s="131"/>
      <c r="L74" s="131"/>
      <c r="M74" s="131"/>
      <c r="N74" s="131"/>
      <c r="O74" s="131"/>
      <c r="P74" s="131"/>
      <c r="Q74" s="131"/>
    </row>
    <row r="75" spans="2:18" s="1" customFormat="1" ht="6.95" customHeight="1">
      <c r="B75" s="44"/>
      <c r="C75" s="45"/>
      <c r="D75" s="45"/>
      <c r="E75" s="45"/>
      <c r="F75" s="45"/>
      <c r="G75" s="45"/>
      <c r="H75" s="45"/>
      <c r="I75" s="45"/>
      <c r="J75" s="45"/>
      <c r="K75" s="45"/>
      <c r="L75" s="45"/>
      <c r="M75" s="45"/>
      <c r="N75" s="45"/>
      <c r="O75" s="45"/>
      <c r="P75" s="45"/>
      <c r="Q75" s="45"/>
      <c r="R75" s="46"/>
    </row>
    <row r="76" spans="2:18" s="1" customFormat="1" ht="36.95" customHeight="1">
      <c r="B76" s="26"/>
      <c r="C76" s="343" t="s">
        <v>97</v>
      </c>
      <c r="D76" s="347"/>
      <c r="E76" s="347"/>
      <c r="F76" s="347"/>
      <c r="G76" s="347"/>
      <c r="H76" s="347"/>
      <c r="I76" s="347"/>
      <c r="J76" s="347"/>
      <c r="K76" s="347"/>
      <c r="L76" s="347"/>
      <c r="M76" s="347"/>
      <c r="N76" s="347"/>
      <c r="O76" s="347"/>
      <c r="P76" s="347"/>
      <c r="Q76" s="347"/>
      <c r="R76" s="28"/>
    </row>
    <row r="77" spans="2:18" s="1" customFormat="1" ht="6.95" customHeight="1">
      <c r="B77" s="26"/>
      <c r="C77" s="137"/>
      <c r="D77" s="137"/>
      <c r="E77" s="137"/>
      <c r="F77" s="137"/>
      <c r="G77" s="137"/>
      <c r="H77" s="137"/>
      <c r="I77" s="137"/>
      <c r="J77" s="137"/>
      <c r="K77" s="137"/>
      <c r="L77" s="137"/>
      <c r="M77" s="137"/>
      <c r="N77" s="137"/>
      <c r="O77" s="137"/>
      <c r="P77" s="137"/>
      <c r="Q77" s="137"/>
      <c r="R77" s="28"/>
    </row>
    <row r="78" spans="2:18" s="1" customFormat="1" ht="30" customHeight="1">
      <c r="B78" s="26"/>
      <c r="C78" s="138" t="s">
        <v>17</v>
      </c>
      <c r="D78" s="137"/>
      <c r="E78" s="137"/>
      <c r="F78" s="330" t="str">
        <f>F6</f>
        <v>Lednice</v>
      </c>
      <c r="G78" s="331"/>
      <c r="H78" s="331"/>
      <c r="I78" s="331"/>
      <c r="J78" s="331"/>
      <c r="K78" s="331"/>
      <c r="L78" s="331"/>
      <c r="M78" s="331"/>
      <c r="N78" s="331"/>
      <c r="O78" s="331"/>
      <c r="P78" s="331"/>
      <c r="Q78" s="137"/>
      <c r="R78" s="28"/>
    </row>
    <row r="79" spans="2:18" s="1" customFormat="1" ht="36.95" customHeight="1">
      <c r="B79" s="26"/>
      <c r="C79" s="50" t="s">
        <v>94</v>
      </c>
      <c r="D79" s="137"/>
      <c r="E79" s="137"/>
      <c r="F79" s="332" t="str">
        <f>F7</f>
        <v>TO-1.08.02 - Filtrace</v>
      </c>
      <c r="G79" s="333"/>
      <c r="H79" s="333"/>
      <c r="I79" s="333"/>
      <c r="J79" s="333"/>
      <c r="K79" s="333"/>
      <c r="L79" s="333"/>
      <c r="M79" s="333"/>
      <c r="N79" s="333"/>
      <c r="O79" s="333"/>
      <c r="P79" s="333"/>
      <c r="Q79" s="137"/>
      <c r="R79" s="28"/>
    </row>
    <row r="80" spans="2:18" s="1" customFormat="1" ht="6.95" customHeight="1">
      <c r="B80" s="26"/>
      <c r="C80" s="137"/>
      <c r="D80" s="137"/>
      <c r="E80" s="137"/>
      <c r="F80" s="137"/>
      <c r="G80" s="137"/>
      <c r="H80" s="137"/>
      <c r="I80" s="137"/>
      <c r="J80" s="137"/>
      <c r="K80" s="137"/>
      <c r="L80" s="137"/>
      <c r="M80" s="137"/>
      <c r="N80" s="137"/>
      <c r="O80" s="137"/>
      <c r="P80" s="137"/>
      <c r="Q80" s="137"/>
      <c r="R80" s="28"/>
    </row>
    <row r="81" spans="2:18" s="1" customFormat="1" ht="18" customHeight="1">
      <c r="B81" s="26"/>
      <c r="C81" s="138" t="s">
        <v>21</v>
      </c>
      <c r="D81" s="137"/>
      <c r="E81" s="137"/>
      <c r="F81" s="133" t="str">
        <f>F9</f>
        <v>Lednice</v>
      </c>
      <c r="G81" s="137"/>
      <c r="H81" s="137"/>
      <c r="I81" s="137"/>
      <c r="J81" s="137"/>
      <c r="K81" s="138" t="s">
        <v>23</v>
      </c>
      <c r="L81" s="137"/>
      <c r="M81" s="334">
        <f>IF(O9="","",O9)</f>
        <v>43145</v>
      </c>
      <c r="N81" s="334"/>
      <c r="O81" s="334"/>
      <c r="P81" s="334"/>
      <c r="Q81" s="137"/>
      <c r="R81" s="28"/>
    </row>
    <row r="82" spans="2:18" s="1" customFormat="1" ht="6.95" customHeight="1">
      <c r="B82" s="26"/>
      <c r="C82" s="137"/>
      <c r="D82" s="137"/>
      <c r="E82" s="137"/>
      <c r="F82" s="137"/>
      <c r="G82" s="137"/>
      <c r="H82" s="137"/>
      <c r="I82" s="137"/>
      <c r="J82" s="137"/>
      <c r="K82" s="137"/>
      <c r="L82" s="137"/>
      <c r="M82" s="137"/>
      <c r="N82" s="137"/>
      <c r="O82" s="137"/>
      <c r="P82" s="137"/>
      <c r="Q82" s="137"/>
      <c r="R82" s="28"/>
    </row>
    <row r="83" spans="2:18" s="1" customFormat="1" ht="15">
      <c r="B83" s="26"/>
      <c r="C83" s="138" t="s">
        <v>24</v>
      </c>
      <c r="D83" s="137"/>
      <c r="E83" s="137"/>
      <c r="F83" s="121" t="str">
        <f>'Rekapitulace stavby'!$L$82</f>
        <v>Mendelova univerzita v Brně, Zahradnická fakulta</v>
      </c>
      <c r="G83" s="137"/>
      <c r="H83" s="137"/>
      <c r="I83" s="137"/>
      <c r="J83" s="137"/>
      <c r="K83" s="138" t="s">
        <v>28</v>
      </c>
      <c r="L83" s="137"/>
      <c r="M83" s="334" t="str">
        <f>'Rekapitulace stavby'!$AM$82</f>
        <v>Ing. Jiří Vondál</v>
      </c>
      <c r="N83" s="335"/>
      <c r="O83" s="335"/>
      <c r="P83" s="335"/>
      <c r="Q83" s="335"/>
      <c r="R83" s="28"/>
    </row>
    <row r="84" spans="2:18" s="1" customFormat="1" ht="14.45" customHeight="1">
      <c r="B84" s="26"/>
      <c r="C84" s="138" t="s">
        <v>27</v>
      </c>
      <c r="D84" s="137"/>
      <c r="E84" s="137"/>
      <c r="F84" s="153" t="str">
        <f>'Rekapitulace stavby'!$K$13</f>
        <v xml:space="preserve"> </v>
      </c>
      <c r="G84" s="137"/>
      <c r="H84" s="137"/>
      <c r="I84" s="137"/>
      <c r="J84" s="137"/>
      <c r="K84" s="138" t="s">
        <v>30</v>
      </c>
      <c r="L84" s="137"/>
      <c r="M84" s="334" t="str">
        <f>'Rekapitulace stavby'!$AM$83</f>
        <v>Ing. Tomáš Vlček</v>
      </c>
      <c r="N84" s="335"/>
      <c r="O84" s="335"/>
      <c r="P84" s="335"/>
      <c r="Q84" s="335"/>
      <c r="R84" s="28"/>
    </row>
    <row r="85" spans="2:18" s="1" customFormat="1" ht="10.35" customHeight="1">
      <c r="B85" s="26"/>
      <c r="C85" s="137"/>
      <c r="D85" s="137"/>
      <c r="E85" s="137"/>
      <c r="F85" s="137"/>
      <c r="G85" s="137"/>
      <c r="H85" s="137"/>
      <c r="I85" s="137"/>
      <c r="J85" s="137"/>
      <c r="K85" s="137"/>
      <c r="L85" s="137"/>
      <c r="M85" s="137"/>
      <c r="N85" s="137"/>
      <c r="O85" s="137"/>
      <c r="P85" s="137"/>
      <c r="Q85" s="137"/>
      <c r="R85" s="28"/>
    </row>
    <row r="86" spans="2:18" s="1" customFormat="1" ht="29.25" customHeight="1">
      <c r="B86" s="26"/>
      <c r="C86" s="336" t="s">
        <v>98</v>
      </c>
      <c r="D86" s="337"/>
      <c r="E86" s="337"/>
      <c r="F86" s="337"/>
      <c r="G86" s="337"/>
      <c r="H86" s="140"/>
      <c r="I86" s="140"/>
      <c r="J86" s="140"/>
      <c r="K86" s="140"/>
      <c r="L86" s="140"/>
      <c r="M86" s="140"/>
      <c r="N86" s="336" t="s">
        <v>99</v>
      </c>
      <c r="O86" s="337"/>
      <c r="P86" s="337"/>
      <c r="Q86" s="337"/>
      <c r="R86" s="28"/>
    </row>
    <row r="87" spans="2:18" s="1" customFormat="1" ht="10.35" customHeight="1">
      <c r="B87" s="26"/>
      <c r="C87" s="137"/>
      <c r="D87" s="137"/>
      <c r="E87" s="137"/>
      <c r="F87" s="137"/>
      <c r="G87" s="137"/>
      <c r="H87" s="137"/>
      <c r="I87" s="137"/>
      <c r="J87" s="137"/>
      <c r="K87" s="137"/>
      <c r="L87" s="137"/>
      <c r="M87" s="137"/>
      <c r="N87" s="137"/>
      <c r="O87" s="137"/>
      <c r="P87" s="137"/>
      <c r="Q87" s="137"/>
      <c r="R87" s="28"/>
    </row>
    <row r="88" spans="2:18" s="1" customFormat="1" ht="29.25" customHeight="1">
      <c r="B88" s="26"/>
      <c r="C88" s="86" t="s">
        <v>100</v>
      </c>
      <c r="D88" s="137"/>
      <c r="E88" s="137"/>
      <c r="F88" s="137"/>
      <c r="G88" s="137"/>
      <c r="H88" s="137"/>
      <c r="I88" s="137"/>
      <c r="J88" s="137"/>
      <c r="K88" s="137"/>
      <c r="L88" s="137"/>
      <c r="M88" s="137"/>
      <c r="N88" s="322">
        <f>N112</f>
        <v>0</v>
      </c>
      <c r="O88" s="323"/>
      <c r="P88" s="323"/>
      <c r="Q88" s="323"/>
      <c r="R88" s="28"/>
    </row>
    <row r="89" spans="2:18" s="6" customFormat="1" ht="24.95" customHeight="1">
      <c r="B89" s="87"/>
      <c r="C89" s="141"/>
      <c r="D89" s="88" t="s">
        <v>101</v>
      </c>
      <c r="E89" s="141"/>
      <c r="F89" s="141"/>
      <c r="G89" s="141"/>
      <c r="H89" s="141"/>
      <c r="I89" s="141"/>
      <c r="J89" s="141"/>
      <c r="K89" s="141"/>
      <c r="L89" s="141"/>
      <c r="M89" s="141"/>
      <c r="N89" s="324">
        <f>N113</f>
        <v>0</v>
      </c>
      <c r="O89" s="325"/>
      <c r="P89" s="325"/>
      <c r="Q89" s="325"/>
      <c r="R89" s="89"/>
    </row>
    <row r="90" spans="2:18" s="7" customFormat="1" ht="19.9" customHeight="1">
      <c r="B90" s="90"/>
      <c r="C90" s="139"/>
      <c r="D90" s="91" t="str">
        <f>D114</f>
        <v>D1 - Pískové filtry</v>
      </c>
      <c r="E90" s="139"/>
      <c r="F90" s="139"/>
      <c r="G90" s="139"/>
      <c r="H90" s="139"/>
      <c r="I90" s="139"/>
      <c r="J90" s="139"/>
      <c r="K90" s="139"/>
      <c r="L90" s="139"/>
      <c r="M90" s="139"/>
      <c r="N90" s="326">
        <f>N114</f>
        <v>0</v>
      </c>
      <c r="O90" s="327"/>
      <c r="P90" s="327"/>
      <c r="Q90" s="327"/>
      <c r="R90" s="92"/>
    </row>
    <row r="91" spans="2:18" s="7" customFormat="1" ht="19.9" customHeight="1">
      <c r="B91" s="90"/>
      <c r="C91" s="139"/>
      <c r="D91" s="91" t="str">
        <f>D130</f>
        <v>D2 - Připojovací komponenty</v>
      </c>
      <c r="E91" s="139"/>
      <c r="F91" s="139"/>
      <c r="G91" s="139"/>
      <c r="H91" s="139"/>
      <c r="I91" s="139"/>
      <c r="J91" s="139"/>
      <c r="K91" s="139"/>
      <c r="L91" s="139"/>
      <c r="M91" s="139"/>
      <c r="N91" s="326">
        <f>N130</f>
        <v>0</v>
      </c>
      <c r="O91" s="327"/>
      <c r="P91" s="327"/>
      <c r="Q91" s="327"/>
      <c r="R91" s="92"/>
    </row>
    <row r="92" spans="2:18" s="1" customFormat="1" ht="21.75" customHeight="1">
      <c r="B92" s="26"/>
      <c r="C92" s="137"/>
      <c r="D92" s="137"/>
      <c r="E92" s="137"/>
      <c r="F92" s="137"/>
      <c r="G92" s="137"/>
      <c r="H92" s="137"/>
      <c r="I92" s="137"/>
      <c r="J92" s="137"/>
      <c r="K92" s="137"/>
      <c r="L92" s="137"/>
      <c r="M92" s="137"/>
      <c r="N92" s="137"/>
      <c r="O92" s="137"/>
      <c r="P92" s="137"/>
      <c r="Q92" s="137"/>
      <c r="R92" s="28"/>
    </row>
    <row r="93" spans="2:21" s="1" customFormat="1" ht="29.25" customHeight="1">
      <c r="B93" s="26"/>
      <c r="C93" s="86" t="s">
        <v>102</v>
      </c>
      <c r="D93" s="137"/>
      <c r="E93" s="137"/>
      <c r="F93" s="137"/>
      <c r="G93" s="137"/>
      <c r="H93" s="137"/>
      <c r="I93" s="137"/>
      <c r="J93" s="137"/>
      <c r="K93" s="137"/>
      <c r="L93" s="137"/>
      <c r="M93" s="137"/>
      <c r="N93" s="323">
        <v>0</v>
      </c>
      <c r="O93" s="341"/>
      <c r="P93" s="341"/>
      <c r="Q93" s="341"/>
      <c r="R93" s="28"/>
      <c r="T93" s="93"/>
      <c r="U93" s="94" t="s">
        <v>35</v>
      </c>
    </row>
    <row r="94" spans="2:18" s="1" customFormat="1" ht="18" customHeight="1">
      <c r="B94" s="26"/>
      <c r="C94" s="137"/>
      <c r="D94" s="137"/>
      <c r="E94" s="137"/>
      <c r="F94" s="137"/>
      <c r="G94" s="137"/>
      <c r="H94" s="137"/>
      <c r="I94" s="137"/>
      <c r="J94" s="137"/>
      <c r="K94" s="137"/>
      <c r="L94" s="137"/>
      <c r="M94" s="137"/>
      <c r="N94" s="137"/>
      <c r="O94" s="137"/>
      <c r="P94" s="137"/>
      <c r="Q94" s="137"/>
      <c r="R94" s="28"/>
    </row>
    <row r="95" spans="2:18" s="1" customFormat="1" ht="29.25" customHeight="1">
      <c r="B95" s="26"/>
      <c r="C95" s="78" t="s">
        <v>86</v>
      </c>
      <c r="D95" s="140"/>
      <c r="E95" s="140"/>
      <c r="F95" s="140"/>
      <c r="G95" s="140"/>
      <c r="H95" s="140"/>
      <c r="I95" s="140"/>
      <c r="J95" s="140"/>
      <c r="K95" s="140"/>
      <c r="L95" s="342">
        <f>ROUND(SUM(N88+N93),2)</f>
        <v>0</v>
      </c>
      <c r="M95" s="342"/>
      <c r="N95" s="342"/>
      <c r="O95" s="342"/>
      <c r="P95" s="342"/>
      <c r="Q95" s="342"/>
      <c r="R95" s="28"/>
    </row>
    <row r="96" spans="2:18" s="1" customFormat="1" ht="6.95" customHeight="1">
      <c r="B96" s="41"/>
      <c r="C96" s="42"/>
      <c r="D96" s="42"/>
      <c r="E96" s="42"/>
      <c r="F96" s="42"/>
      <c r="G96" s="42"/>
      <c r="H96" s="42"/>
      <c r="I96" s="42"/>
      <c r="J96" s="42"/>
      <c r="K96" s="42"/>
      <c r="L96" s="42"/>
      <c r="M96" s="42"/>
      <c r="N96" s="42"/>
      <c r="O96" s="42"/>
      <c r="P96" s="42"/>
      <c r="Q96" s="42"/>
      <c r="R96" s="43"/>
    </row>
    <row r="97" spans="3:17" ht="13.5">
      <c r="C97" s="131"/>
      <c r="D97" s="131"/>
      <c r="E97" s="131"/>
      <c r="F97" s="131"/>
      <c r="G97" s="131"/>
      <c r="H97" s="131"/>
      <c r="I97" s="131"/>
      <c r="J97" s="131"/>
      <c r="K97" s="131"/>
      <c r="L97" s="131"/>
      <c r="M97" s="131"/>
      <c r="N97" s="131"/>
      <c r="O97" s="131"/>
      <c r="P97" s="131"/>
      <c r="Q97" s="131"/>
    </row>
    <row r="98" spans="3:17" ht="13.5">
      <c r="C98" s="131"/>
      <c r="D98" s="131"/>
      <c r="E98" s="131"/>
      <c r="F98" s="131"/>
      <c r="G98" s="131"/>
      <c r="H98" s="131"/>
      <c r="I98" s="131"/>
      <c r="J98" s="131"/>
      <c r="K98" s="131"/>
      <c r="L98" s="131"/>
      <c r="M98" s="131"/>
      <c r="N98" s="131"/>
      <c r="O98" s="131"/>
      <c r="P98" s="131"/>
      <c r="Q98" s="131"/>
    </row>
    <row r="99" spans="3:17" ht="13.5">
      <c r="C99" s="131"/>
      <c r="D99" s="131"/>
      <c r="E99" s="131"/>
      <c r="F99" s="131"/>
      <c r="G99" s="131"/>
      <c r="H99" s="131"/>
      <c r="I99" s="131"/>
      <c r="J99" s="131"/>
      <c r="K99" s="131"/>
      <c r="L99" s="131"/>
      <c r="M99" s="131"/>
      <c r="N99" s="131"/>
      <c r="O99" s="131"/>
      <c r="P99" s="131"/>
      <c r="Q99" s="131"/>
    </row>
    <row r="100" spans="2:18" s="1" customFormat="1" ht="6.95" customHeight="1">
      <c r="B100" s="44"/>
      <c r="C100" s="45"/>
      <c r="D100" s="45"/>
      <c r="E100" s="45"/>
      <c r="F100" s="45"/>
      <c r="G100" s="45"/>
      <c r="H100" s="45"/>
      <c r="I100" s="45"/>
      <c r="J100" s="45"/>
      <c r="K100" s="45"/>
      <c r="L100" s="45"/>
      <c r="M100" s="45"/>
      <c r="N100" s="45"/>
      <c r="O100" s="45"/>
      <c r="P100" s="45"/>
      <c r="Q100" s="45"/>
      <c r="R100" s="46"/>
    </row>
    <row r="101" spans="2:18" s="1" customFormat="1" ht="36.95" customHeight="1">
      <c r="B101" s="26"/>
      <c r="C101" s="343" t="s">
        <v>103</v>
      </c>
      <c r="D101" s="333"/>
      <c r="E101" s="333"/>
      <c r="F101" s="333"/>
      <c r="G101" s="333"/>
      <c r="H101" s="333"/>
      <c r="I101" s="333"/>
      <c r="J101" s="333"/>
      <c r="K101" s="333"/>
      <c r="L101" s="333"/>
      <c r="M101" s="333"/>
      <c r="N101" s="333"/>
      <c r="O101" s="333"/>
      <c r="P101" s="333"/>
      <c r="Q101" s="333"/>
      <c r="R101" s="28"/>
    </row>
    <row r="102" spans="2:18" s="1" customFormat="1" ht="6.95" customHeight="1">
      <c r="B102" s="26"/>
      <c r="C102" s="137"/>
      <c r="D102" s="137"/>
      <c r="E102" s="137"/>
      <c r="F102" s="137"/>
      <c r="G102" s="137"/>
      <c r="H102" s="137"/>
      <c r="I102" s="137"/>
      <c r="J102" s="137"/>
      <c r="K102" s="137"/>
      <c r="L102" s="137"/>
      <c r="M102" s="137"/>
      <c r="N102" s="137"/>
      <c r="O102" s="137"/>
      <c r="P102" s="137"/>
      <c r="Q102" s="137"/>
      <c r="R102" s="28"/>
    </row>
    <row r="103" spans="2:18" s="1" customFormat="1" ht="30" customHeight="1">
      <c r="B103" s="26"/>
      <c r="C103" s="138" t="s">
        <v>17</v>
      </c>
      <c r="D103" s="137"/>
      <c r="E103" s="137"/>
      <c r="F103" s="330" t="str">
        <f>F6</f>
        <v>Lednice</v>
      </c>
      <c r="G103" s="331"/>
      <c r="H103" s="331"/>
      <c r="I103" s="331"/>
      <c r="J103" s="331"/>
      <c r="K103" s="331"/>
      <c r="L103" s="331"/>
      <c r="M103" s="331"/>
      <c r="N103" s="331"/>
      <c r="O103" s="331"/>
      <c r="P103" s="331"/>
      <c r="Q103" s="137"/>
      <c r="R103" s="28"/>
    </row>
    <row r="104" spans="2:18" s="1" customFormat="1" ht="36.95" customHeight="1">
      <c r="B104" s="26"/>
      <c r="C104" s="50" t="s">
        <v>94</v>
      </c>
      <c r="D104" s="137"/>
      <c r="E104" s="137"/>
      <c r="F104" s="332" t="str">
        <f>F7</f>
        <v>TO-1.08.02 - Filtrace</v>
      </c>
      <c r="G104" s="333"/>
      <c r="H104" s="333"/>
      <c r="I104" s="333"/>
      <c r="J104" s="333"/>
      <c r="K104" s="333"/>
      <c r="L104" s="333"/>
      <c r="M104" s="333"/>
      <c r="N104" s="333"/>
      <c r="O104" s="333"/>
      <c r="P104" s="333"/>
      <c r="Q104" s="137"/>
      <c r="R104" s="28"/>
    </row>
    <row r="105" spans="2:18" s="1" customFormat="1" ht="6.95" customHeight="1">
      <c r="B105" s="26"/>
      <c r="C105" s="137"/>
      <c r="D105" s="137"/>
      <c r="E105" s="137"/>
      <c r="F105" s="137"/>
      <c r="G105" s="137"/>
      <c r="H105" s="137"/>
      <c r="I105" s="137"/>
      <c r="J105" s="137"/>
      <c r="K105" s="137"/>
      <c r="L105" s="137"/>
      <c r="M105" s="137"/>
      <c r="N105" s="137"/>
      <c r="O105" s="137"/>
      <c r="P105" s="137"/>
      <c r="Q105" s="137"/>
      <c r="R105" s="28"/>
    </row>
    <row r="106" spans="2:18" s="1" customFormat="1" ht="18" customHeight="1">
      <c r="B106" s="26"/>
      <c r="C106" s="138" t="s">
        <v>21</v>
      </c>
      <c r="D106" s="137"/>
      <c r="E106" s="137"/>
      <c r="F106" s="133" t="str">
        <f>F9</f>
        <v>Lednice</v>
      </c>
      <c r="G106" s="137"/>
      <c r="H106" s="137"/>
      <c r="I106" s="137"/>
      <c r="J106" s="137"/>
      <c r="K106" s="138" t="s">
        <v>23</v>
      </c>
      <c r="L106" s="137"/>
      <c r="M106" s="334">
        <f>IF(O9="","",O9)</f>
        <v>43145</v>
      </c>
      <c r="N106" s="334"/>
      <c r="O106" s="334"/>
      <c r="P106" s="334"/>
      <c r="Q106" s="137"/>
      <c r="R106" s="28"/>
    </row>
    <row r="107" spans="2:18" s="1" customFormat="1" ht="6.95" customHeight="1">
      <c r="B107" s="26"/>
      <c r="C107" s="137"/>
      <c r="D107" s="137"/>
      <c r="E107" s="137"/>
      <c r="F107" s="137"/>
      <c r="G107" s="137"/>
      <c r="H107" s="137"/>
      <c r="I107" s="137"/>
      <c r="J107" s="137"/>
      <c r="K107" s="137"/>
      <c r="L107" s="137"/>
      <c r="M107" s="137"/>
      <c r="N107" s="137"/>
      <c r="O107" s="137"/>
      <c r="P107" s="137"/>
      <c r="Q107" s="137"/>
      <c r="R107" s="28"/>
    </row>
    <row r="108" spans="2:18" s="1" customFormat="1" ht="15">
      <c r="B108" s="26"/>
      <c r="C108" s="138" t="s">
        <v>24</v>
      </c>
      <c r="D108" s="137"/>
      <c r="E108" s="137"/>
      <c r="F108" s="121" t="str">
        <f>'Rekapitulace stavby'!$L$82</f>
        <v>Mendelova univerzita v Brně, Zahradnická fakulta</v>
      </c>
      <c r="G108" s="137"/>
      <c r="H108" s="137"/>
      <c r="I108" s="137"/>
      <c r="J108" s="137"/>
      <c r="K108" s="138" t="s">
        <v>28</v>
      </c>
      <c r="L108" s="137"/>
      <c r="M108" s="334" t="str">
        <f>'Rekapitulace stavby'!$AM$82</f>
        <v>Ing. Jiří Vondál</v>
      </c>
      <c r="N108" s="335"/>
      <c r="O108" s="335"/>
      <c r="P108" s="335"/>
      <c r="Q108" s="335"/>
      <c r="R108" s="28"/>
    </row>
    <row r="109" spans="2:18" s="1" customFormat="1" ht="14.45" customHeight="1">
      <c r="B109" s="26"/>
      <c r="C109" s="138" t="s">
        <v>27</v>
      </c>
      <c r="D109" s="137"/>
      <c r="E109" s="137"/>
      <c r="F109" s="153" t="str">
        <f>'Rekapitulace stavby'!$K$13</f>
        <v xml:space="preserve"> </v>
      </c>
      <c r="G109" s="137"/>
      <c r="H109" s="137"/>
      <c r="I109" s="137"/>
      <c r="J109" s="137"/>
      <c r="K109" s="138" t="s">
        <v>30</v>
      </c>
      <c r="L109" s="137"/>
      <c r="M109" s="334" t="str">
        <f>'Rekapitulace stavby'!$AM$83</f>
        <v>Ing. Tomáš Vlček</v>
      </c>
      <c r="N109" s="335"/>
      <c r="O109" s="335"/>
      <c r="P109" s="335"/>
      <c r="Q109" s="335"/>
      <c r="R109" s="28"/>
    </row>
    <row r="110" spans="2:18" s="1" customFormat="1" ht="10.35" customHeight="1">
      <c r="B110" s="26"/>
      <c r="C110" s="137"/>
      <c r="D110" s="137"/>
      <c r="E110" s="137"/>
      <c r="F110" s="137"/>
      <c r="G110" s="137"/>
      <c r="H110" s="137"/>
      <c r="I110" s="137"/>
      <c r="J110" s="137"/>
      <c r="K110" s="137"/>
      <c r="L110" s="137"/>
      <c r="M110" s="137"/>
      <c r="N110" s="137"/>
      <c r="O110" s="137"/>
      <c r="P110" s="137"/>
      <c r="Q110" s="137"/>
      <c r="R110" s="28"/>
    </row>
    <row r="111" spans="2:27" s="8" customFormat="1" ht="29.25" customHeight="1">
      <c r="B111" s="95"/>
      <c r="C111" s="96" t="s">
        <v>104</v>
      </c>
      <c r="D111" s="136" t="s">
        <v>105</v>
      </c>
      <c r="E111" s="136" t="s">
        <v>53</v>
      </c>
      <c r="F111" s="338" t="s">
        <v>106</v>
      </c>
      <c r="G111" s="338"/>
      <c r="H111" s="338"/>
      <c r="I111" s="338"/>
      <c r="J111" s="136" t="s">
        <v>107</v>
      </c>
      <c r="K111" s="136" t="s">
        <v>108</v>
      </c>
      <c r="L111" s="339" t="s">
        <v>109</v>
      </c>
      <c r="M111" s="339"/>
      <c r="N111" s="338" t="s">
        <v>99</v>
      </c>
      <c r="O111" s="338"/>
      <c r="P111" s="338"/>
      <c r="Q111" s="340"/>
      <c r="R111" s="97"/>
      <c r="T111" s="54" t="s">
        <v>110</v>
      </c>
      <c r="U111" s="55" t="s">
        <v>35</v>
      </c>
      <c r="V111" s="55" t="s">
        <v>111</v>
      </c>
      <c r="W111" s="55" t="s">
        <v>112</v>
      </c>
      <c r="X111" s="55" t="s">
        <v>113</v>
      </c>
      <c r="Y111" s="55" t="s">
        <v>114</v>
      </c>
      <c r="Z111" s="55" t="s">
        <v>115</v>
      </c>
      <c r="AA111" s="56" t="s">
        <v>116</v>
      </c>
    </row>
    <row r="112" spans="2:27" s="1" customFormat="1" ht="29.25" customHeight="1">
      <c r="B112" s="26"/>
      <c r="C112" s="58" t="s">
        <v>95</v>
      </c>
      <c r="D112" s="137"/>
      <c r="E112" s="137"/>
      <c r="F112" s="137"/>
      <c r="G112" s="137"/>
      <c r="H112" s="137"/>
      <c r="I112" s="137"/>
      <c r="J112" s="137"/>
      <c r="K112" s="137"/>
      <c r="L112" s="137"/>
      <c r="M112" s="137"/>
      <c r="N112" s="328">
        <f>N113</f>
        <v>0</v>
      </c>
      <c r="O112" s="329"/>
      <c r="P112" s="329"/>
      <c r="Q112" s="329"/>
      <c r="R112" s="28"/>
      <c r="T112" s="57"/>
      <c r="U112" s="33"/>
      <c r="V112" s="33"/>
      <c r="W112" s="98" t="e">
        <f>W113</f>
        <v>#REF!</v>
      </c>
      <c r="X112" s="33"/>
      <c r="Y112" s="98" t="e">
        <f>Y113</f>
        <v>#REF!</v>
      </c>
      <c r="Z112" s="33"/>
      <c r="AA112" s="99" t="e">
        <f>AA113</f>
        <v>#REF!</v>
      </c>
    </row>
    <row r="113" spans="2:27" s="9" customFormat="1" ht="37.35" customHeight="1">
      <c r="B113" s="100"/>
      <c r="C113" s="101"/>
      <c r="D113" s="102" t="s">
        <v>101</v>
      </c>
      <c r="E113" s="102"/>
      <c r="F113" s="102"/>
      <c r="G113" s="102"/>
      <c r="H113" s="102"/>
      <c r="I113" s="102"/>
      <c r="J113" s="102"/>
      <c r="K113" s="102"/>
      <c r="L113" s="102"/>
      <c r="M113" s="102"/>
      <c r="N113" s="318">
        <f>SUM(N114,N130)</f>
        <v>0</v>
      </c>
      <c r="O113" s="319"/>
      <c r="P113" s="319"/>
      <c r="Q113" s="319"/>
      <c r="R113" s="103"/>
      <c r="T113" s="104"/>
      <c r="U113" s="101"/>
      <c r="V113" s="101"/>
      <c r="W113" s="105" t="e">
        <f>#REF!+#REF!+W114+W130+#REF!</f>
        <v>#REF!</v>
      </c>
      <c r="X113" s="101"/>
      <c r="Y113" s="105" t="e">
        <f>#REF!+#REF!+Y114+Y130+#REF!</f>
        <v>#REF!</v>
      </c>
      <c r="Z113" s="101"/>
      <c r="AA113" s="106" t="e">
        <f>#REF!+#REF!+AA114+AA130+#REF!</f>
        <v>#REF!</v>
      </c>
    </row>
    <row r="114" spans="2:27" s="9" customFormat="1" ht="29.85" customHeight="1">
      <c r="B114" s="100"/>
      <c r="C114" s="101"/>
      <c r="D114" s="107" t="s">
        <v>356</v>
      </c>
      <c r="E114" s="107"/>
      <c r="F114" s="107"/>
      <c r="G114" s="107"/>
      <c r="H114" s="107"/>
      <c r="I114" s="107"/>
      <c r="J114" s="107"/>
      <c r="K114" s="107"/>
      <c r="L114" s="107"/>
      <c r="M114" s="107"/>
      <c r="N114" s="320">
        <f>SUM(N115:Q129)</f>
        <v>0</v>
      </c>
      <c r="O114" s="321"/>
      <c r="P114" s="321"/>
      <c r="Q114" s="321"/>
      <c r="R114" s="103"/>
      <c r="T114" s="104"/>
      <c r="U114" s="101"/>
      <c r="V114" s="101"/>
      <c r="W114" s="105" t="e">
        <f>#REF!</f>
        <v>#REF!</v>
      </c>
      <c r="X114" s="101"/>
      <c r="Y114" s="105" t="e">
        <f>#REF!</f>
        <v>#REF!</v>
      </c>
      <c r="Z114" s="101"/>
      <c r="AA114" s="106" t="e">
        <f>#REF!</f>
        <v>#REF!</v>
      </c>
    </row>
    <row r="115" spans="2:33" s="1" customFormat="1" ht="29.85" customHeight="1">
      <c r="B115" s="194"/>
      <c r="C115" s="190" t="s">
        <v>77</v>
      </c>
      <c r="D115" s="190" t="s">
        <v>117</v>
      </c>
      <c r="E115" s="191" t="s">
        <v>143</v>
      </c>
      <c r="F115" s="304" t="s">
        <v>719</v>
      </c>
      <c r="G115" s="304"/>
      <c r="H115" s="304"/>
      <c r="I115" s="304"/>
      <c r="J115" s="192" t="s">
        <v>150</v>
      </c>
      <c r="K115" s="145">
        <v>1</v>
      </c>
      <c r="L115" s="305"/>
      <c r="M115" s="305"/>
      <c r="N115" s="306">
        <f aca="true" t="shared" si="0" ref="N115">ROUND(L115*K115,2)</f>
        <v>0</v>
      </c>
      <c r="O115" s="306"/>
      <c r="P115" s="306"/>
      <c r="Q115" s="306"/>
      <c r="R115" s="109"/>
      <c r="T115" s="110"/>
      <c r="U115" s="30"/>
      <c r="V115" s="111"/>
      <c r="W115" s="111"/>
      <c r="X115" s="111"/>
      <c r="Y115" s="111"/>
      <c r="Z115" s="111"/>
      <c r="AA115" s="112"/>
      <c r="AD115" s="9"/>
      <c r="AE115" s="9"/>
      <c r="AF115" s="9"/>
      <c r="AG115" s="9"/>
    </row>
    <row r="116" spans="2:27" s="9" customFormat="1" ht="29.85" customHeight="1">
      <c r="B116" s="195"/>
      <c r="C116" s="190"/>
      <c r="D116" s="190"/>
      <c r="E116" s="191"/>
      <c r="F116" s="307" t="s">
        <v>359</v>
      </c>
      <c r="G116" s="307"/>
      <c r="H116" s="307"/>
      <c r="I116" s="307"/>
      <c r="J116" s="192"/>
      <c r="K116" s="145"/>
      <c r="L116" s="317"/>
      <c r="M116" s="317"/>
      <c r="N116" s="306"/>
      <c r="O116" s="306"/>
      <c r="P116" s="306"/>
      <c r="Q116" s="306"/>
      <c r="R116" s="103"/>
      <c r="T116" s="104"/>
      <c r="U116" s="101"/>
      <c r="V116" s="101"/>
      <c r="W116" s="105"/>
      <c r="X116" s="101"/>
      <c r="Y116" s="105"/>
      <c r="Z116" s="101"/>
      <c r="AA116" s="106"/>
    </row>
    <row r="117" spans="2:27" s="9" customFormat="1" ht="29.85" customHeight="1">
      <c r="B117" s="195"/>
      <c r="C117" s="190"/>
      <c r="D117" s="190"/>
      <c r="E117" s="191"/>
      <c r="F117" s="307" t="s">
        <v>371</v>
      </c>
      <c r="G117" s="307"/>
      <c r="H117" s="307"/>
      <c r="I117" s="307"/>
      <c r="J117" s="192"/>
      <c r="K117" s="145"/>
      <c r="L117" s="317"/>
      <c r="M117" s="317"/>
      <c r="N117" s="306"/>
      <c r="O117" s="306"/>
      <c r="P117" s="306"/>
      <c r="Q117" s="306"/>
      <c r="R117" s="103"/>
      <c r="T117" s="104"/>
      <c r="U117" s="101"/>
      <c r="V117" s="101"/>
      <c r="W117" s="105"/>
      <c r="X117" s="101"/>
      <c r="Y117" s="105"/>
      <c r="Z117" s="101"/>
      <c r="AA117" s="106"/>
    </row>
    <row r="118" spans="2:32" s="1" customFormat="1" ht="16.5" customHeight="1">
      <c r="B118" s="194"/>
      <c r="C118" s="190"/>
      <c r="D118" s="190"/>
      <c r="E118" s="191"/>
      <c r="F118" s="307" t="s">
        <v>360</v>
      </c>
      <c r="G118" s="307"/>
      <c r="H118" s="307"/>
      <c r="I118" s="307"/>
      <c r="J118" s="192"/>
      <c r="K118" s="145"/>
      <c r="L118" s="317"/>
      <c r="M118" s="317"/>
      <c r="N118" s="306"/>
      <c r="O118" s="306"/>
      <c r="P118" s="306"/>
      <c r="Q118" s="306"/>
      <c r="R118" s="109"/>
      <c r="T118" s="110"/>
      <c r="U118" s="30"/>
      <c r="V118" s="111"/>
      <c r="W118" s="111"/>
      <c r="X118" s="111"/>
      <c r="Y118" s="111"/>
      <c r="Z118" s="111"/>
      <c r="AA118" s="112"/>
      <c r="AE118" s="9"/>
      <c r="AF118" s="9"/>
    </row>
    <row r="119" spans="2:32" s="1" customFormat="1" ht="16.5" customHeight="1">
      <c r="B119" s="194"/>
      <c r="C119" s="190"/>
      <c r="D119" s="190"/>
      <c r="E119" s="191"/>
      <c r="F119" s="307" t="s">
        <v>361</v>
      </c>
      <c r="G119" s="307"/>
      <c r="H119" s="307"/>
      <c r="I119" s="307"/>
      <c r="J119" s="192"/>
      <c r="K119" s="145"/>
      <c r="L119" s="317"/>
      <c r="M119" s="317"/>
      <c r="N119" s="306"/>
      <c r="O119" s="306"/>
      <c r="P119" s="306"/>
      <c r="Q119" s="306"/>
      <c r="R119" s="109"/>
      <c r="T119" s="110"/>
      <c r="U119" s="30"/>
      <c r="V119" s="111"/>
      <c r="W119" s="111"/>
      <c r="X119" s="111"/>
      <c r="Y119" s="111"/>
      <c r="Z119" s="111"/>
      <c r="AA119" s="112"/>
      <c r="AE119" s="9"/>
      <c r="AF119" s="9"/>
    </row>
    <row r="120" spans="2:32" s="1" customFormat="1" ht="16.5" customHeight="1">
      <c r="B120" s="194"/>
      <c r="C120" s="190"/>
      <c r="D120" s="190"/>
      <c r="E120" s="191"/>
      <c r="F120" s="307" t="s">
        <v>362</v>
      </c>
      <c r="G120" s="307"/>
      <c r="H120" s="307"/>
      <c r="I120" s="307"/>
      <c r="J120" s="192"/>
      <c r="K120" s="145"/>
      <c r="L120" s="317"/>
      <c r="M120" s="317"/>
      <c r="N120" s="306"/>
      <c r="O120" s="306"/>
      <c r="P120" s="306"/>
      <c r="Q120" s="306"/>
      <c r="R120" s="109"/>
      <c r="T120" s="110"/>
      <c r="U120" s="30"/>
      <c r="V120" s="111"/>
      <c r="W120" s="111"/>
      <c r="X120" s="111"/>
      <c r="Y120" s="111"/>
      <c r="Z120" s="111"/>
      <c r="AA120" s="112"/>
      <c r="AE120" s="9"/>
      <c r="AF120" s="9"/>
    </row>
    <row r="121" spans="2:32" s="1" customFormat="1" ht="16.5" customHeight="1">
      <c r="B121" s="194"/>
      <c r="C121" s="190"/>
      <c r="D121" s="190"/>
      <c r="E121" s="191"/>
      <c r="F121" s="307" t="s">
        <v>363</v>
      </c>
      <c r="G121" s="307"/>
      <c r="H121" s="307"/>
      <c r="I121" s="307"/>
      <c r="J121" s="192"/>
      <c r="K121" s="145"/>
      <c r="L121" s="317"/>
      <c r="M121" s="317"/>
      <c r="N121" s="306"/>
      <c r="O121" s="306"/>
      <c r="P121" s="306"/>
      <c r="Q121" s="306"/>
      <c r="R121" s="109"/>
      <c r="T121" s="110"/>
      <c r="U121" s="30"/>
      <c r="V121" s="111"/>
      <c r="W121" s="111"/>
      <c r="X121" s="111"/>
      <c r="Y121" s="111"/>
      <c r="Z121" s="111"/>
      <c r="AA121" s="112"/>
      <c r="AE121" s="9"/>
      <c r="AF121" s="9"/>
    </row>
    <row r="122" spans="2:32" s="1" customFormat="1" ht="16.5" customHeight="1">
      <c r="B122" s="194"/>
      <c r="C122" s="190"/>
      <c r="D122" s="190"/>
      <c r="E122" s="191"/>
      <c r="F122" s="307" t="s">
        <v>365</v>
      </c>
      <c r="G122" s="307"/>
      <c r="H122" s="307"/>
      <c r="I122" s="307"/>
      <c r="J122" s="192"/>
      <c r="K122" s="145"/>
      <c r="L122" s="317"/>
      <c r="M122" s="317"/>
      <c r="N122" s="306"/>
      <c r="O122" s="306"/>
      <c r="P122" s="306"/>
      <c r="Q122" s="306"/>
      <c r="R122" s="109"/>
      <c r="T122" s="110"/>
      <c r="U122" s="30"/>
      <c r="V122" s="111"/>
      <c r="W122" s="111"/>
      <c r="X122" s="111"/>
      <c r="Y122" s="111"/>
      <c r="Z122" s="111"/>
      <c r="AA122" s="112"/>
      <c r="AE122" s="9"/>
      <c r="AF122" s="9"/>
    </row>
    <row r="123" spans="2:32" s="1" customFormat="1" ht="16.5" customHeight="1">
      <c r="B123" s="194"/>
      <c r="C123" s="190"/>
      <c r="D123" s="190"/>
      <c r="E123" s="191"/>
      <c r="F123" s="307" t="s">
        <v>364</v>
      </c>
      <c r="G123" s="307"/>
      <c r="H123" s="307"/>
      <c r="I123" s="307"/>
      <c r="J123" s="192"/>
      <c r="K123" s="145"/>
      <c r="L123" s="317"/>
      <c r="M123" s="317"/>
      <c r="N123" s="306"/>
      <c r="O123" s="306"/>
      <c r="P123" s="306"/>
      <c r="Q123" s="306"/>
      <c r="R123" s="109"/>
      <c r="T123" s="110"/>
      <c r="U123" s="30"/>
      <c r="V123" s="111"/>
      <c r="W123" s="111"/>
      <c r="X123" s="111"/>
      <c r="Y123" s="111"/>
      <c r="Z123" s="111"/>
      <c r="AA123" s="112"/>
      <c r="AE123" s="9"/>
      <c r="AF123" s="9"/>
    </row>
    <row r="124" spans="2:32" s="1" customFormat="1" ht="16.5" customHeight="1">
      <c r="B124" s="194"/>
      <c r="C124" s="190"/>
      <c r="D124" s="190"/>
      <c r="E124" s="191"/>
      <c r="F124" s="307" t="s">
        <v>366</v>
      </c>
      <c r="G124" s="307"/>
      <c r="H124" s="307"/>
      <c r="I124" s="307"/>
      <c r="J124" s="192"/>
      <c r="K124" s="145"/>
      <c r="L124" s="317"/>
      <c r="M124" s="317"/>
      <c r="N124" s="306"/>
      <c r="O124" s="306"/>
      <c r="P124" s="306"/>
      <c r="Q124" s="306"/>
      <c r="R124" s="109"/>
      <c r="T124" s="110"/>
      <c r="U124" s="30"/>
      <c r="V124" s="111"/>
      <c r="W124" s="111"/>
      <c r="X124" s="111"/>
      <c r="Y124" s="111"/>
      <c r="Z124" s="111"/>
      <c r="AA124" s="112"/>
      <c r="AE124" s="9"/>
      <c r="AF124" s="9"/>
    </row>
    <row r="125" spans="2:32" s="1" customFormat="1" ht="16.5" customHeight="1">
      <c r="B125" s="194"/>
      <c r="C125" s="190"/>
      <c r="D125" s="190"/>
      <c r="E125" s="191"/>
      <c r="F125" s="307" t="s">
        <v>367</v>
      </c>
      <c r="G125" s="307"/>
      <c r="H125" s="307"/>
      <c r="I125" s="307"/>
      <c r="J125" s="192"/>
      <c r="K125" s="145"/>
      <c r="L125" s="317"/>
      <c r="M125" s="317"/>
      <c r="N125" s="306"/>
      <c r="O125" s="306"/>
      <c r="P125" s="306"/>
      <c r="Q125" s="306"/>
      <c r="R125" s="109"/>
      <c r="T125" s="110"/>
      <c r="U125" s="30"/>
      <c r="V125" s="111"/>
      <c r="W125" s="111"/>
      <c r="X125" s="111"/>
      <c r="Y125" s="111"/>
      <c r="Z125" s="111"/>
      <c r="AA125" s="112"/>
      <c r="AE125" s="9"/>
      <c r="AF125" s="9"/>
    </row>
    <row r="126" spans="2:27" s="9" customFormat="1" ht="29.85" customHeight="1">
      <c r="B126" s="195"/>
      <c r="C126" s="190"/>
      <c r="D126" s="190"/>
      <c r="E126" s="191"/>
      <c r="F126" s="307" t="s">
        <v>368</v>
      </c>
      <c r="G126" s="307"/>
      <c r="H126" s="307"/>
      <c r="I126" s="307"/>
      <c r="J126" s="192"/>
      <c r="K126" s="145"/>
      <c r="L126" s="317"/>
      <c r="M126" s="317"/>
      <c r="N126" s="306"/>
      <c r="O126" s="306"/>
      <c r="P126" s="306"/>
      <c r="Q126" s="306"/>
      <c r="R126" s="103"/>
      <c r="T126" s="104"/>
      <c r="U126" s="101"/>
      <c r="V126" s="101"/>
      <c r="W126" s="105"/>
      <c r="X126" s="101"/>
      <c r="Y126" s="105"/>
      <c r="Z126" s="101"/>
      <c r="AA126" s="106"/>
    </row>
    <row r="127" spans="2:32" s="1" customFormat="1" ht="16.5" customHeight="1">
      <c r="B127" s="194"/>
      <c r="C127" s="190"/>
      <c r="D127" s="190"/>
      <c r="E127" s="191"/>
      <c r="F127" s="307" t="s">
        <v>369</v>
      </c>
      <c r="G127" s="307"/>
      <c r="H127" s="307"/>
      <c r="I127" s="307"/>
      <c r="J127" s="192"/>
      <c r="K127" s="145"/>
      <c r="L127" s="317"/>
      <c r="M127" s="317"/>
      <c r="N127" s="306"/>
      <c r="O127" s="306"/>
      <c r="P127" s="306"/>
      <c r="Q127" s="306"/>
      <c r="R127" s="109"/>
      <c r="T127" s="110"/>
      <c r="U127" s="30"/>
      <c r="V127" s="111"/>
      <c r="W127" s="111"/>
      <c r="X127" s="111"/>
      <c r="Y127" s="111"/>
      <c r="Z127" s="111"/>
      <c r="AA127" s="112"/>
      <c r="AE127" s="9"/>
      <c r="AF127" s="9"/>
    </row>
    <row r="128" spans="2:27" s="9" customFormat="1" ht="29.85" customHeight="1">
      <c r="B128" s="195"/>
      <c r="C128" s="190"/>
      <c r="D128" s="190"/>
      <c r="E128" s="191"/>
      <c r="F128" s="307" t="s">
        <v>370</v>
      </c>
      <c r="G128" s="307"/>
      <c r="H128" s="307"/>
      <c r="I128" s="307"/>
      <c r="J128" s="192"/>
      <c r="K128" s="145"/>
      <c r="L128" s="317"/>
      <c r="M128" s="317"/>
      <c r="N128" s="306"/>
      <c r="O128" s="306"/>
      <c r="P128" s="306"/>
      <c r="Q128" s="306"/>
      <c r="R128" s="103"/>
      <c r="T128" s="104"/>
      <c r="U128" s="101"/>
      <c r="V128" s="101"/>
      <c r="W128" s="105"/>
      <c r="X128" s="101"/>
      <c r="Y128" s="105"/>
      <c r="Z128" s="101"/>
      <c r="AA128" s="106"/>
    </row>
    <row r="129" spans="2:33" s="1" customFormat="1" ht="22.5" customHeight="1">
      <c r="B129" s="194"/>
      <c r="C129" s="190" t="s">
        <v>77</v>
      </c>
      <c r="D129" s="190" t="s">
        <v>117</v>
      </c>
      <c r="E129" s="191" t="s">
        <v>143</v>
      </c>
      <c r="F129" s="304" t="s">
        <v>718</v>
      </c>
      <c r="G129" s="304"/>
      <c r="H129" s="304"/>
      <c r="I129" s="304"/>
      <c r="J129" s="192" t="s">
        <v>150</v>
      </c>
      <c r="K129" s="145">
        <v>1</v>
      </c>
      <c r="L129" s="305"/>
      <c r="M129" s="305"/>
      <c r="N129" s="306">
        <f aca="true" t="shared" si="1" ref="N129">ROUND(L129*K129,2)</f>
        <v>0</v>
      </c>
      <c r="O129" s="306"/>
      <c r="P129" s="306"/>
      <c r="Q129" s="306"/>
      <c r="R129" s="109"/>
      <c r="T129" s="110"/>
      <c r="U129" s="30"/>
      <c r="V129" s="111"/>
      <c r="W129" s="111"/>
      <c r="X129" s="111"/>
      <c r="Y129" s="111"/>
      <c r="Z129" s="111"/>
      <c r="AA129" s="112"/>
      <c r="AD129" s="9"/>
      <c r="AE129" s="9"/>
      <c r="AF129" s="9"/>
      <c r="AG129" s="9"/>
    </row>
    <row r="130" spans="2:27" s="9" customFormat="1" ht="29.85" customHeight="1">
      <c r="B130" s="195"/>
      <c r="C130" s="146"/>
      <c r="D130" s="147" t="s">
        <v>357</v>
      </c>
      <c r="E130" s="147"/>
      <c r="F130" s="147"/>
      <c r="G130" s="147"/>
      <c r="H130" s="147"/>
      <c r="I130" s="147"/>
      <c r="J130" s="147"/>
      <c r="K130" s="147"/>
      <c r="L130" s="196"/>
      <c r="M130" s="196"/>
      <c r="N130" s="302">
        <f>SUM(N131:Q142)</f>
        <v>0</v>
      </c>
      <c r="O130" s="303"/>
      <c r="P130" s="303"/>
      <c r="Q130" s="303"/>
      <c r="R130" s="103"/>
      <c r="T130" s="104"/>
      <c r="U130" s="101"/>
      <c r="V130" s="101"/>
      <c r="W130" s="105">
        <f>W133</f>
        <v>0</v>
      </c>
      <c r="X130" s="101"/>
      <c r="Y130" s="105">
        <f>Y133</f>
        <v>0</v>
      </c>
      <c r="Z130" s="101"/>
      <c r="AA130" s="106">
        <f>AA133</f>
        <v>0</v>
      </c>
    </row>
    <row r="131" spans="2:32" s="1" customFormat="1" ht="22.5" customHeight="1">
      <c r="B131" s="194"/>
      <c r="C131" s="190">
        <v>2</v>
      </c>
      <c r="D131" s="190" t="s">
        <v>117</v>
      </c>
      <c r="E131" s="191" t="s">
        <v>144</v>
      </c>
      <c r="F131" s="304" t="s">
        <v>372</v>
      </c>
      <c r="G131" s="304"/>
      <c r="H131" s="304"/>
      <c r="I131" s="304"/>
      <c r="J131" s="192" t="s">
        <v>120</v>
      </c>
      <c r="K131" s="145">
        <v>1</v>
      </c>
      <c r="L131" s="305"/>
      <c r="M131" s="305"/>
      <c r="N131" s="306">
        <f aca="true" t="shared" si="2" ref="N131:N132">ROUND(L131*K131,2)</f>
        <v>0</v>
      </c>
      <c r="O131" s="306"/>
      <c r="P131" s="306"/>
      <c r="Q131" s="306"/>
      <c r="R131" s="109"/>
      <c r="T131" s="110"/>
      <c r="U131" s="30"/>
      <c r="V131" s="111"/>
      <c r="W131" s="111"/>
      <c r="X131" s="111"/>
      <c r="Y131" s="111"/>
      <c r="Z131" s="111"/>
      <c r="AA131" s="112"/>
      <c r="AE131" s="9"/>
      <c r="AF131" s="9"/>
    </row>
    <row r="132" spans="2:32" s="1" customFormat="1" ht="44.25" customHeight="1">
      <c r="B132" s="194"/>
      <c r="C132" s="190">
        <v>3</v>
      </c>
      <c r="D132" s="190" t="s">
        <v>117</v>
      </c>
      <c r="E132" s="191" t="s">
        <v>145</v>
      </c>
      <c r="F132" s="304" t="s">
        <v>373</v>
      </c>
      <c r="G132" s="304"/>
      <c r="H132" s="304"/>
      <c r="I132" s="304"/>
      <c r="J132" s="192" t="s">
        <v>120</v>
      </c>
      <c r="K132" s="145">
        <v>1</v>
      </c>
      <c r="L132" s="305"/>
      <c r="M132" s="305"/>
      <c r="N132" s="306">
        <f t="shared" si="2"/>
        <v>0</v>
      </c>
      <c r="O132" s="306"/>
      <c r="P132" s="306"/>
      <c r="Q132" s="306"/>
      <c r="R132" s="109"/>
      <c r="T132" s="110"/>
      <c r="U132" s="30"/>
      <c r="V132" s="111"/>
      <c r="W132" s="111"/>
      <c r="X132" s="111"/>
      <c r="Y132" s="111"/>
      <c r="Z132" s="111"/>
      <c r="AA132" s="112"/>
      <c r="AE132" s="9"/>
      <c r="AF132" s="9"/>
    </row>
    <row r="133" spans="2:32" s="1" customFormat="1" ht="22.5" customHeight="1">
      <c r="B133" s="194"/>
      <c r="C133" s="190">
        <v>4</v>
      </c>
      <c r="D133" s="190" t="s">
        <v>117</v>
      </c>
      <c r="E133" s="191" t="s">
        <v>146</v>
      </c>
      <c r="F133" s="304" t="s">
        <v>374</v>
      </c>
      <c r="G133" s="304"/>
      <c r="H133" s="304"/>
      <c r="I133" s="304"/>
      <c r="J133" s="192" t="s">
        <v>120</v>
      </c>
      <c r="K133" s="145">
        <v>2</v>
      </c>
      <c r="L133" s="305"/>
      <c r="M133" s="305"/>
      <c r="N133" s="306">
        <f>ROUND(L133*K133,2)</f>
        <v>0</v>
      </c>
      <c r="O133" s="306"/>
      <c r="P133" s="306"/>
      <c r="Q133" s="306"/>
      <c r="R133" s="109"/>
      <c r="T133" s="110" t="s">
        <v>5</v>
      </c>
      <c r="U133" s="30" t="s">
        <v>36</v>
      </c>
      <c r="V133" s="111">
        <v>0</v>
      </c>
      <c r="W133" s="111">
        <f>V133*K133</f>
        <v>0</v>
      </c>
      <c r="X133" s="111">
        <v>0</v>
      </c>
      <c r="Y133" s="111">
        <f>X133*K133</f>
        <v>0</v>
      </c>
      <c r="Z133" s="111">
        <v>0</v>
      </c>
      <c r="AA133" s="112">
        <f>Z133*K133</f>
        <v>0</v>
      </c>
      <c r="AE133" s="9"/>
      <c r="AF133" s="9"/>
    </row>
    <row r="134" spans="2:32" s="1" customFormat="1" ht="22.5" customHeight="1">
      <c r="B134" s="194"/>
      <c r="C134" s="190">
        <v>5</v>
      </c>
      <c r="D134" s="190" t="s">
        <v>117</v>
      </c>
      <c r="E134" s="191" t="s">
        <v>147</v>
      </c>
      <c r="F134" s="304" t="s">
        <v>375</v>
      </c>
      <c r="G134" s="304"/>
      <c r="H134" s="304"/>
      <c r="I134" s="304"/>
      <c r="J134" s="192" t="s">
        <v>120</v>
      </c>
      <c r="K134" s="145">
        <v>1</v>
      </c>
      <c r="L134" s="305"/>
      <c r="M134" s="305"/>
      <c r="N134" s="306">
        <f aca="true" t="shared" si="3" ref="N134:N142">ROUND(L134*K134,2)</f>
        <v>0</v>
      </c>
      <c r="O134" s="306"/>
      <c r="P134" s="306"/>
      <c r="Q134" s="306"/>
      <c r="R134" s="109"/>
      <c r="T134" s="110" t="s">
        <v>5</v>
      </c>
      <c r="U134" s="30" t="s">
        <v>36</v>
      </c>
      <c r="V134" s="111">
        <v>0</v>
      </c>
      <c r="W134" s="111">
        <f aca="true" t="shared" si="4" ref="W134:W142">V134*K134</f>
        <v>0</v>
      </c>
      <c r="X134" s="111">
        <v>0</v>
      </c>
      <c r="Y134" s="111">
        <f aca="true" t="shared" si="5" ref="Y134:Y142">X134*K134</f>
        <v>0</v>
      </c>
      <c r="Z134" s="111">
        <v>0</v>
      </c>
      <c r="AA134" s="112">
        <f aca="true" t="shared" si="6" ref="AA134:AA142">Z134*K134</f>
        <v>0</v>
      </c>
      <c r="AE134" s="9"/>
      <c r="AF134" s="9"/>
    </row>
    <row r="135" spans="2:32" s="1" customFormat="1" ht="22.5" customHeight="1">
      <c r="B135" s="194"/>
      <c r="C135" s="190">
        <v>6</v>
      </c>
      <c r="D135" s="190" t="s">
        <v>117</v>
      </c>
      <c r="E135" s="191" t="s">
        <v>219</v>
      </c>
      <c r="F135" s="304" t="s">
        <v>376</v>
      </c>
      <c r="G135" s="304"/>
      <c r="H135" s="304"/>
      <c r="I135" s="304"/>
      <c r="J135" s="192" t="s">
        <v>120</v>
      </c>
      <c r="K135" s="145">
        <v>4</v>
      </c>
      <c r="L135" s="305"/>
      <c r="M135" s="305"/>
      <c r="N135" s="306">
        <f t="shared" si="3"/>
        <v>0</v>
      </c>
      <c r="O135" s="306"/>
      <c r="P135" s="306"/>
      <c r="Q135" s="306"/>
      <c r="R135" s="109"/>
      <c r="T135" s="110" t="s">
        <v>5</v>
      </c>
      <c r="U135" s="30" t="s">
        <v>36</v>
      </c>
      <c r="V135" s="111">
        <v>0</v>
      </c>
      <c r="W135" s="111">
        <f t="shared" si="4"/>
        <v>0</v>
      </c>
      <c r="X135" s="111">
        <v>0</v>
      </c>
      <c r="Y135" s="111">
        <f t="shared" si="5"/>
        <v>0</v>
      </c>
      <c r="Z135" s="111">
        <v>0</v>
      </c>
      <c r="AA135" s="112">
        <f t="shared" si="6"/>
        <v>0</v>
      </c>
      <c r="AE135" s="9"/>
      <c r="AF135" s="9"/>
    </row>
    <row r="136" spans="2:32" s="1" customFormat="1" ht="22.5" customHeight="1">
      <c r="B136" s="194"/>
      <c r="C136" s="190">
        <v>7</v>
      </c>
      <c r="D136" s="190" t="s">
        <v>117</v>
      </c>
      <c r="E136" s="191" t="s">
        <v>149</v>
      </c>
      <c r="F136" s="304" t="s">
        <v>377</v>
      </c>
      <c r="G136" s="304"/>
      <c r="H136" s="304"/>
      <c r="I136" s="304"/>
      <c r="J136" s="192" t="s">
        <v>120</v>
      </c>
      <c r="K136" s="145">
        <v>2</v>
      </c>
      <c r="L136" s="305"/>
      <c r="M136" s="305"/>
      <c r="N136" s="306">
        <f t="shared" si="3"/>
        <v>0</v>
      </c>
      <c r="O136" s="306"/>
      <c r="P136" s="306"/>
      <c r="Q136" s="306"/>
      <c r="R136" s="109"/>
      <c r="T136" s="110" t="s">
        <v>5</v>
      </c>
      <c r="U136" s="30" t="s">
        <v>36</v>
      </c>
      <c r="V136" s="111">
        <v>0</v>
      </c>
      <c r="W136" s="111">
        <f t="shared" si="4"/>
        <v>0</v>
      </c>
      <c r="X136" s="111">
        <v>0</v>
      </c>
      <c r="Y136" s="111">
        <f t="shared" si="5"/>
        <v>0</v>
      </c>
      <c r="Z136" s="111">
        <v>0</v>
      </c>
      <c r="AA136" s="112">
        <f t="shared" si="6"/>
        <v>0</v>
      </c>
      <c r="AE136" s="9"/>
      <c r="AF136" s="9"/>
    </row>
    <row r="137" spans="2:32" s="1" customFormat="1" ht="22.5" customHeight="1">
      <c r="B137" s="194"/>
      <c r="C137" s="190">
        <v>8</v>
      </c>
      <c r="D137" s="190" t="s">
        <v>117</v>
      </c>
      <c r="E137" s="191" t="s">
        <v>151</v>
      </c>
      <c r="F137" s="304" t="s">
        <v>378</v>
      </c>
      <c r="G137" s="304"/>
      <c r="H137" s="304"/>
      <c r="I137" s="304"/>
      <c r="J137" s="192" t="s">
        <v>120</v>
      </c>
      <c r="K137" s="145">
        <v>1</v>
      </c>
      <c r="L137" s="305"/>
      <c r="M137" s="305"/>
      <c r="N137" s="306">
        <f t="shared" si="3"/>
        <v>0</v>
      </c>
      <c r="O137" s="306"/>
      <c r="P137" s="306"/>
      <c r="Q137" s="306"/>
      <c r="R137" s="109"/>
      <c r="T137" s="110" t="s">
        <v>5</v>
      </c>
      <c r="U137" s="30" t="s">
        <v>36</v>
      </c>
      <c r="V137" s="111">
        <v>0</v>
      </c>
      <c r="W137" s="111">
        <f t="shared" si="4"/>
        <v>0</v>
      </c>
      <c r="X137" s="111">
        <v>0</v>
      </c>
      <c r="Y137" s="111">
        <f t="shared" si="5"/>
        <v>0</v>
      </c>
      <c r="Z137" s="111">
        <v>0</v>
      </c>
      <c r="AA137" s="112">
        <f t="shared" si="6"/>
        <v>0</v>
      </c>
      <c r="AE137" s="9"/>
      <c r="AF137" s="9"/>
    </row>
    <row r="138" spans="2:32" s="1" customFormat="1" ht="22.5" customHeight="1">
      <c r="B138" s="194"/>
      <c r="C138" s="190">
        <v>9</v>
      </c>
      <c r="D138" s="190" t="s">
        <v>117</v>
      </c>
      <c r="E138" s="191" t="s">
        <v>220</v>
      </c>
      <c r="F138" s="304" t="s">
        <v>379</v>
      </c>
      <c r="G138" s="304"/>
      <c r="H138" s="304"/>
      <c r="I138" s="304"/>
      <c r="J138" s="192" t="s">
        <v>120</v>
      </c>
      <c r="K138" s="145">
        <v>2</v>
      </c>
      <c r="L138" s="305"/>
      <c r="M138" s="305"/>
      <c r="N138" s="306">
        <f t="shared" si="3"/>
        <v>0</v>
      </c>
      <c r="O138" s="306"/>
      <c r="P138" s="306"/>
      <c r="Q138" s="306"/>
      <c r="R138" s="109"/>
      <c r="T138" s="110" t="s">
        <v>5</v>
      </c>
      <c r="U138" s="30" t="s">
        <v>36</v>
      </c>
      <c r="V138" s="111">
        <v>0</v>
      </c>
      <c r="W138" s="111">
        <f t="shared" si="4"/>
        <v>0</v>
      </c>
      <c r="X138" s="111">
        <v>0</v>
      </c>
      <c r="Y138" s="111">
        <f t="shared" si="5"/>
        <v>0</v>
      </c>
      <c r="Z138" s="111">
        <v>0</v>
      </c>
      <c r="AA138" s="112">
        <f t="shared" si="6"/>
        <v>0</v>
      </c>
      <c r="AE138" s="9"/>
      <c r="AF138" s="9"/>
    </row>
    <row r="139" spans="2:27" s="1" customFormat="1" ht="22.5" customHeight="1">
      <c r="B139" s="194"/>
      <c r="C139" s="190">
        <v>10</v>
      </c>
      <c r="D139" s="190" t="s">
        <v>117</v>
      </c>
      <c r="E139" s="191" t="s">
        <v>148</v>
      </c>
      <c r="F139" s="304" t="s">
        <v>380</v>
      </c>
      <c r="G139" s="304"/>
      <c r="H139" s="304"/>
      <c r="I139" s="304"/>
      <c r="J139" s="192" t="s">
        <v>120</v>
      </c>
      <c r="K139" s="145">
        <v>5</v>
      </c>
      <c r="L139" s="305"/>
      <c r="M139" s="305"/>
      <c r="N139" s="306">
        <f t="shared" si="3"/>
        <v>0</v>
      </c>
      <c r="O139" s="306"/>
      <c r="P139" s="306"/>
      <c r="Q139" s="306"/>
      <c r="R139" s="109"/>
      <c r="T139" s="110" t="s">
        <v>5</v>
      </c>
      <c r="U139" s="30" t="s">
        <v>36</v>
      </c>
      <c r="V139" s="111">
        <v>0</v>
      </c>
      <c r="W139" s="111">
        <f t="shared" si="4"/>
        <v>0</v>
      </c>
      <c r="X139" s="111">
        <v>0</v>
      </c>
      <c r="Y139" s="111">
        <f t="shared" si="5"/>
        <v>0</v>
      </c>
      <c r="Z139" s="111">
        <v>0</v>
      </c>
      <c r="AA139" s="112">
        <f t="shared" si="6"/>
        <v>0</v>
      </c>
    </row>
    <row r="140" spans="2:27" s="1" customFormat="1" ht="22.5" customHeight="1">
      <c r="B140" s="194"/>
      <c r="C140" s="190">
        <v>11</v>
      </c>
      <c r="D140" s="190" t="s">
        <v>117</v>
      </c>
      <c r="E140" s="191" t="s">
        <v>159</v>
      </c>
      <c r="F140" s="304" t="s">
        <v>381</v>
      </c>
      <c r="G140" s="304"/>
      <c r="H140" s="304"/>
      <c r="I140" s="304"/>
      <c r="J140" s="192" t="s">
        <v>120</v>
      </c>
      <c r="K140" s="145">
        <v>12</v>
      </c>
      <c r="L140" s="305"/>
      <c r="M140" s="305"/>
      <c r="N140" s="306">
        <f t="shared" si="3"/>
        <v>0</v>
      </c>
      <c r="O140" s="306"/>
      <c r="P140" s="306"/>
      <c r="Q140" s="306"/>
      <c r="R140" s="109"/>
      <c r="T140" s="110" t="s">
        <v>5</v>
      </c>
      <c r="U140" s="30" t="s">
        <v>36</v>
      </c>
      <c r="V140" s="111">
        <v>0</v>
      </c>
      <c r="W140" s="111">
        <f t="shared" si="4"/>
        <v>0</v>
      </c>
      <c r="X140" s="111">
        <v>0</v>
      </c>
      <c r="Y140" s="111">
        <f t="shared" si="5"/>
        <v>0</v>
      </c>
      <c r="Z140" s="111">
        <v>0</v>
      </c>
      <c r="AA140" s="112">
        <f t="shared" si="6"/>
        <v>0</v>
      </c>
    </row>
    <row r="141" spans="2:27" s="1" customFormat="1" ht="22.5" customHeight="1">
      <c r="B141" s="194"/>
      <c r="C141" s="190">
        <v>12</v>
      </c>
      <c r="D141" s="190" t="s">
        <v>117</v>
      </c>
      <c r="E141" s="191" t="s">
        <v>153</v>
      </c>
      <c r="F141" s="304" t="s">
        <v>382</v>
      </c>
      <c r="G141" s="304"/>
      <c r="H141" s="304"/>
      <c r="I141" s="304"/>
      <c r="J141" s="192" t="s">
        <v>120</v>
      </c>
      <c r="K141" s="145">
        <v>10</v>
      </c>
      <c r="L141" s="305"/>
      <c r="M141" s="305"/>
      <c r="N141" s="306">
        <f t="shared" si="3"/>
        <v>0</v>
      </c>
      <c r="O141" s="306"/>
      <c r="P141" s="306"/>
      <c r="Q141" s="306"/>
      <c r="R141" s="109"/>
      <c r="T141" s="110" t="s">
        <v>5</v>
      </c>
      <c r="U141" s="30" t="s">
        <v>36</v>
      </c>
      <c r="V141" s="111">
        <v>0</v>
      </c>
      <c r="W141" s="111">
        <f t="shared" si="4"/>
        <v>0</v>
      </c>
      <c r="X141" s="111">
        <v>0</v>
      </c>
      <c r="Y141" s="111">
        <f t="shared" si="5"/>
        <v>0</v>
      </c>
      <c r="Z141" s="111">
        <v>0</v>
      </c>
      <c r="AA141" s="112">
        <f t="shared" si="6"/>
        <v>0</v>
      </c>
    </row>
    <row r="142" spans="2:27" s="1" customFormat="1" ht="22.5" customHeight="1">
      <c r="B142" s="194"/>
      <c r="C142" s="190" t="s">
        <v>10</v>
      </c>
      <c r="D142" s="190" t="s">
        <v>117</v>
      </c>
      <c r="E142" s="191"/>
      <c r="F142" s="304" t="s">
        <v>383</v>
      </c>
      <c r="G142" s="304"/>
      <c r="H142" s="304"/>
      <c r="I142" s="304"/>
      <c r="J142" s="192" t="s">
        <v>150</v>
      </c>
      <c r="K142" s="145">
        <v>1</v>
      </c>
      <c r="L142" s="305"/>
      <c r="M142" s="305"/>
      <c r="N142" s="306">
        <f t="shared" si="3"/>
        <v>0</v>
      </c>
      <c r="O142" s="306"/>
      <c r="P142" s="306"/>
      <c r="Q142" s="306"/>
      <c r="R142" s="109"/>
      <c r="T142" s="110" t="s">
        <v>5</v>
      </c>
      <c r="U142" s="113" t="s">
        <v>36</v>
      </c>
      <c r="V142" s="114">
        <v>0</v>
      </c>
      <c r="W142" s="114">
        <f t="shared" si="4"/>
        <v>0</v>
      </c>
      <c r="X142" s="114">
        <v>0</v>
      </c>
      <c r="Y142" s="114">
        <f t="shared" si="5"/>
        <v>0</v>
      </c>
      <c r="Z142" s="114">
        <v>0</v>
      </c>
      <c r="AA142" s="115">
        <f t="shared" si="6"/>
        <v>0</v>
      </c>
    </row>
    <row r="143" spans="2:18" s="1" customFormat="1" ht="6.95" customHeight="1">
      <c r="B143" s="41"/>
      <c r="C143" s="42"/>
      <c r="D143" s="42"/>
      <c r="E143" s="42"/>
      <c r="F143" s="42"/>
      <c r="G143" s="42"/>
      <c r="H143" s="42"/>
      <c r="I143" s="42"/>
      <c r="J143" s="42"/>
      <c r="K143" s="42"/>
      <c r="L143" s="42"/>
      <c r="M143" s="42"/>
      <c r="N143" s="42"/>
      <c r="O143" s="42"/>
      <c r="P143" s="42"/>
      <c r="Q143" s="42"/>
      <c r="R143" s="43"/>
    </row>
  </sheetData>
  <sheetProtection algorithmName="SHA-512" hashValue="MOm7KrayUx9ZG8du632HUvzqgKR1CDPeGGL3/TK2Jur7Bj/f8xejdRmBF5AcJiT6KutkC3XvbEfEQDX6utqzIw==" saltValue="pVJKEKpjtjHx5iGrZDMQrw==" spinCount="100000" sheet="1" objects="1" scenarios="1"/>
  <mergeCells count="146">
    <mergeCell ref="N127:Q127"/>
    <mergeCell ref="H1:K1"/>
    <mergeCell ref="C2:Q2"/>
    <mergeCell ref="S2:AC2"/>
    <mergeCell ref="C4:Q4"/>
    <mergeCell ref="F6:P6"/>
    <mergeCell ref="F7:P7"/>
    <mergeCell ref="F9:G9"/>
    <mergeCell ref="F10:G10"/>
    <mergeCell ref="F13:G13"/>
    <mergeCell ref="O18:P18"/>
    <mergeCell ref="O20:P20"/>
    <mergeCell ref="O21:P21"/>
    <mergeCell ref="E24:L24"/>
    <mergeCell ref="M27:P27"/>
    <mergeCell ref="M28:P28"/>
    <mergeCell ref="F19:G19"/>
    <mergeCell ref="O9:P9"/>
    <mergeCell ref="O11:P11"/>
    <mergeCell ref="O12:P12"/>
    <mergeCell ref="O14:P14"/>
    <mergeCell ref="O15:P15"/>
    <mergeCell ref="O17:P17"/>
    <mergeCell ref="F14:G14"/>
    <mergeCell ref="F15:G15"/>
    <mergeCell ref="F16:G16"/>
    <mergeCell ref="H35:J35"/>
    <mergeCell ref="M35:P35"/>
    <mergeCell ref="H36:J36"/>
    <mergeCell ref="M36:P36"/>
    <mergeCell ref="L38:P38"/>
    <mergeCell ref="C76:Q76"/>
    <mergeCell ref="M30:P30"/>
    <mergeCell ref="H32:J32"/>
    <mergeCell ref="M32:P32"/>
    <mergeCell ref="H33:J33"/>
    <mergeCell ref="M33:P33"/>
    <mergeCell ref="H34:J34"/>
    <mergeCell ref="M34:P34"/>
    <mergeCell ref="F23:G23"/>
    <mergeCell ref="N88:Q88"/>
    <mergeCell ref="N89:Q89"/>
    <mergeCell ref="N90:Q90"/>
    <mergeCell ref="N91:Q91"/>
    <mergeCell ref="N112:Q112"/>
    <mergeCell ref="F78:P78"/>
    <mergeCell ref="F79:P79"/>
    <mergeCell ref="M81:P81"/>
    <mergeCell ref="M83:Q83"/>
    <mergeCell ref="M84:Q84"/>
    <mergeCell ref="C86:G86"/>
    <mergeCell ref="N86:Q86"/>
    <mergeCell ref="F104:P104"/>
    <mergeCell ref="M106:P106"/>
    <mergeCell ref="M108:Q108"/>
    <mergeCell ref="M109:Q109"/>
    <mergeCell ref="F111:I111"/>
    <mergeCell ref="L111:M111"/>
    <mergeCell ref="N111:Q111"/>
    <mergeCell ref="N93:Q93"/>
    <mergeCell ref="L95:Q95"/>
    <mergeCell ref="C101:Q101"/>
    <mergeCell ref="F103:P103"/>
    <mergeCell ref="F116:I116"/>
    <mergeCell ref="L116:M116"/>
    <mergeCell ref="N116:Q116"/>
    <mergeCell ref="F117:I117"/>
    <mergeCell ref="L117:M117"/>
    <mergeCell ref="N117:Q117"/>
    <mergeCell ref="N113:Q113"/>
    <mergeCell ref="N114:Q114"/>
    <mergeCell ref="F115:I115"/>
    <mergeCell ref="L115:M115"/>
    <mergeCell ref="N115:Q115"/>
    <mergeCell ref="F120:I120"/>
    <mergeCell ref="L120:M120"/>
    <mergeCell ref="N120:Q120"/>
    <mergeCell ref="F121:I121"/>
    <mergeCell ref="L121:M121"/>
    <mergeCell ref="N121:Q121"/>
    <mergeCell ref="F118:I118"/>
    <mergeCell ref="L118:M118"/>
    <mergeCell ref="N118:Q118"/>
    <mergeCell ref="F119:I119"/>
    <mergeCell ref="L119:M119"/>
    <mergeCell ref="N119:Q119"/>
    <mergeCell ref="N130:Q130"/>
    <mergeCell ref="F131:I131"/>
    <mergeCell ref="L131:M131"/>
    <mergeCell ref="N131:Q131"/>
    <mergeCell ref="F122:I122"/>
    <mergeCell ref="L122:M122"/>
    <mergeCell ref="N122:Q122"/>
    <mergeCell ref="F123:I123"/>
    <mergeCell ref="L123:M123"/>
    <mergeCell ref="N123:Q123"/>
    <mergeCell ref="F128:I128"/>
    <mergeCell ref="L128:M128"/>
    <mergeCell ref="N128:Q128"/>
    <mergeCell ref="F124:I124"/>
    <mergeCell ref="L124:M124"/>
    <mergeCell ref="N124:Q124"/>
    <mergeCell ref="F125:I125"/>
    <mergeCell ref="L125:M125"/>
    <mergeCell ref="N125:Q125"/>
    <mergeCell ref="F126:I126"/>
    <mergeCell ref="L126:M126"/>
    <mergeCell ref="N126:Q126"/>
    <mergeCell ref="F127:I127"/>
    <mergeCell ref="L127:M127"/>
    <mergeCell ref="N134:Q134"/>
    <mergeCell ref="F134:I134"/>
    <mergeCell ref="L134:M134"/>
    <mergeCell ref="F135:I135"/>
    <mergeCell ref="L135:M135"/>
    <mergeCell ref="N135:Q135"/>
    <mergeCell ref="F132:I132"/>
    <mergeCell ref="L132:M132"/>
    <mergeCell ref="N132:Q132"/>
    <mergeCell ref="F133:I133"/>
    <mergeCell ref="L133:M133"/>
    <mergeCell ref="N133:Q133"/>
    <mergeCell ref="F129:I129"/>
    <mergeCell ref="L129:M129"/>
    <mergeCell ref="N129:Q129"/>
    <mergeCell ref="F142:I142"/>
    <mergeCell ref="L142:M142"/>
    <mergeCell ref="N142:Q142"/>
    <mergeCell ref="F140:I140"/>
    <mergeCell ref="L140:M140"/>
    <mergeCell ref="N140:Q140"/>
    <mergeCell ref="F141:I141"/>
    <mergeCell ref="L141:M141"/>
    <mergeCell ref="N141:Q141"/>
    <mergeCell ref="F138:I138"/>
    <mergeCell ref="L138:M138"/>
    <mergeCell ref="N138:Q138"/>
    <mergeCell ref="F139:I139"/>
    <mergeCell ref="L139:M139"/>
    <mergeCell ref="N139:Q139"/>
    <mergeCell ref="F136:I136"/>
    <mergeCell ref="L136:M136"/>
    <mergeCell ref="N136:Q136"/>
    <mergeCell ref="F137:I137"/>
    <mergeCell ref="L137:M137"/>
    <mergeCell ref="N137:Q137"/>
  </mergeCells>
  <hyperlinks>
    <hyperlink ref="F1:G1" location="C2" display="1) Krycí list rozpočtu"/>
    <hyperlink ref="H1:K1" location="C86" display="2) Rekapitulace rozpočtu"/>
    <hyperlink ref="L1" location="C112"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61"/>
  <sheetViews>
    <sheetView showGridLines="0" workbookViewId="0" topLeftCell="A1">
      <pane ySplit="1" topLeftCell="A2" activePane="bottomLeft" state="frozen"/>
      <selection pane="bottomLeft" activeCell="K134" sqref="K134"/>
    </sheetView>
  </sheetViews>
  <sheetFormatPr defaultColWidth="9.33203125" defaultRowHeight="13.5"/>
  <cols>
    <col min="1" max="1" width="8.33203125" style="116" customWidth="1"/>
    <col min="2" max="2" width="1.66796875" style="116" customWidth="1"/>
    <col min="3" max="3" width="4.16015625" style="116" customWidth="1"/>
    <col min="4" max="4" width="4.33203125" style="116" customWidth="1"/>
    <col min="5" max="5" width="17.16015625" style="116" customWidth="1"/>
    <col min="6" max="7" width="11.16015625" style="116" customWidth="1"/>
    <col min="8" max="8" width="12.5" style="116" customWidth="1"/>
    <col min="9" max="9" width="7" style="116" customWidth="1"/>
    <col min="10" max="10" width="5.16015625" style="116" customWidth="1"/>
    <col min="11" max="11" width="11.5" style="116" customWidth="1"/>
    <col min="12" max="12" width="12" style="116" customWidth="1"/>
    <col min="13" max="14" width="6" style="116" customWidth="1"/>
    <col min="15" max="15" width="2" style="116" customWidth="1"/>
    <col min="16" max="16" width="12.5" style="116" customWidth="1"/>
    <col min="17" max="17" width="4.16015625" style="116" customWidth="1"/>
    <col min="18" max="18" width="1.66796875" style="116" customWidth="1"/>
    <col min="19" max="19" width="8.16015625" style="116" customWidth="1"/>
    <col min="20" max="20" width="29.66015625" style="116" hidden="1" customWidth="1"/>
    <col min="21" max="21" width="16.33203125" style="116" hidden="1" customWidth="1"/>
    <col min="22" max="22" width="12.33203125" style="116" hidden="1" customWidth="1"/>
    <col min="23" max="23" width="16.33203125" style="116" hidden="1" customWidth="1"/>
    <col min="24" max="24" width="12.16015625" style="116" hidden="1" customWidth="1"/>
    <col min="25" max="25" width="15" style="116" hidden="1" customWidth="1"/>
    <col min="26" max="26" width="11" style="116" hidden="1" customWidth="1"/>
    <col min="27" max="27" width="15" style="116" hidden="1" customWidth="1"/>
    <col min="28" max="28" width="16.33203125" style="116" hidden="1" customWidth="1"/>
    <col min="29" max="29" width="11" style="116" customWidth="1"/>
    <col min="30" max="30" width="15" style="116" customWidth="1"/>
    <col min="31" max="31" width="16.33203125" style="116" customWidth="1"/>
    <col min="32" max="16384" width="9.33203125" style="116" customWidth="1"/>
  </cols>
  <sheetData>
    <row r="1" spans="1:42" ht="21.75" customHeight="1">
      <c r="A1" s="79"/>
      <c r="B1" s="11"/>
      <c r="C1" s="11"/>
      <c r="D1" s="12" t="s">
        <v>1</v>
      </c>
      <c r="E1" s="11"/>
      <c r="F1" s="13" t="s">
        <v>87</v>
      </c>
      <c r="G1" s="13"/>
      <c r="H1" s="277" t="s">
        <v>88</v>
      </c>
      <c r="I1" s="277"/>
      <c r="J1" s="277"/>
      <c r="K1" s="277"/>
      <c r="L1" s="13" t="s">
        <v>89</v>
      </c>
      <c r="M1" s="11"/>
      <c r="N1" s="11"/>
      <c r="O1" s="12" t="s">
        <v>90</v>
      </c>
      <c r="P1" s="11"/>
      <c r="Q1" s="11"/>
      <c r="R1" s="11"/>
      <c r="S1" s="13" t="s">
        <v>91</v>
      </c>
      <c r="T1" s="13"/>
      <c r="U1" s="79"/>
      <c r="V1" s="79"/>
      <c r="W1" s="14"/>
      <c r="X1" s="14"/>
      <c r="Y1" s="14"/>
      <c r="Z1" s="14"/>
      <c r="AA1" s="14"/>
      <c r="AB1" s="14"/>
      <c r="AC1" s="14"/>
      <c r="AD1" s="14"/>
      <c r="AE1" s="14"/>
      <c r="AF1" s="14"/>
      <c r="AG1" s="14"/>
      <c r="AH1" s="14"/>
      <c r="AI1" s="14"/>
      <c r="AJ1" s="14"/>
      <c r="AK1" s="14"/>
      <c r="AL1" s="14"/>
      <c r="AM1" s="14"/>
      <c r="AN1" s="14"/>
      <c r="AO1" s="14"/>
      <c r="AP1" s="14"/>
    </row>
    <row r="2" spans="3:29" ht="36.95" customHeight="1">
      <c r="C2" s="260" t="s">
        <v>7</v>
      </c>
      <c r="D2" s="261"/>
      <c r="E2" s="261"/>
      <c r="F2" s="261"/>
      <c r="G2" s="261"/>
      <c r="H2" s="261"/>
      <c r="I2" s="261"/>
      <c r="J2" s="261"/>
      <c r="K2" s="261"/>
      <c r="L2" s="261"/>
      <c r="M2" s="261"/>
      <c r="N2" s="261"/>
      <c r="O2" s="261"/>
      <c r="P2" s="261"/>
      <c r="Q2" s="261"/>
      <c r="S2" s="255" t="s">
        <v>8</v>
      </c>
      <c r="T2" s="256"/>
      <c r="U2" s="256"/>
      <c r="V2" s="256"/>
      <c r="W2" s="256"/>
      <c r="X2" s="256"/>
      <c r="Y2" s="256"/>
      <c r="Z2" s="256"/>
      <c r="AA2" s="256"/>
      <c r="AB2" s="256"/>
      <c r="AC2" s="256"/>
    </row>
    <row r="3" spans="2:18" ht="6.95" customHeight="1">
      <c r="B3" s="18"/>
      <c r="C3" s="19"/>
      <c r="D3" s="19"/>
      <c r="E3" s="19"/>
      <c r="F3" s="19"/>
      <c r="G3" s="19"/>
      <c r="H3" s="19"/>
      <c r="I3" s="19"/>
      <c r="J3" s="19"/>
      <c r="K3" s="19"/>
      <c r="L3" s="19"/>
      <c r="M3" s="19"/>
      <c r="N3" s="19"/>
      <c r="O3" s="19"/>
      <c r="P3" s="19"/>
      <c r="Q3" s="19"/>
      <c r="R3" s="20"/>
    </row>
    <row r="4" spans="2:20" ht="36.95" customHeight="1">
      <c r="B4" s="21"/>
      <c r="C4" s="343" t="s">
        <v>93</v>
      </c>
      <c r="D4" s="347"/>
      <c r="E4" s="347"/>
      <c r="F4" s="347"/>
      <c r="G4" s="347"/>
      <c r="H4" s="347"/>
      <c r="I4" s="347"/>
      <c r="J4" s="347"/>
      <c r="K4" s="347"/>
      <c r="L4" s="347"/>
      <c r="M4" s="347"/>
      <c r="N4" s="347"/>
      <c r="O4" s="347"/>
      <c r="P4" s="347"/>
      <c r="Q4" s="347"/>
      <c r="R4" s="22"/>
      <c r="T4" s="23" t="s">
        <v>13</v>
      </c>
    </row>
    <row r="5" spans="2:18" ht="6.95" customHeight="1">
      <c r="B5" s="21"/>
      <c r="C5" s="134"/>
      <c r="D5" s="134"/>
      <c r="E5" s="134"/>
      <c r="F5" s="134"/>
      <c r="G5" s="134"/>
      <c r="H5" s="134"/>
      <c r="I5" s="134"/>
      <c r="J5" s="134"/>
      <c r="K5" s="134"/>
      <c r="L5" s="134"/>
      <c r="M5" s="134"/>
      <c r="N5" s="134"/>
      <c r="O5" s="134"/>
      <c r="P5" s="134"/>
      <c r="Q5" s="134"/>
      <c r="R5" s="22"/>
    </row>
    <row r="6" spans="2:18" ht="25.35" customHeight="1">
      <c r="B6" s="21"/>
      <c r="C6" s="134"/>
      <c r="D6" s="138" t="s">
        <v>17</v>
      </c>
      <c r="E6" s="134"/>
      <c r="F6" s="330" t="str">
        <f>'[2]Rekapitulace stavby'!K6</f>
        <v>Lednice</v>
      </c>
      <c r="G6" s="331"/>
      <c r="H6" s="331"/>
      <c r="I6" s="331"/>
      <c r="J6" s="331"/>
      <c r="K6" s="331"/>
      <c r="L6" s="331"/>
      <c r="M6" s="331"/>
      <c r="N6" s="331"/>
      <c r="O6" s="331"/>
      <c r="P6" s="331"/>
      <c r="Q6" s="134"/>
      <c r="R6" s="22"/>
    </row>
    <row r="7" spans="2:18" s="1" customFormat="1" ht="32.85" customHeight="1">
      <c r="B7" s="26"/>
      <c r="C7" s="137"/>
      <c r="D7" s="24" t="s">
        <v>94</v>
      </c>
      <c r="E7" s="137"/>
      <c r="F7" s="349" t="s">
        <v>307</v>
      </c>
      <c r="G7" s="333"/>
      <c r="H7" s="333"/>
      <c r="I7" s="333"/>
      <c r="J7" s="333"/>
      <c r="K7" s="333"/>
      <c r="L7" s="333"/>
      <c r="M7" s="333"/>
      <c r="N7" s="333"/>
      <c r="O7" s="333"/>
      <c r="P7" s="333"/>
      <c r="Q7" s="137"/>
      <c r="R7" s="28"/>
    </row>
    <row r="8" spans="2:18" s="1" customFormat="1" ht="14.45" customHeight="1">
      <c r="B8" s="26"/>
      <c r="C8" s="137"/>
      <c r="D8" s="138" t="s">
        <v>19</v>
      </c>
      <c r="E8" s="137"/>
      <c r="F8" s="133" t="s">
        <v>5</v>
      </c>
      <c r="G8" s="137"/>
      <c r="H8" s="137"/>
      <c r="I8" s="137"/>
      <c r="J8" s="137"/>
      <c r="K8" s="137"/>
      <c r="L8" s="137"/>
      <c r="M8" s="138" t="s">
        <v>20</v>
      </c>
      <c r="N8" s="137"/>
      <c r="O8" s="133" t="s">
        <v>5</v>
      </c>
      <c r="P8" s="137"/>
      <c r="Q8" s="137"/>
      <c r="R8" s="28"/>
    </row>
    <row r="9" spans="2:18" s="1" customFormat="1" ht="14.45" customHeight="1">
      <c r="B9" s="26"/>
      <c r="C9" s="137"/>
      <c r="D9" s="138" t="s">
        <v>21</v>
      </c>
      <c r="E9" s="137"/>
      <c r="F9" s="334" t="str">
        <f>'Rekapitulace stavby'!K8</f>
        <v>Lednice</v>
      </c>
      <c r="G9" s="334"/>
      <c r="H9" s="137"/>
      <c r="I9" s="137"/>
      <c r="J9" s="137"/>
      <c r="K9" s="137"/>
      <c r="L9" s="137"/>
      <c r="M9" s="138" t="s">
        <v>23</v>
      </c>
      <c r="N9" s="137"/>
      <c r="O9" s="334">
        <f>'Rekapitulace stavby'!AN8</f>
        <v>43145</v>
      </c>
      <c r="P9" s="334"/>
      <c r="Q9" s="137"/>
      <c r="R9" s="28"/>
    </row>
    <row r="10" spans="2:18" s="1" customFormat="1" ht="10.9" customHeight="1">
      <c r="B10" s="26"/>
      <c r="C10" s="137"/>
      <c r="D10" s="137"/>
      <c r="E10" s="137"/>
      <c r="F10" s="334"/>
      <c r="G10" s="334"/>
      <c r="H10" s="137"/>
      <c r="I10" s="137"/>
      <c r="J10" s="137"/>
      <c r="K10" s="137"/>
      <c r="L10" s="137"/>
      <c r="M10" s="137"/>
      <c r="N10" s="137"/>
      <c r="O10" s="137"/>
      <c r="P10" s="137"/>
      <c r="Q10" s="137"/>
      <c r="R10" s="28"/>
    </row>
    <row r="11" spans="2:18" s="1" customFormat="1" ht="14.45" customHeight="1">
      <c r="B11" s="26"/>
      <c r="C11" s="137"/>
      <c r="D11" s="138" t="s">
        <v>24</v>
      </c>
      <c r="E11" s="137"/>
      <c r="F11" s="121" t="str">
        <f>'Rekapitulace stavby'!K10</f>
        <v>Mendelova univerzita v Brně, Zahradnická fakulta</v>
      </c>
      <c r="G11" s="121"/>
      <c r="H11" s="137"/>
      <c r="I11" s="137"/>
      <c r="J11" s="137"/>
      <c r="K11" s="137"/>
      <c r="L11" s="137"/>
      <c r="M11" s="138" t="s">
        <v>25</v>
      </c>
      <c r="N11" s="137"/>
      <c r="O11" s="335">
        <f>IF('Rekapitulace stavby'!AN10="","",'Rekapitulace stavby'!AN10)</f>
        <v>62156489</v>
      </c>
      <c r="P11" s="335"/>
      <c r="Q11" s="137"/>
      <c r="R11" s="28"/>
    </row>
    <row r="12" spans="2:18" s="1" customFormat="1" ht="18" customHeight="1">
      <c r="B12" s="26"/>
      <c r="C12" s="137"/>
      <c r="D12" s="137"/>
      <c r="E12" s="133" t="str">
        <f>IF('[2]Rekapitulace stavby'!E11="","",'[2]Rekapitulace stavby'!E11)</f>
        <v xml:space="preserve"> </v>
      </c>
      <c r="F12" s="121" t="str">
        <f>'Rekapitulace stavby'!K11</f>
        <v>Zemědělská 1, 613 00 Brno</v>
      </c>
      <c r="G12" s="121"/>
      <c r="H12" s="137"/>
      <c r="I12" s="137"/>
      <c r="J12" s="137"/>
      <c r="K12" s="137"/>
      <c r="L12" s="137"/>
      <c r="M12" s="138" t="s">
        <v>26</v>
      </c>
      <c r="N12" s="137"/>
      <c r="O12" s="335" t="str">
        <f>IF('Rekapitulace stavby'!AN11="","",'Rekapitulace stavby'!AN11)</f>
        <v>CZ62156489</v>
      </c>
      <c r="P12" s="335"/>
      <c r="Q12" s="137"/>
      <c r="R12" s="28"/>
    </row>
    <row r="13" spans="2:18" s="1" customFormat="1" ht="6.95" customHeight="1">
      <c r="B13" s="26"/>
      <c r="C13" s="137"/>
      <c r="D13" s="137"/>
      <c r="E13" s="137"/>
      <c r="F13" s="334"/>
      <c r="G13" s="334"/>
      <c r="H13" s="137"/>
      <c r="I13" s="137"/>
      <c r="J13" s="137"/>
      <c r="K13" s="137"/>
      <c r="L13" s="137"/>
      <c r="M13" s="137"/>
      <c r="N13" s="137"/>
      <c r="O13" s="137"/>
      <c r="P13" s="137"/>
      <c r="Q13" s="137"/>
      <c r="R13" s="28"/>
    </row>
    <row r="14" spans="2:18" s="1" customFormat="1" ht="14.45" customHeight="1">
      <c r="B14" s="26"/>
      <c r="C14" s="137"/>
      <c r="D14" s="138" t="s">
        <v>27</v>
      </c>
      <c r="E14" s="137"/>
      <c r="F14" s="281" t="str">
        <f>'Rekapitulace stavby'!K13</f>
        <v xml:space="preserve"> </v>
      </c>
      <c r="G14" s="281"/>
      <c r="H14" s="137"/>
      <c r="I14" s="137"/>
      <c r="J14" s="137"/>
      <c r="K14" s="137"/>
      <c r="L14" s="137"/>
      <c r="M14" s="138" t="s">
        <v>25</v>
      </c>
      <c r="N14" s="137"/>
      <c r="O14" s="335" t="str">
        <f>IF('Rekapitulace stavby'!AN13="","",'Rekapitulace stavby'!AN13)</f>
        <v xml:space="preserve">  </v>
      </c>
      <c r="P14" s="335"/>
      <c r="Q14" s="137"/>
      <c r="R14" s="28"/>
    </row>
    <row r="15" spans="2:18" s="1" customFormat="1" ht="18" customHeight="1">
      <c r="B15" s="26"/>
      <c r="C15" s="137"/>
      <c r="D15" s="137"/>
      <c r="E15" s="133" t="str">
        <f>IF('[2]Rekapitulace stavby'!E14="","",'[2]Rekapitulace stavby'!E14)</f>
        <v xml:space="preserve"> </v>
      </c>
      <c r="F15" s="281" t="str">
        <f>'Rekapitulace stavby'!K14</f>
        <v xml:space="preserve"> </v>
      </c>
      <c r="G15" s="281"/>
      <c r="H15" s="137"/>
      <c r="I15" s="137"/>
      <c r="J15" s="137"/>
      <c r="K15" s="137"/>
      <c r="L15" s="137"/>
      <c r="M15" s="138" t="s">
        <v>26</v>
      </c>
      <c r="N15" s="137"/>
      <c r="O15" s="335" t="str">
        <f>IF('Rekapitulace stavby'!AN14="","",'Rekapitulace stavby'!AN14)</f>
        <v xml:space="preserve"> </v>
      </c>
      <c r="P15" s="335"/>
      <c r="Q15" s="137"/>
      <c r="R15" s="28"/>
    </row>
    <row r="16" spans="2:18" s="1" customFormat="1" ht="6.95" customHeight="1">
      <c r="B16" s="26"/>
      <c r="C16" s="137"/>
      <c r="D16" s="137"/>
      <c r="E16" s="137"/>
      <c r="F16" s="334"/>
      <c r="G16" s="334"/>
      <c r="H16" s="137"/>
      <c r="I16" s="137"/>
      <c r="J16" s="137"/>
      <c r="K16" s="137"/>
      <c r="L16" s="137"/>
      <c r="M16" s="137"/>
      <c r="N16" s="137"/>
      <c r="O16" s="137"/>
      <c r="P16" s="137"/>
      <c r="Q16" s="137"/>
      <c r="R16" s="28"/>
    </row>
    <row r="17" spans="2:18" s="1" customFormat="1" ht="14.45" customHeight="1">
      <c r="B17" s="26"/>
      <c r="C17" s="137"/>
      <c r="D17" s="138" t="s">
        <v>28</v>
      </c>
      <c r="E17" s="137"/>
      <c r="F17" s="121" t="str">
        <f>'Rekapitulace stavby'!K16</f>
        <v>Ing. Jiří Vondál, PROVO, Kubelíkova 22d, 628 00 Brno - Líšeň, IČ:12703320</v>
      </c>
      <c r="G17" s="121"/>
      <c r="H17" s="137"/>
      <c r="I17" s="137"/>
      <c r="J17" s="137"/>
      <c r="K17" s="137"/>
      <c r="L17" s="137"/>
      <c r="M17" s="138" t="s">
        <v>25</v>
      </c>
      <c r="N17" s="137"/>
      <c r="O17" s="335" t="str">
        <f>IF('Rekapitulace stavby'!AN16="","",'Rekapitulace stavby'!AN16)</f>
        <v/>
      </c>
      <c r="P17" s="335"/>
      <c r="Q17" s="137"/>
      <c r="R17" s="28"/>
    </row>
    <row r="18" spans="2:18" s="1" customFormat="1" ht="18" customHeight="1">
      <c r="B18" s="26"/>
      <c r="C18" s="137"/>
      <c r="D18" s="137"/>
      <c r="E18" s="133" t="str">
        <f>IF('[2]Rekapitulace stavby'!E17="","",'[2]Rekapitulace stavby'!E17)</f>
        <v xml:space="preserve"> </v>
      </c>
      <c r="F18" s="121"/>
      <c r="G18" s="121"/>
      <c r="H18" s="137"/>
      <c r="I18" s="137"/>
      <c r="J18" s="137"/>
      <c r="K18" s="137"/>
      <c r="L18" s="137"/>
      <c r="M18" s="138" t="s">
        <v>26</v>
      </c>
      <c r="N18" s="137"/>
      <c r="O18" s="335" t="str">
        <f>IF('Rekapitulace stavby'!AN17="","",'Rekapitulace stavby'!AN17)</f>
        <v/>
      </c>
      <c r="P18" s="335"/>
      <c r="Q18" s="137"/>
      <c r="R18" s="28"/>
    </row>
    <row r="19" spans="2:18" s="1" customFormat="1" ht="6.95" customHeight="1">
      <c r="B19" s="26"/>
      <c r="C19" s="137"/>
      <c r="D19" s="137"/>
      <c r="E19" s="137"/>
      <c r="F19" s="334"/>
      <c r="G19" s="334"/>
      <c r="H19" s="137"/>
      <c r="I19" s="137"/>
      <c r="J19" s="137"/>
      <c r="K19" s="137"/>
      <c r="L19" s="137"/>
      <c r="M19" s="137"/>
      <c r="N19" s="137"/>
      <c r="O19" s="137"/>
      <c r="P19" s="137"/>
      <c r="Q19" s="137"/>
      <c r="R19" s="28"/>
    </row>
    <row r="20" spans="2:18" s="1" customFormat="1" ht="14.45" customHeight="1">
      <c r="B20" s="26"/>
      <c r="C20" s="137"/>
      <c r="D20" s="138" t="s">
        <v>30</v>
      </c>
      <c r="E20" s="137"/>
      <c r="F20" s="121" t="str">
        <f>'Rekapitulace stavby'!K19</f>
        <v>Profigrass s.r.o. - Ing. Tomáš Vlček</v>
      </c>
      <c r="G20" s="121"/>
      <c r="H20" s="137"/>
      <c r="I20" s="137"/>
      <c r="J20" s="137"/>
      <c r="K20" s="137"/>
      <c r="L20" s="137"/>
      <c r="M20" s="138" t="s">
        <v>25</v>
      </c>
      <c r="N20" s="137"/>
      <c r="O20" s="335">
        <f>IF('Rekapitulace stavby'!AN19="","",'Rekapitulace stavby'!AN19)</f>
        <v>25319876</v>
      </c>
      <c r="P20" s="335"/>
      <c r="Q20" s="137"/>
      <c r="R20" s="28"/>
    </row>
    <row r="21" spans="2:18" s="1" customFormat="1" ht="18" customHeight="1">
      <c r="B21" s="26"/>
      <c r="C21" s="137"/>
      <c r="D21" s="137"/>
      <c r="E21" s="133" t="str">
        <f>IF('[2]Rekapitulace stavby'!E20="","",'[2]Rekapitulace stavby'!E20)</f>
        <v xml:space="preserve"> </v>
      </c>
      <c r="F21" s="121" t="str">
        <f>'Rekapitulace stavby'!K20</f>
        <v>Holzova 9, 628 00 Brno - Líšeň</v>
      </c>
      <c r="G21" s="121"/>
      <c r="H21" s="137"/>
      <c r="I21" s="137"/>
      <c r="J21" s="137"/>
      <c r="K21" s="137"/>
      <c r="L21" s="137"/>
      <c r="M21" s="138" t="s">
        <v>26</v>
      </c>
      <c r="N21" s="137"/>
      <c r="O21" s="335" t="str">
        <f>IF('Rekapitulace stavby'!AN20="","",'Rekapitulace stavby'!AN20)</f>
        <v>CZ25319876</v>
      </c>
      <c r="P21" s="335"/>
      <c r="Q21" s="137"/>
      <c r="R21" s="28"/>
    </row>
    <row r="22" spans="2:18" s="1" customFormat="1" ht="6.95" customHeight="1">
      <c r="B22" s="26"/>
      <c r="C22" s="137"/>
      <c r="D22" s="137"/>
      <c r="E22" s="137"/>
      <c r="F22" s="137"/>
      <c r="G22" s="137"/>
      <c r="H22" s="137"/>
      <c r="I22" s="137"/>
      <c r="J22" s="137"/>
      <c r="K22" s="137"/>
      <c r="L22" s="137"/>
      <c r="M22" s="137"/>
      <c r="N22" s="137"/>
      <c r="O22" s="137"/>
      <c r="P22" s="137"/>
      <c r="Q22" s="137"/>
      <c r="R22" s="28"/>
    </row>
    <row r="23" spans="2:18" s="1" customFormat="1" ht="14.45" customHeight="1">
      <c r="B23" s="26"/>
      <c r="C23" s="137"/>
      <c r="D23" s="138" t="s">
        <v>31</v>
      </c>
      <c r="E23" s="137"/>
      <c r="F23" s="281" t="str">
        <f>'Rekapitulace stavby'!K22</f>
        <v xml:space="preserve"> </v>
      </c>
      <c r="G23" s="281"/>
      <c r="H23" s="137"/>
      <c r="I23" s="137"/>
      <c r="J23" s="137"/>
      <c r="K23" s="137"/>
      <c r="L23" s="137"/>
      <c r="M23" s="137"/>
      <c r="N23" s="137"/>
      <c r="O23" s="137"/>
      <c r="P23" s="137"/>
      <c r="Q23" s="137"/>
      <c r="R23" s="28"/>
    </row>
    <row r="24" spans="2:18" s="1" customFormat="1" ht="22.5" customHeight="1">
      <c r="B24" s="26"/>
      <c r="C24" s="137"/>
      <c r="D24" s="137"/>
      <c r="E24" s="350" t="s">
        <v>5</v>
      </c>
      <c r="F24" s="350"/>
      <c r="G24" s="350"/>
      <c r="H24" s="350"/>
      <c r="I24" s="350"/>
      <c r="J24" s="350"/>
      <c r="K24" s="350"/>
      <c r="L24" s="350"/>
      <c r="M24" s="137"/>
      <c r="N24" s="137"/>
      <c r="O24" s="137"/>
      <c r="P24" s="137"/>
      <c r="Q24" s="137"/>
      <c r="R24" s="28"/>
    </row>
    <row r="25" spans="2:18" s="1" customFormat="1" ht="6.95" customHeight="1">
      <c r="B25" s="26"/>
      <c r="C25" s="137"/>
      <c r="D25" s="137"/>
      <c r="E25" s="137"/>
      <c r="F25" s="137"/>
      <c r="G25" s="137"/>
      <c r="H25" s="137"/>
      <c r="I25" s="137"/>
      <c r="J25" s="137"/>
      <c r="K25" s="137"/>
      <c r="L25" s="137"/>
      <c r="M25" s="137"/>
      <c r="N25" s="137"/>
      <c r="O25" s="137"/>
      <c r="P25" s="137"/>
      <c r="Q25" s="137"/>
      <c r="R25" s="28"/>
    </row>
    <row r="26" spans="2:18" s="1" customFormat="1" ht="6.95" customHeight="1">
      <c r="B26" s="26"/>
      <c r="C26" s="137"/>
      <c r="D26" s="33"/>
      <c r="E26" s="33"/>
      <c r="F26" s="33"/>
      <c r="G26" s="33"/>
      <c r="H26" s="33"/>
      <c r="I26" s="33"/>
      <c r="J26" s="33"/>
      <c r="K26" s="33"/>
      <c r="L26" s="33"/>
      <c r="M26" s="33"/>
      <c r="N26" s="33"/>
      <c r="O26" s="33"/>
      <c r="P26" s="33"/>
      <c r="Q26" s="137"/>
      <c r="R26" s="28"/>
    </row>
    <row r="27" spans="2:18" s="1" customFormat="1" ht="14.45" customHeight="1">
      <c r="B27" s="26"/>
      <c r="C27" s="137"/>
      <c r="D27" s="80" t="s">
        <v>95</v>
      </c>
      <c r="E27" s="137"/>
      <c r="F27" s="137"/>
      <c r="G27" s="137"/>
      <c r="H27" s="137"/>
      <c r="I27" s="137"/>
      <c r="J27" s="137"/>
      <c r="K27" s="137"/>
      <c r="L27" s="137"/>
      <c r="M27" s="351">
        <f>N88</f>
        <v>0</v>
      </c>
      <c r="N27" s="351"/>
      <c r="O27" s="351"/>
      <c r="P27" s="351"/>
      <c r="Q27" s="137"/>
      <c r="R27" s="28"/>
    </row>
    <row r="28" spans="2:18" s="1" customFormat="1" ht="14.45" customHeight="1">
      <c r="B28" s="26"/>
      <c r="C28" s="137"/>
      <c r="D28" s="25" t="s">
        <v>96</v>
      </c>
      <c r="E28" s="137"/>
      <c r="F28" s="137"/>
      <c r="G28" s="137"/>
      <c r="H28" s="137"/>
      <c r="I28" s="137"/>
      <c r="J28" s="137"/>
      <c r="K28" s="137"/>
      <c r="L28" s="137"/>
      <c r="M28" s="351">
        <f>N95</f>
        <v>0</v>
      </c>
      <c r="N28" s="351"/>
      <c r="O28" s="351"/>
      <c r="P28" s="351"/>
      <c r="Q28" s="137"/>
      <c r="R28" s="28"/>
    </row>
    <row r="29" spans="2:18" s="1" customFormat="1" ht="6.95" customHeight="1">
      <c r="B29" s="26"/>
      <c r="C29" s="137"/>
      <c r="D29" s="137"/>
      <c r="E29" s="137"/>
      <c r="F29" s="137"/>
      <c r="G29" s="137"/>
      <c r="H29" s="137"/>
      <c r="I29" s="137"/>
      <c r="J29" s="137"/>
      <c r="K29" s="137"/>
      <c r="L29" s="137"/>
      <c r="M29" s="137"/>
      <c r="N29" s="137"/>
      <c r="O29" s="137"/>
      <c r="P29" s="137"/>
      <c r="Q29" s="137"/>
      <c r="R29" s="28"/>
    </row>
    <row r="30" spans="2:18" s="1" customFormat="1" ht="25.35" customHeight="1">
      <c r="B30" s="26"/>
      <c r="C30" s="137"/>
      <c r="D30" s="81" t="s">
        <v>34</v>
      </c>
      <c r="E30" s="137"/>
      <c r="F30" s="137"/>
      <c r="G30" s="137"/>
      <c r="H30" s="137"/>
      <c r="I30" s="137"/>
      <c r="J30" s="137"/>
      <c r="K30" s="137"/>
      <c r="L30" s="137"/>
      <c r="M30" s="348">
        <f>ROUND(M27+M28,2)</f>
        <v>0</v>
      </c>
      <c r="N30" s="333"/>
      <c r="O30" s="333"/>
      <c r="P30" s="333"/>
      <c r="Q30" s="137"/>
      <c r="R30" s="28"/>
    </row>
    <row r="31" spans="2:18" s="1" customFormat="1" ht="6.95" customHeight="1">
      <c r="B31" s="26"/>
      <c r="C31" s="137"/>
      <c r="D31" s="33"/>
      <c r="E31" s="33"/>
      <c r="F31" s="33"/>
      <c r="G31" s="33"/>
      <c r="H31" s="33"/>
      <c r="I31" s="33"/>
      <c r="J31" s="33"/>
      <c r="K31" s="33"/>
      <c r="L31" s="33"/>
      <c r="M31" s="33"/>
      <c r="N31" s="33"/>
      <c r="O31" s="33"/>
      <c r="P31" s="33"/>
      <c r="Q31" s="137"/>
      <c r="R31" s="28"/>
    </row>
    <row r="32" spans="2:18" s="1" customFormat="1" ht="14.45" customHeight="1">
      <c r="B32" s="26"/>
      <c r="C32" s="137"/>
      <c r="D32" s="132" t="s">
        <v>35</v>
      </c>
      <c r="E32" s="132" t="s">
        <v>36</v>
      </c>
      <c r="F32" s="135">
        <v>0.21</v>
      </c>
      <c r="G32" s="82" t="s">
        <v>37</v>
      </c>
      <c r="H32" s="344">
        <f>M30</f>
        <v>0</v>
      </c>
      <c r="I32" s="333"/>
      <c r="J32" s="333"/>
      <c r="K32" s="137"/>
      <c r="L32" s="137"/>
      <c r="M32" s="344">
        <f>H32*0.21</f>
        <v>0</v>
      </c>
      <c r="N32" s="333"/>
      <c r="O32" s="333"/>
      <c r="P32" s="333"/>
      <c r="Q32" s="137"/>
      <c r="R32" s="28"/>
    </row>
    <row r="33" spans="2:18" s="1" customFormat="1" ht="14.45" customHeight="1">
      <c r="B33" s="26"/>
      <c r="C33" s="137"/>
      <c r="D33" s="137"/>
      <c r="E33" s="132" t="s">
        <v>38</v>
      </c>
      <c r="F33" s="135">
        <v>0.15</v>
      </c>
      <c r="G33" s="82" t="s">
        <v>37</v>
      </c>
      <c r="H33" s="344"/>
      <c r="I33" s="333"/>
      <c r="J33" s="333"/>
      <c r="K33" s="137"/>
      <c r="L33" s="137"/>
      <c r="M33" s="344">
        <v>0</v>
      </c>
      <c r="N33" s="333"/>
      <c r="O33" s="333"/>
      <c r="P33" s="333"/>
      <c r="Q33" s="137"/>
      <c r="R33" s="28"/>
    </row>
    <row r="34" spans="2:18" s="1" customFormat="1" ht="14.45" customHeight="1" hidden="1">
      <c r="B34" s="26"/>
      <c r="C34" s="137"/>
      <c r="D34" s="137"/>
      <c r="E34" s="132" t="s">
        <v>39</v>
      </c>
      <c r="F34" s="135">
        <v>0.21</v>
      </c>
      <c r="G34" s="82" t="s">
        <v>37</v>
      </c>
      <c r="H34" s="344" t="e">
        <f>ROUND((SUM(#REF!)+SUM(#REF!)),2)</f>
        <v>#REF!</v>
      </c>
      <c r="I34" s="333"/>
      <c r="J34" s="333"/>
      <c r="K34" s="137"/>
      <c r="L34" s="137"/>
      <c r="M34" s="344">
        <v>0</v>
      </c>
      <c r="N34" s="333"/>
      <c r="O34" s="333"/>
      <c r="P34" s="333"/>
      <c r="Q34" s="137"/>
      <c r="R34" s="28"/>
    </row>
    <row r="35" spans="2:18" s="1" customFormat="1" ht="14.45" customHeight="1" hidden="1">
      <c r="B35" s="26"/>
      <c r="C35" s="137"/>
      <c r="D35" s="137"/>
      <c r="E35" s="132" t="s">
        <v>40</v>
      </c>
      <c r="F35" s="135">
        <v>0.15</v>
      </c>
      <c r="G35" s="82" t="s">
        <v>37</v>
      </c>
      <c r="H35" s="344" t="e">
        <f>ROUND((SUM(#REF!)+SUM(#REF!)),2)</f>
        <v>#REF!</v>
      </c>
      <c r="I35" s="333"/>
      <c r="J35" s="333"/>
      <c r="K35" s="137"/>
      <c r="L35" s="137"/>
      <c r="M35" s="344">
        <v>0</v>
      </c>
      <c r="N35" s="333"/>
      <c r="O35" s="333"/>
      <c r="P35" s="333"/>
      <c r="Q35" s="137"/>
      <c r="R35" s="28"/>
    </row>
    <row r="36" spans="2:18" s="1" customFormat="1" ht="14.45" customHeight="1" hidden="1">
      <c r="B36" s="26"/>
      <c r="C36" s="137"/>
      <c r="D36" s="137"/>
      <c r="E36" s="132" t="s">
        <v>41</v>
      </c>
      <c r="F36" s="135">
        <v>0</v>
      </c>
      <c r="G36" s="82" t="s">
        <v>37</v>
      </c>
      <c r="H36" s="344" t="e">
        <f>ROUND((SUM(#REF!)+SUM(#REF!)),2)</f>
        <v>#REF!</v>
      </c>
      <c r="I36" s="333"/>
      <c r="J36" s="333"/>
      <c r="K36" s="137"/>
      <c r="L36" s="137"/>
      <c r="M36" s="344">
        <v>0</v>
      </c>
      <c r="N36" s="333"/>
      <c r="O36" s="333"/>
      <c r="P36" s="333"/>
      <c r="Q36" s="137"/>
      <c r="R36" s="28"/>
    </row>
    <row r="37" spans="2:18" s="1" customFormat="1" ht="6.95" customHeight="1">
      <c r="B37" s="26"/>
      <c r="C37" s="137"/>
      <c r="D37" s="137"/>
      <c r="E37" s="137"/>
      <c r="F37" s="137"/>
      <c r="G37" s="137"/>
      <c r="H37" s="137"/>
      <c r="I37" s="137"/>
      <c r="J37" s="137"/>
      <c r="K37" s="137"/>
      <c r="L37" s="137"/>
      <c r="M37" s="137"/>
      <c r="N37" s="137"/>
      <c r="O37" s="137"/>
      <c r="P37" s="137"/>
      <c r="Q37" s="137"/>
      <c r="R37" s="28"/>
    </row>
    <row r="38" spans="2:18" s="1" customFormat="1" ht="25.35" customHeight="1">
      <c r="B38" s="26"/>
      <c r="C38" s="140"/>
      <c r="D38" s="83" t="s">
        <v>42</v>
      </c>
      <c r="E38" s="53"/>
      <c r="F38" s="53"/>
      <c r="G38" s="84" t="s">
        <v>43</v>
      </c>
      <c r="H38" s="85" t="s">
        <v>44</v>
      </c>
      <c r="I38" s="53"/>
      <c r="J38" s="53"/>
      <c r="K38" s="53"/>
      <c r="L38" s="345">
        <f>SUM(M30:M36)</f>
        <v>0</v>
      </c>
      <c r="M38" s="345"/>
      <c r="N38" s="345"/>
      <c r="O38" s="345"/>
      <c r="P38" s="346"/>
      <c r="Q38" s="140"/>
      <c r="R38" s="28"/>
    </row>
    <row r="39" spans="2:18" s="1" customFormat="1" ht="14.45" customHeight="1">
      <c r="B39" s="26"/>
      <c r="C39" s="137"/>
      <c r="D39" s="137"/>
      <c r="E39" s="137"/>
      <c r="F39" s="137"/>
      <c r="G39" s="137"/>
      <c r="H39" s="137"/>
      <c r="I39" s="137"/>
      <c r="J39" s="137"/>
      <c r="K39" s="137"/>
      <c r="L39" s="137"/>
      <c r="M39" s="137"/>
      <c r="N39" s="137"/>
      <c r="O39" s="137"/>
      <c r="P39" s="137"/>
      <c r="Q39" s="137"/>
      <c r="R39" s="28"/>
    </row>
    <row r="40" spans="2:18" s="1" customFormat="1" ht="14.45" customHeight="1">
      <c r="B40" s="26"/>
      <c r="C40" s="137"/>
      <c r="D40" s="137"/>
      <c r="E40" s="137"/>
      <c r="F40" s="137"/>
      <c r="G40" s="137"/>
      <c r="H40" s="137"/>
      <c r="I40" s="137"/>
      <c r="J40" s="137"/>
      <c r="K40" s="137"/>
      <c r="L40" s="137"/>
      <c r="M40" s="137"/>
      <c r="N40" s="137"/>
      <c r="O40" s="137"/>
      <c r="P40" s="137"/>
      <c r="Q40" s="137"/>
      <c r="R40" s="28"/>
    </row>
    <row r="41" spans="2:18" ht="13.5">
      <c r="B41" s="21"/>
      <c r="C41" s="134"/>
      <c r="D41" s="134"/>
      <c r="E41" s="134"/>
      <c r="F41" s="134"/>
      <c r="G41" s="134"/>
      <c r="H41" s="134"/>
      <c r="I41" s="134"/>
      <c r="J41" s="134"/>
      <c r="K41" s="134"/>
      <c r="L41" s="134"/>
      <c r="M41" s="134"/>
      <c r="N41" s="134"/>
      <c r="O41" s="134"/>
      <c r="P41" s="134"/>
      <c r="Q41" s="134"/>
      <c r="R41" s="22"/>
    </row>
    <row r="42" spans="2:18" ht="13.5">
      <c r="B42" s="21"/>
      <c r="C42" s="134"/>
      <c r="D42" s="134"/>
      <c r="E42" s="134"/>
      <c r="F42" s="134"/>
      <c r="G42" s="134"/>
      <c r="H42" s="134"/>
      <c r="I42" s="134"/>
      <c r="J42" s="134"/>
      <c r="K42" s="134"/>
      <c r="L42" s="134"/>
      <c r="M42" s="134"/>
      <c r="N42" s="134"/>
      <c r="O42" s="134"/>
      <c r="P42" s="134"/>
      <c r="Q42" s="134"/>
      <c r="R42" s="22"/>
    </row>
    <row r="43" spans="2:18" ht="13.5">
      <c r="B43" s="21"/>
      <c r="C43" s="134"/>
      <c r="D43" s="134"/>
      <c r="E43" s="134"/>
      <c r="F43" s="134"/>
      <c r="G43" s="134"/>
      <c r="H43" s="134"/>
      <c r="I43" s="134"/>
      <c r="J43" s="134"/>
      <c r="K43" s="134"/>
      <c r="L43" s="134"/>
      <c r="M43" s="134"/>
      <c r="N43" s="134"/>
      <c r="O43" s="134"/>
      <c r="P43" s="134"/>
      <c r="Q43" s="134"/>
      <c r="R43" s="22"/>
    </row>
    <row r="44" spans="2:18" ht="13.5">
      <c r="B44" s="21"/>
      <c r="C44" s="134"/>
      <c r="D44" s="134"/>
      <c r="E44" s="134"/>
      <c r="F44" s="134"/>
      <c r="G44" s="134"/>
      <c r="H44" s="134"/>
      <c r="I44" s="134"/>
      <c r="J44" s="134"/>
      <c r="K44" s="134"/>
      <c r="L44" s="134"/>
      <c r="M44" s="134"/>
      <c r="N44" s="134"/>
      <c r="O44" s="134"/>
      <c r="P44" s="134"/>
      <c r="Q44" s="134"/>
      <c r="R44" s="22"/>
    </row>
    <row r="45" spans="2:18" ht="13.5">
      <c r="B45" s="21"/>
      <c r="C45" s="134"/>
      <c r="D45" s="134"/>
      <c r="E45" s="134"/>
      <c r="F45" s="134"/>
      <c r="G45" s="134"/>
      <c r="H45" s="134"/>
      <c r="I45" s="134"/>
      <c r="J45" s="134"/>
      <c r="K45" s="134"/>
      <c r="L45" s="134"/>
      <c r="M45" s="134"/>
      <c r="N45" s="134"/>
      <c r="O45" s="134"/>
      <c r="P45" s="134"/>
      <c r="Q45" s="134"/>
      <c r="R45" s="22"/>
    </row>
    <row r="46" spans="2:18" ht="13.5">
      <c r="B46" s="21"/>
      <c r="C46" s="134"/>
      <c r="D46" s="134"/>
      <c r="E46" s="134"/>
      <c r="F46" s="134"/>
      <c r="G46" s="134"/>
      <c r="H46" s="134"/>
      <c r="I46" s="134"/>
      <c r="J46" s="134"/>
      <c r="K46" s="134"/>
      <c r="L46" s="134"/>
      <c r="M46" s="134"/>
      <c r="N46" s="134"/>
      <c r="O46" s="134"/>
      <c r="P46" s="134"/>
      <c r="Q46" s="134"/>
      <c r="R46" s="22"/>
    </row>
    <row r="47" spans="2:18" ht="13.5">
      <c r="B47" s="21"/>
      <c r="C47" s="134"/>
      <c r="D47" s="134"/>
      <c r="E47" s="134"/>
      <c r="F47" s="134"/>
      <c r="G47" s="134"/>
      <c r="H47" s="134"/>
      <c r="I47" s="134"/>
      <c r="J47" s="134"/>
      <c r="K47" s="134"/>
      <c r="L47" s="134"/>
      <c r="M47" s="134"/>
      <c r="N47" s="134"/>
      <c r="O47" s="134"/>
      <c r="P47" s="134"/>
      <c r="Q47" s="134"/>
      <c r="R47" s="22"/>
    </row>
    <row r="48" spans="2:18" ht="13.5">
      <c r="B48" s="21"/>
      <c r="C48" s="134"/>
      <c r="D48" s="134"/>
      <c r="E48" s="134"/>
      <c r="F48" s="134"/>
      <c r="G48" s="134"/>
      <c r="H48" s="134"/>
      <c r="I48" s="134"/>
      <c r="J48" s="134"/>
      <c r="K48" s="134"/>
      <c r="L48" s="134"/>
      <c r="M48" s="134"/>
      <c r="N48" s="134"/>
      <c r="O48" s="134"/>
      <c r="P48" s="134"/>
      <c r="Q48" s="134"/>
      <c r="R48" s="22"/>
    </row>
    <row r="49" spans="2:18" ht="13.5">
      <c r="B49" s="21"/>
      <c r="C49" s="134"/>
      <c r="D49" s="134"/>
      <c r="E49" s="134"/>
      <c r="F49" s="134"/>
      <c r="G49" s="134"/>
      <c r="H49" s="134"/>
      <c r="I49" s="134"/>
      <c r="J49" s="134"/>
      <c r="K49" s="134"/>
      <c r="L49" s="134"/>
      <c r="M49" s="134"/>
      <c r="N49" s="134"/>
      <c r="O49" s="134"/>
      <c r="P49" s="134"/>
      <c r="Q49" s="134"/>
      <c r="R49" s="22"/>
    </row>
    <row r="50" spans="2:18" s="1" customFormat="1" ht="15">
      <c r="B50" s="26"/>
      <c r="C50" s="137"/>
      <c r="D50" s="32" t="s">
        <v>45</v>
      </c>
      <c r="E50" s="33"/>
      <c r="F50" s="33"/>
      <c r="G50" s="33"/>
      <c r="H50" s="34"/>
      <c r="I50" s="137"/>
      <c r="J50" s="32" t="s">
        <v>46</v>
      </c>
      <c r="K50" s="33"/>
      <c r="L50" s="33"/>
      <c r="M50" s="33"/>
      <c r="N50" s="33"/>
      <c r="O50" s="33"/>
      <c r="P50" s="34"/>
      <c r="Q50" s="137"/>
      <c r="R50" s="28"/>
    </row>
    <row r="51" spans="2:18" ht="13.5">
      <c r="B51" s="21"/>
      <c r="C51" s="134"/>
      <c r="D51" s="35"/>
      <c r="E51" s="134"/>
      <c r="F51" s="134"/>
      <c r="G51" s="134"/>
      <c r="H51" s="36"/>
      <c r="I51" s="134"/>
      <c r="J51" s="35"/>
      <c r="K51" s="134"/>
      <c r="L51" s="134"/>
      <c r="M51" s="134"/>
      <c r="N51" s="134"/>
      <c r="O51" s="134"/>
      <c r="P51" s="36"/>
      <c r="Q51" s="134"/>
      <c r="R51" s="22"/>
    </row>
    <row r="52" spans="2:18" ht="13.5">
      <c r="B52" s="21"/>
      <c r="C52" s="134"/>
      <c r="D52" s="35"/>
      <c r="E52" s="134"/>
      <c r="F52" s="134"/>
      <c r="G52" s="134"/>
      <c r="H52" s="36"/>
      <c r="I52" s="134"/>
      <c r="J52" s="35"/>
      <c r="K52" s="134"/>
      <c r="L52" s="134"/>
      <c r="M52" s="134"/>
      <c r="N52" s="134"/>
      <c r="O52" s="134"/>
      <c r="P52" s="36"/>
      <c r="Q52" s="134"/>
      <c r="R52" s="22"/>
    </row>
    <row r="53" spans="2:18" ht="13.5">
      <c r="B53" s="21"/>
      <c r="C53" s="134"/>
      <c r="D53" s="35"/>
      <c r="E53" s="134"/>
      <c r="F53" s="134"/>
      <c r="G53" s="134"/>
      <c r="H53" s="36"/>
      <c r="I53" s="134"/>
      <c r="J53" s="35"/>
      <c r="K53" s="134"/>
      <c r="L53" s="134"/>
      <c r="M53" s="134"/>
      <c r="N53" s="134"/>
      <c r="O53" s="134"/>
      <c r="P53" s="36"/>
      <c r="Q53" s="134"/>
      <c r="R53" s="22"/>
    </row>
    <row r="54" spans="2:18" ht="13.5">
      <c r="B54" s="21"/>
      <c r="C54" s="134"/>
      <c r="D54" s="35"/>
      <c r="E54" s="134"/>
      <c r="F54" s="134"/>
      <c r="G54" s="134"/>
      <c r="H54" s="36"/>
      <c r="I54" s="134"/>
      <c r="J54" s="35"/>
      <c r="K54" s="134"/>
      <c r="L54" s="134"/>
      <c r="M54" s="134"/>
      <c r="N54" s="134"/>
      <c r="O54" s="134"/>
      <c r="P54" s="36"/>
      <c r="Q54" s="134"/>
      <c r="R54" s="22"/>
    </row>
    <row r="55" spans="2:18" ht="13.5">
      <c r="B55" s="21"/>
      <c r="C55" s="134"/>
      <c r="D55" s="35"/>
      <c r="E55" s="134"/>
      <c r="F55" s="134"/>
      <c r="G55" s="134"/>
      <c r="H55" s="36"/>
      <c r="I55" s="134"/>
      <c r="J55" s="35"/>
      <c r="K55" s="134"/>
      <c r="L55" s="134"/>
      <c r="M55" s="134"/>
      <c r="N55" s="134"/>
      <c r="O55" s="134"/>
      <c r="P55" s="36"/>
      <c r="Q55" s="134"/>
      <c r="R55" s="22"/>
    </row>
    <row r="56" spans="2:18" ht="13.5">
      <c r="B56" s="21"/>
      <c r="C56" s="134"/>
      <c r="D56" s="35"/>
      <c r="E56" s="134"/>
      <c r="F56" s="134"/>
      <c r="G56" s="134"/>
      <c r="H56" s="36"/>
      <c r="I56" s="134"/>
      <c r="J56" s="35"/>
      <c r="K56" s="134"/>
      <c r="L56" s="134"/>
      <c r="M56" s="134"/>
      <c r="N56" s="134"/>
      <c r="O56" s="134"/>
      <c r="P56" s="36"/>
      <c r="Q56" s="134"/>
      <c r="R56" s="22"/>
    </row>
    <row r="57" spans="2:18" ht="13.5">
      <c r="B57" s="21"/>
      <c r="C57" s="134"/>
      <c r="D57" s="35"/>
      <c r="E57" s="134"/>
      <c r="F57" s="134"/>
      <c r="G57" s="134"/>
      <c r="H57" s="36"/>
      <c r="I57" s="134"/>
      <c r="J57" s="35"/>
      <c r="K57" s="134"/>
      <c r="L57" s="134"/>
      <c r="M57" s="134"/>
      <c r="N57" s="134"/>
      <c r="O57" s="134"/>
      <c r="P57" s="36"/>
      <c r="Q57" s="134"/>
      <c r="R57" s="22"/>
    </row>
    <row r="58" spans="2:18" ht="13.5">
      <c r="B58" s="21"/>
      <c r="C58" s="134"/>
      <c r="D58" s="35"/>
      <c r="E58" s="134"/>
      <c r="F58" s="134"/>
      <c r="G58" s="134"/>
      <c r="H58" s="36"/>
      <c r="I58" s="134"/>
      <c r="J58" s="35"/>
      <c r="K58" s="134"/>
      <c r="L58" s="134"/>
      <c r="M58" s="134"/>
      <c r="N58" s="134"/>
      <c r="O58" s="134"/>
      <c r="P58" s="36"/>
      <c r="Q58" s="134"/>
      <c r="R58" s="22"/>
    </row>
    <row r="59" spans="2:18" s="1" customFormat="1" ht="15">
      <c r="B59" s="26"/>
      <c r="C59" s="137"/>
      <c r="D59" s="37" t="s">
        <v>47</v>
      </c>
      <c r="E59" s="38"/>
      <c r="F59" s="38"/>
      <c r="G59" s="39" t="s">
        <v>48</v>
      </c>
      <c r="H59" s="40"/>
      <c r="I59" s="137"/>
      <c r="J59" s="37" t="s">
        <v>47</v>
      </c>
      <c r="K59" s="38"/>
      <c r="L59" s="38"/>
      <c r="M59" s="38"/>
      <c r="N59" s="39" t="s">
        <v>48</v>
      </c>
      <c r="O59" s="38"/>
      <c r="P59" s="40"/>
      <c r="Q59" s="137"/>
      <c r="R59" s="28"/>
    </row>
    <row r="60" spans="2:18" ht="13.5">
      <c r="B60" s="21"/>
      <c r="C60" s="134"/>
      <c r="D60" s="134"/>
      <c r="E60" s="134"/>
      <c r="F60" s="134"/>
      <c r="G60" s="134"/>
      <c r="H60" s="134"/>
      <c r="I60" s="134"/>
      <c r="J60" s="134"/>
      <c r="K60" s="134"/>
      <c r="L60" s="134"/>
      <c r="M60" s="134"/>
      <c r="N60" s="134"/>
      <c r="O60" s="134"/>
      <c r="P60" s="134"/>
      <c r="Q60" s="134"/>
      <c r="R60" s="22"/>
    </row>
    <row r="61" spans="2:18" s="1" customFormat="1" ht="15">
      <c r="B61" s="26"/>
      <c r="C61" s="137"/>
      <c r="D61" s="32" t="s">
        <v>49</v>
      </c>
      <c r="E61" s="33"/>
      <c r="F61" s="33"/>
      <c r="G61" s="33"/>
      <c r="H61" s="34"/>
      <c r="I61" s="137"/>
      <c r="J61" s="32" t="s">
        <v>50</v>
      </c>
      <c r="K61" s="33"/>
      <c r="L61" s="33"/>
      <c r="M61" s="33"/>
      <c r="N61" s="33"/>
      <c r="O61" s="33"/>
      <c r="P61" s="34"/>
      <c r="Q61" s="137"/>
      <c r="R61" s="28"/>
    </row>
    <row r="62" spans="2:18" ht="13.5">
      <c r="B62" s="21"/>
      <c r="C62" s="134"/>
      <c r="D62" s="35"/>
      <c r="E62" s="134"/>
      <c r="F62" s="134"/>
      <c r="G62" s="134"/>
      <c r="H62" s="36"/>
      <c r="I62" s="134"/>
      <c r="J62" s="35"/>
      <c r="K62" s="134"/>
      <c r="L62" s="134"/>
      <c r="M62" s="134"/>
      <c r="N62" s="134"/>
      <c r="O62" s="134"/>
      <c r="P62" s="36"/>
      <c r="Q62" s="134"/>
      <c r="R62" s="22"/>
    </row>
    <row r="63" spans="2:18" ht="13.5">
      <c r="B63" s="21"/>
      <c r="C63" s="134"/>
      <c r="D63" s="35"/>
      <c r="E63" s="134"/>
      <c r="F63" s="134"/>
      <c r="G63" s="134"/>
      <c r="H63" s="36"/>
      <c r="I63" s="134"/>
      <c r="J63" s="35"/>
      <c r="K63" s="134"/>
      <c r="L63" s="134"/>
      <c r="M63" s="134"/>
      <c r="N63" s="134"/>
      <c r="O63" s="134"/>
      <c r="P63" s="36"/>
      <c r="Q63" s="134"/>
      <c r="R63" s="22"/>
    </row>
    <row r="64" spans="2:18" ht="13.5">
      <c r="B64" s="21"/>
      <c r="C64" s="134"/>
      <c r="D64" s="35"/>
      <c r="E64" s="134"/>
      <c r="F64" s="134"/>
      <c r="G64" s="134"/>
      <c r="H64" s="36"/>
      <c r="I64" s="134"/>
      <c r="J64" s="35"/>
      <c r="K64" s="134"/>
      <c r="L64" s="134"/>
      <c r="M64" s="134"/>
      <c r="N64" s="134"/>
      <c r="O64" s="134"/>
      <c r="P64" s="36"/>
      <c r="Q64" s="134"/>
      <c r="R64" s="22"/>
    </row>
    <row r="65" spans="2:18" ht="13.5">
      <c r="B65" s="21"/>
      <c r="C65" s="134"/>
      <c r="D65" s="35"/>
      <c r="E65" s="134"/>
      <c r="F65" s="134"/>
      <c r="G65" s="134"/>
      <c r="H65" s="36"/>
      <c r="I65" s="134"/>
      <c r="J65" s="35"/>
      <c r="K65" s="134"/>
      <c r="L65" s="134"/>
      <c r="M65" s="134"/>
      <c r="N65" s="134"/>
      <c r="O65" s="134"/>
      <c r="P65" s="36"/>
      <c r="Q65" s="134"/>
      <c r="R65" s="22"/>
    </row>
    <row r="66" spans="2:18" ht="13.5">
      <c r="B66" s="21"/>
      <c r="C66" s="134"/>
      <c r="D66" s="35"/>
      <c r="E66" s="134"/>
      <c r="F66" s="134"/>
      <c r="G66" s="134"/>
      <c r="H66" s="36"/>
      <c r="I66" s="134"/>
      <c r="J66" s="35"/>
      <c r="K66" s="134"/>
      <c r="L66" s="134"/>
      <c r="M66" s="134"/>
      <c r="N66" s="134"/>
      <c r="O66" s="134"/>
      <c r="P66" s="36"/>
      <c r="Q66" s="134"/>
      <c r="R66" s="22"/>
    </row>
    <row r="67" spans="2:18" ht="13.5">
      <c r="B67" s="21"/>
      <c r="C67" s="134"/>
      <c r="D67" s="35"/>
      <c r="E67" s="134"/>
      <c r="F67" s="134"/>
      <c r="G67" s="134"/>
      <c r="H67" s="36"/>
      <c r="I67" s="134"/>
      <c r="J67" s="35"/>
      <c r="K67" s="134"/>
      <c r="L67" s="134"/>
      <c r="M67" s="134"/>
      <c r="N67" s="134"/>
      <c r="O67" s="134"/>
      <c r="P67" s="36"/>
      <c r="Q67" s="134"/>
      <c r="R67" s="22"/>
    </row>
    <row r="68" spans="2:18" ht="13.5">
      <c r="B68" s="21"/>
      <c r="C68" s="134"/>
      <c r="D68" s="35"/>
      <c r="E68" s="134"/>
      <c r="F68" s="134"/>
      <c r="G68" s="134"/>
      <c r="H68" s="36"/>
      <c r="I68" s="134"/>
      <c r="J68" s="35"/>
      <c r="K68" s="134"/>
      <c r="L68" s="134"/>
      <c r="M68" s="134"/>
      <c r="N68" s="134"/>
      <c r="O68" s="134"/>
      <c r="P68" s="36"/>
      <c r="Q68" s="134"/>
      <c r="R68" s="22"/>
    </row>
    <row r="69" spans="2:18" ht="13.5">
      <c r="B69" s="21"/>
      <c r="C69" s="134"/>
      <c r="D69" s="35"/>
      <c r="E69" s="134"/>
      <c r="F69" s="134"/>
      <c r="G69" s="134"/>
      <c r="H69" s="36"/>
      <c r="I69" s="134"/>
      <c r="J69" s="35"/>
      <c r="K69" s="134"/>
      <c r="L69" s="134"/>
      <c r="M69" s="134"/>
      <c r="N69" s="134"/>
      <c r="O69" s="134"/>
      <c r="P69" s="36"/>
      <c r="Q69" s="134"/>
      <c r="R69" s="22"/>
    </row>
    <row r="70" spans="2:18" s="1" customFormat="1" ht="15">
      <c r="B70" s="26"/>
      <c r="C70" s="137"/>
      <c r="D70" s="37" t="s">
        <v>47</v>
      </c>
      <c r="E70" s="38"/>
      <c r="F70" s="38"/>
      <c r="G70" s="39" t="s">
        <v>48</v>
      </c>
      <c r="H70" s="40"/>
      <c r="I70" s="137"/>
      <c r="J70" s="37" t="s">
        <v>47</v>
      </c>
      <c r="K70" s="38"/>
      <c r="L70" s="38"/>
      <c r="M70" s="38"/>
      <c r="N70" s="39" t="s">
        <v>48</v>
      </c>
      <c r="O70" s="38"/>
      <c r="P70" s="40"/>
      <c r="Q70" s="137"/>
      <c r="R70" s="28"/>
    </row>
    <row r="71" spans="2:18" s="1" customFormat="1" ht="14.45" customHeight="1">
      <c r="B71" s="41"/>
      <c r="C71" s="42"/>
      <c r="D71" s="42"/>
      <c r="E71" s="42"/>
      <c r="F71" s="42"/>
      <c r="G71" s="42"/>
      <c r="H71" s="42"/>
      <c r="I71" s="42"/>
      <c r="J71" s="42"/>
      <c r="K71" s="42"/>
      <c r="L71" s="42"/>
      <c r="M71" s="42"/>
      <c r="N71" s="42"/>
      <c r="O71" s="42"/>
      <c r="P71" s="42"/>
      <c r="Q71" s="42"/>
      <c r="R71" s="43"/>
    </row>
    <row r="72" spans="3:17" ht="13.5">
      <c r="C72" s="131"/>
      <c r="D72" s="131"/>
      <c r="E72" s="131"/>
      <c r="F72" s="131"/>
      <c r="G72" s="131"/>
      <c r="H72" s="131"/>
      <c r="I72" s="131"/>
      <c r="J72" s="131"/>
      <c r="K72" s="131"/>
      <c r="L72" s="131"/>
      <c r="M72" s="131"/>
      <c r="N72" s="131"/>
      <c r="O72" s="131"/>
      <c r="P72" s="131"/>
      <c r="Q72" s="131"/>
    </row>
    <row r="73" spans="3:17" ht="13.5">
      <c r="C73" s="131"/>
      <c r="D73" s="131"/>
      <c r="E73" s="131"/>
      <c r="F73" s="131"/>
      <c r="G73" s="131"/>
      <c r="H73" s="131"/>
      <c r="I73" s="131"/>
      <c r="J73" s="131"/>
      <c r="K73" s="131"/>
      <c r="L73" s="131"/>
      <c r="M73" s="131"/>
      <c r="N73" s="131"/>
      <c r="O73" s="131"/>
      <c r="P73" s="131"/>
      <c r="Q73" s="131"/>
    </row>
    <row r="74" spans="3:17" ht="13.5">
      <c r="C74" s="131"/>
      <c r="D74" s="131"/>
      <c r="E74" s="131"/>
      <c r="F74" s="131"/>
      <c r="G74" s="131"/>
      <c r="H74" s="131"/>
      <c r="I74" s="131"/>
      <c r="J74" s="131"/>
      <c r="K74" s="131"/>
      <c r="L74" s="131"/>
      <c r="M74" s="131"/>
      <c r="N74" s="131"/>
      <c r="O74" s="131"/>
      <c r="P74" s="131"/>
      <c r="Q74" s="131"/>
    </row>
    <row r="75" spans="2:18" s="1" customFormat="1" ht="6.95" customHeight="1">
      <c r="B75" s="44"/>
      <c r="C75" s="45"/>
      <c r="D75" s="45"/>
      <c r="E75" s="45"/>
      <c r="F75" s="45"/>
      <c r="G75" s="45"/>
      <c r="H75" s="45"/>
      <c r="I75" s="45"/>
      <c r="J75" s="45"/>
      <c r="K75" s="45"/>
      <c r="L75" s="45"/>
      <c r="M75" s="45"/>
      <c r="N75" s="45"/>
      <c r="O75" s="45"/>
      <c r="P75" s="45"/>
      <c r="Q75" s="45"/>
      <c r="R75" s="46"/>
    </row>
    <row r="76" spans="2:18" s="1" customFormat="1" ht="36.95" customHeight="1">
      <c r="B76" s="26"/>
      <c r="C76" s="343" t="s">
        <v>97</v>
      </c>
      <c r="D76" s="347"/>
      <c r="E76" s="347"/>
      <c r="F76" s="347"/>
      <c r="G76" s="347"/>
      <c r="H76" s="347"/>
      <c r="I76" s="347"/>
      <c r="J76" s="347"/>
      <c r="K76" s="347"/>
      <c r="L76" s="347"/>
      <c r="M76" s="347"/>
      <c r="N76" s="347"/>
      <c r="O76" s="347"/>
      <c r="P76" s="347"/>
      <c r="Q76" s="347"/>
      <c r="R76" s="28"/>
    </row>
    <row r="77" spans="2:18" s="1" customFormat="1" ht="6.95" customHeight="1">
      <c r="B77" s="26"/>
      <c r="C77" s="137"/>
      <c r="D77" s="137"/>
      <c r="E77" s="137"/>
      <c r="F77" s="137"/>
      <c r="G77" s="137"/>
      <c r="H77" s="137"/>
      <c r="I77" s="137"/>
      <c r="J77" s="137"/>
      <c r="K77" s="137"/>
      <c r="L77" s="137"/>
      <c r="M77" s="137"/>
      <c r="N77" s="137"/>
      <c r="O77" s="137"/>
      <c r="P77" s="137"/>
      <c r="Q77" s="137"/>
      <c r="R77" s="28"/>
    </row>
    <row r="78" spans="2:18" s="1" customFormat="1" ht="30" customHeight="1">
      <c r="B78" s="26"/>
      <c r="C78" s="138" t="s">
        <v>17</v>
      </c>
      <c r="D78" s="137"/>
      <c r="E78" s="137"/>
      <c r="F78" s="330" t="str">
        <f>F6</f>
        <v>Lednice</v>
      </c>
      <c r="G78" s="331"/>
      <c r="H78" s="331"/>
      <c r="I78" s="331"/>
      <c r="J78" s="331"/>
      <c r="K78" s="331"/>
      <c r="L78" s="331"/>
      <c r="M78" s="331"/>
      <c r="N78" s="331"/>
      <c r="O78" s="331"/>
      <c r="P78" s="331"/>
      <c r="Q78" s="137"/>
      <c r="R78" s="28"/>
    </row>
    <row r="79" spans="2:18" s="1" customFormat="1" ht="36.95" customHeight="1">
      <c r="B79" s="26"/>
      <c r="C79" s="50" t="s">
        <v>94</v>
      </c>
      <c r="D79" s="137"/>
      <c r="E79" s="137"/>
      <c r="F79" s="332" t="str">
        <f>F7</f>
        <v>TO-1.11.02 - Závlaha kapkovací hadicí - plocha OV-05</v>
      </c>
      <c r="G79" s="333"/>
      <c r="H79" s="333"/>
      <c r="I79" s="333"/>
      <c r="J79" s="333"/>
      <c r="K79" s="333"/>
      <c r="L79" s="333"/>
      <c r="M79" s="333"/>
      <c r="N79" s="333"/>
      <c r="O79" s="333"/>
      <c r="P79" s="333"/>
      <c r="Q79" s="137"/>
      <c r="R79" s="28"/>
    </row>
    <row r="80" spans="2:18" s="1" customFormat="1" ht="6.95" customHeight="1">
      <c r="B80" s="26"/>
      <c r="C80" s="137"/>
      <c r="D80" s="137"/>
      <c r="E80" s="137"/>
      <c r="F80" s="137"/>
      <c r="G80" s="137"/>
      <c r="H80" s="137"/>
      <c r="I80" s="137"/>
      <c r="J80" s="137"/>
      <c r="K80" s="137"/>
      <c r="L80" s="137"/>
      <c r="M80" s="137"/>
      <c r="N80" s="137"/>
      <c r="O80" s="137"/>
      <c r="P80" s="137"/>
      <c r="Q80" s="137"/>
      <c r="R80" s="28"/>
    </row>
    <row r="81" spans="2:18" s="1" customFormat="1" ht="18" customHeight="1">
      <c r="B81" s="26"/>
      <c r="C81" s="138" t="s">
        <v>21</v>
      </c>
      <c r="D81" s="137"/>
      <c r="E81" s="137"/>
      <c r="F81" s="133" t="str">
        <f>F9</f>
        <v>Lednice</v>
      </c>
      <c r="G81" s="137"/>
      <c r="H81" s="137"/>
      <c r="I81" s="137"/>
      <c r="J81" s="137"/>
      <c r="K81" s="138" t="s">
        <v>23</v>
      </c>
      <c r="L81" s="137"/>
      <c r="M81" s="334">
        <f>IF(O9="","",O9)</f>
        <v>43145</v>
      </c>
      <c r="N81" s="334"/>
      <c r="O81" s="334"/>
      <c r="P81" s="334"/>
      <c r="Q81" s="137"/>
      <c r="R81" s="28"/>
    </row>
    <row r="82" spans="2:18" s="1" customFormat="1" ht="6.95" customHeight="1">
      <c r="B82" s="26"/>
      <c r="C82" s="137"/>
      <c r="D82" s="137"/>
      <c r="E82" s="137"/>
      <c r="F82" s="137"/>
      <c r="G82" s="137"/>
      <c r="H82" s="137"/>
      <c r="I82" s="137"/>
      <c r="J82" s="137"/>
      <c r="K82" s="137"/>
      <c r="L82" s="137"/>
      <c r="M82" s="137"/>
      <c r="N82" s="137"/>
      <c r="O82" s="137"/>
      <c r="P82" s="137"/>
      <c r="Q82" s="137"/>
      <c r="R82" s="28"/>
    </row>
    <row r="83" spans="2:18" s="1" customFormat="1" ht="15">
      <c r="B83" s="26"/>
      <c r="C83" s="138" t="s">
        <v>24</v>
      </c>
      <c r="D83" s="137"/>
      <c r="E83" s="137"/>
      <c r="F83" s="121" t="str">
        <f>'Rekapitulace stavby'!$L$82</f>
        <v>Mendelova univerzita v Brně, Zahradnická fakulta</v>
      </c>
      <c r="G83" s="137"/>
      <c r="H83" s="137"/>
      <c r="I83" s="137"/>
      <c r="J83" s="137"/>
      <c r="K83" s="138" t="s">
        <v>28</v>
      </c>
      <c r="L83" s="137"/>
      <c r="M83" s="334" t="str">
        <f>'Rekapitulace stavby'!$AM$82</f>
        <v>Ing. Jiří Vondál</v>
      </c>
      <c r="N83" s="335"/>
      <c r="O83" s="335"/>
      <c r="P83" s="335"/>
      <c r="Q83" s="335"/>
      <c r="R83" s="28"/>
    </row>
    <row r="84" spans="2:18" s="1" customFormat="1" ht="14.45" customHeight="1">
      <c r="B84" s="26"/>
      <c r="C84" s="138" t="s">
        <v>27</v>
      </c>
      <c r="D84" s="137"/>
      <c r="E84" s="137"/>
      <c r="F84" s="153" t="str">
        <f>'Rekapitulace stavby'!$K$13</f>
        <v xml:space="preserve"> </v>
      </c>
      <c r="G84" s="137"/>
      <c r="H84" s="137"/>
      <c r="I84" s="137"/>
      <c r="J84" s="137"/>
      <c r="K84" s="138" t="s">
        <v>30</v>
      </c>
      <c r="L84" s="137"/>
      <c r="M84" s="334" t="str">
        <f>'Rekapitulace stavby'!$AM$83</f>
        <v>Ing. Tomáš Vlček</v>
      </c>
      <c r="N84" s="335"/>
      <c r="O84" s="335"/>
      <c r="P84" s="335"/>
      <c r="Q84" s="335"/>
      <c r="R84" s="28"/>
    </row>
    <row r="85" spans="2:18" s="1" customFormat="1" ht="10.35" customHeight="1">
      <c r="B85" s="26"/>
      <c r="C85" s="137"/>
      <c r="D85" s="137"/>
      <c r="E85" s="137"/>
      <c r="F85" s="137"/>
      <c r="G85" s="137"/>
      <c r="H85" s="137"/>
      <c r="I85" s="137"/>
      <c r="J85" s="137"/>
      <c r="K85" s="137"/>
      <c r="L85" s="137"/>
      <c r="M85" s="137"/>
      <c r="N85" s="137"/>
      <c r="O85" s="137"/>
      <c r="P85" s="137"/>
      <c r="Q85" s="137"/>
      <c r="R85" s="28"/>
    </row>
    <row r="86" spans="2:18" s="1" customFormat="1" ht="29.25" customHeight="1">
      <c r="B86" s="26"/>
      <c r="C86" s="336" t="s">
        <v>98</v>
      </c>
      <c r="D86" s="337"/>
      <c r="E86" s="337"/>
      <c r="F86" s="337"/>
      <c r="G86" s="337"/>
      <c r="H86" s="140"/>
      <c r="I86" s="140"/>
      <c r="J86" s="140"/>
      <c r="K86" s="140"/>
      <c r="L86" s="140"/>
      <c r="M86" s="140"/>
      <c r="N86" s="336" t="s">
        <v>99</v>
      </c>
      <c r="O86" s="337"/>
      <c r="P86" s="337"/>
      <c r="Q86" s="337"/>
      <c r="R86" s="28"/>
    </row>
    <row r="87" spans="2:18" s="1" customFormat="1" ht="10.35" customHeight="1">
      <c r="B87" s="26"/>
      <c r="C87" s="137"/>
      <c r="D87" s="137"/>
      <c r="E87" s="137"/>
      <c r="F87" s="137"/>
      <c r="G87" s="137"/>
      <c r="H87" s="137"/>
      <c r="I87" s="137"/>
      <c r="J87" s="137"/>
      <c r="K87" s="137"/>
      <c r="L87" s="137"/>
      <c r="M87" s="137"/>
      <c r="N87" s="137"/>
      <c r="O87" s="137"/>
      <c r="P87" s="137"/>
      <c r="Q87" s="137"/>
      <c r="R87" s="28"/>
    </row>
    <row r="88" spans="2:18" s="1" customFormat="1" ht="29.25" customHeight="1">
      <c r="B88" s="26"/>
      <c r="C88" s="86" t="s">
        <v>100</v>
      </c>
      <c r="D88" s="137"/>
      <c r="E88" s="137"/>
      <c r="F88" s="137"/>
      <c r="G88" s="137"/>
      <c r="H88" s="137"/>
      <c r="I88" s="137"/>
      <c r="J88" s="137"/>
      <c r="K88" s="137"/>
      <c r="L88" s="137"/>
      <c r="M88" s="137"/>
      <c r="N88" s="322">
        <f>N114</f>
        <v>0</v>
      </c>
      <c r="O88" s="323"/>
      <c r="P88" s="323"/>
      <c r="Q88" s="323"/>
      <c r="R88" s="28"/>
    </row>
    <row r="89" spans="2:18" s="6" customFormat="1" ht="24.95" customHeight="1">
      <c r="B89" s="87"/>
      <c r="C89" s="141"/>
      <c r="D89" s="88" t="s">
        <v>101</v>
      </c>
      <c r="E89" s="141"/>
      <c r="F89" s="141"/>
      <c r="G89" s="141"/>
      <c r="H89" s="141"/>
      <c r="I89" s="141"/>
      <c r="J89" s="141"/>
      <c r="K89" s="141"/>
      <c r="L89" s="141"/>
      <c r="M89" s="141"/>
      <c r="N89" s="324">
        <f>N115</f>
        <v>0</v>
      </c>
      <c r="O89" s="325"/>
      <c r="P89" s="325"/>
      <c r="Q89" s="325"/>
      <c r="R89" s="89"/>
    </row>
    <row r="90" spans="2:18" s="7" customFormat="1" ht="19.9" customHeight="1">
      <c r="B90" s="90"/>
      <c r="C90" s="139"/>
      <c r="D90" s="91" t="str">
        <f>D116</f>
        <v>D1 - Zemní a stavební práce</v>
      </c>
      <c r="E90" s="139"/>
      <c r="F90" s="139"/>
      <c r="G90" s="139"/>
      <c r="H90" s="139"/>
      <c r="I90" s="139"/>
      <c r="J90" s="139"/>
      <c r="K90" s="139"/>
      <c r="L90" s="139"/>
      <c r="M90" s="139"/>
      <c r="N90" s="326">
        <f>N116</f>
        <v>0</v>
      </c>
      <c r="O90" s="327"/>
      <c r="P90" s="327"/>
      <c r="Q90" s="327"/>
      <c r="R90" s="92"/>
    </row>
    <row r="91" spans="2:18" s="7" customFormat="1" ht="19.9" customHeight="1">
      <c r="B91" s="90"/>
      <c r="C91" s="139"/>
      <c r="D91" s="91" t="str">
        <f>D132</f>
        <v>D2 - Potrubí a kabely</v>
      </c>
      <c r="E91" s="139"/>
      <c r="F91" s="139"/>
      <c r="G91" s="139"/>
      <c r="H91" s="139"/>
      <c r="I91" s="139"/>
      <c r="J91" s="139"/>
      <c r="K91" s="139"/>
      <c r="L91" s="139"/>
      <c r="M91" s="139"/>
      <c r="N91" s="326">
        <f>N132</f>
        <v>0</v>
      </c>
      <c r="O91" s="327"/>
      <c r="P91" s="327"/>
      <c r="Q91" s="327"/>
      <c r="R91" s="92"/>
    </row>
    <row r="92" spans="2:18" s="7" customFormat="1" ht="19.9" customHeight="1">
      <c r="B92" s="90"/>
      <c r="C92" s="139"/>
      <c r="D92" s="91" t="str">
        <f>D137</f>
        <v>D3 - Ovládání závlahy</v>
      </c>
      <c r="E92" s="139"/>
      <c r="F92" s="139"/>
      <c r="G92" s="139"/>
      <c r="H92" s="139"/>
      <c r="I92" s="139"/>
      <c r="J92" s="139"/>
      <c r="K92" s="139"/>
      <c r="L92" s="139"/>
      <c r="M92" s="139"/>
      <c r="N92" s="326">
        <f>N137</f>
        <v>0</v>
      </c>
      <c r="O92" s="327"/>
      <c r="P92" s="327"/>
      <c r="Q92" s="327"/>
      <c r="R92" s="92"/>
    </row>
    <row r="93" spans="2:18" s="7" customFormat="1" ht="19.9" customHeight="1">
      <c r="B93" s="90"/>
      <c r="C93" s="139"/>
      <c r="D93" s="91" t="str">
        <f>D148</f>
        <v>D4 - Kapkovací hadice</v>
      </c>
      <c r="E93" s="139"/>
      <c r="F93" s="139"/>
      <c r="G93" s="139"/>
      <c r="H93" s="139"/>
      <c r="I93" s="139"/>
      <c r="J93" s="139"/>
      <c r="K93" s="139"/>
      <c r="L93" s="139"/>
      <c r="M93" s="139"/>
      <c r="N93" s="326">
        <f>N148</f>
        <v>0</v>
      </c>
      <c r="O93" s="327"/>
      <c r="P93" s="327"/>
      <c r="Q93" s="327"/>
      <c r="R93" s="92"/>
    </row>
    <row r="94" spans="2:18" s="1" customFormat="1" ht="21.75" customHeight="1">
      <c r="B94" s="26"/>
      <c r="C94" s="137"/>
      <c r="D94" s="137"/>
      <c r="E94" s="137"/>
      <c r="F94" s="137"/>
      <c r="G94" s="137"/>
      <c r="H94" s="137"/>
      <c r="I94" s="137"/>
      <c r="J94" s="137"/>
      <c r="K94" s="137"/>
      <c r="L94" s="137"/>
      <c r="M94" s="137"/>
      <c r="N94" s="137"/>
      <c r="O94" s="137"/>
      <c r="P94" s="137"/>
      <c r="Q94" s="137"/>
      <c r="R94" s="28"/>
    </row>
    <row r="95" spans="2:21" s="1" customFormat="1" ht="29.25" customHeight="1">
      <c r="B95" s="26"/>
      <c r="C95" s="86" t="s">
        <v>102</v>
      </c>
      <c r="D95" s="137"/>
      <c r="E95" s="137"/>
      <c r="F95" s="137"/>
      <c r="G95" s="137"/>
      <c r="H95" s="137"/>
      <c r="I95" s="137"/>
      <c r="J95" s="137"/>
      <c r="K95" s="137"/>
      <c r="L95" s="137"/>
      <c r="M95" s="137"/>
      <c r="N95" s="323">
        <v>0</v>
      </c>
      <c r="O95" s="341"/>
      <c r="P95" s="341"/>
      <c r="Q95" s="341"/>
      <c r="R95" s="28"/>
      <c r="T95" s="93"/>
      <c r="U95" s="94" t="s">
        <v>35</v>
      </c>
    </row>
    <row r="96" spans="2:18" s="1" customFormat="1" ht="18" customHeight="1">
      <c r="B96" s="26"/>
      <c r="C96" s="137"/>
      <c r="D96" s="137"/>
      <c r="E96" s="137"/>
      <c r="F96" s="137"/>
      <c r="G96" s="137"/>
      <c r="H96" s="137"/>
      <c r="I96" s="137"/>
      <c r="J96" s="137"/>
      <c r="K96" s="137"/>
      <c r="L96" s="137"/>
      <c r="M96" s="137"/>
      <c r="N96" s="137"/>
      <c r="O96" s="137"/>
      <c r="P96" s="137"/>
      <c r="Q96" s="137"/>
      <c r="R96" s="28"/>
    </row>
    <row r="97" spans="2:18" s="1" customFormat="1" ht="29.25" customHeight="1">
      <c r="B97" s="26"/>
      <c r="C97" s="78" t="s">
        <v>86</v>
      </c>
      <c r="D97" s="140"/>
      <c r="E97" s="140"/>
      <c r="F97" s="140"/>
      <c r="G97" s="140"/>
      <c r="H97" s="140"/>
      <c r="I97" s="140"/>
      <c r="J97" s="140"/>
      <c r="K97" s="140"/>
      <c r="L97" s="342">
        <f>ROUND(SUM(N88+N95),2)</f>
        <v>0</v>
      </c>
      <c r="M97" s="342"/>
      <c r="N97" s="342"/>
      <c r="O97" s="342"/>
      <c r="P97" s="342"/>
      <c r="Q97" s="342"/>
      <c r="R97" s="28"/>
    </row>
    <row r="98" spans="2:18" s="1" customFormat="1" ht="6.95" customHeight="1">
      <c r="B98" s="41"/>
      <c r="C98" s="42"/>
      <c r="D98" s="42"/>
      <c r="E98" s="42"/>
      <c r="F98" s="42"/>
      <c r="G98" s="42"/>
      <c r="H98" s="42"/>
      <c r="I98" s="42"/>
      <c r="J98" s="42"/>
      <c r="K98" s="42"/>
      <c r="L98" s="42"/>
      <c r="M98" s="42"/>
      <c r="N98" s="42"/>
      <c r="O98" s="42"/>
      <c r="P98" s="42"/>
      <c r="Q98" s="42"/>
      <c r="R98" s="43"/>
    </row>
    <row r="99" spans="3:17" ht="13.5">
      <c r="C99" s="131"/>
      <c r="D99" s="131"/>
      <c r="E99" s="131"/>
      <c r="F99" s="131"/>
      <c r="G99" s="131"/>
      <c r="H99" s="131"/>
      <c r="I99" s="131"/>
      <c r="J99" s="131"/>
      <c r="K99" s="131"/>
      <c r="L99" s="131"/>
      <c r="M99" s="131"/>
      <c r="N99" s="131"/>
      <c r="O99" s="131"/>
      <c r="P99" s="131"/>
      <c r="Q99" s="131"/>
    </row>
    <row r="100" spans="3:17" ht="13.5">
      <c r="C100" s="131"/>
      <c r="D100" s="131"/>
      <c r="E100" s="131"/>
      <c r="F100" s="131"/>
      <c r="G100" s="131"/>
      <c r="H100" s="131"/>
      <c r="I100" s="131"/>
      <c r="J100" s="131"/>
      <c r="K100" s="131"/>
      <c r="L100" s="131"/>
      <c r="M100" s="131"/>
      <c r="N100" s="131"/>
      <c r="O100" s="131"/>
      <c r="P100" s="131"/>
      <c r="Q100" s="131"/>
    </row>
    <row r="101" spans="3:17" ht="13.5">
      <c r="C101" s="131"/>
      <c r="D101" s="131"/>
      <c r="E101" s="131"/>
      <c r="F101" s="131"/>
      <c r="G101" s="131"/>
      <c r="H101" s="131"/>
      <c r="I101" s="131"/>
      <c r="J101" s="131"/>
      <c r="K101" s="131"/>
      <c r="L101" s="131"/>
      <c r="M101" s="131"/>
      <c r="N101" s="131"/>
      <c r="O101" s="131"/>
      <c r="P101" s="131"/>
      <c r="Q101" s="131"/>
    </row>
    <row r="102" spans="2:18" s="1" customFormat="1" ht="6.95" customHeight="1">
      <c r="B102" s="44"/>
      <c r="C102" s="45"/>
      <c r="D102" s="45"/>
      <c r="E102" s="45"/>
      <c r="F102" s="45"/>
      <c r="G102" s="45"/>
      <c r="H102" s="45"/>
      <c r="I102" s="45"/>
      <c r="J102" s="45"/>
      <c r="K102" s="45"/>
      <c r="L102" s="45"/>
      <c r="M102" s="45"/>
      <c r="N102" s="45"/>
      <c r="O102" s="45"/>
      <c r="P102" s="45"/>
      <c r="Q102" s="45"/>
      <c r="R102" s="46"/>
    </row>
    <row r="103" spans="2:18" s="1" customFormat="1" ht="36.95" customHeight="1">
      <c r="B103" s="26"/>
      <c r="C103" s="343" t="s">
        <v>103</v>
      </c>
      <c r="D103" s="333"/>
      <c r="E103" s="333"/>
      <c r="F103" s="333"/>
      <c r="G103" s="333"/>
      <c r="H103" s="333"/>
      <c r="I103" s="333"/>
      <c r="J103" s="333"/>
      <c r="K103" s="333"/>
      <c r="L103" s="333"/>
      <c r="M103" s="333"/>
      <c r="N103" s="333"/>
      <c r="O103" s="333"/>
      <c r="P103" s="333"/>
      <c r="Q103" s="333"/>
      <c r="R103" s="28"/>
    </row>
    <row r="104" spans="2:18" s="1" customFormat="1" ht="6.95" customHeight="1">
      <c r="B104" s="26"/>
      <c r="C104" s="137"/>
      <c r="D104" s="137"/>
      <c r="E104" s="137"/>
      <c r="F104" s="137"/>
      <c r="G104" s="137"/>
      <c r="H104" s="137"/>
      <c r="I104" s="137"/>
      <c r="J104" s="137"/>
      <c r="K104" s="137"/>
      <c r="L104" s="137"/>
      <c r="M104" s="137"/>
      <c r="N104" s="137"/>
      <c r="O104" s="137"/>
      <c r="P104" s="137"/>
      <c r="Q104" s="137"/>
      <c r="R104" s="28"/>
    </row>
    <row r="105" spans="2:18" s="1" customFormat="1" ht="30" customHeight="1">
      <c r="B105" s="26"/>
      <c r="C105" s="138" t="s">
        <v>17</v>
      </c>
      <c r="D105" s="137"/>
      <c r="E105" s="137"/>
      <c r="F105" s="330" t="str">
        <f>F6</f>
        <v>Lednice</v>
      </c>
      <c r="G105" s="331"/>
      <c r="H105" s="331"/>
      <c r="I105" s="331"/>
      <c r="J105" s="331"/>
      <c r="K105" s="331"/>
      <c r="L105" s="331"/>
      <c r="M105" s="331"/>
      <c r="N105" s="331"/>
      <c r="O105" s="331"/>
      <c r="P105" s="331"/>
      <c r="Q105" s="137"/>
      <c r="R105" s="28"/>
    </row>
    <row r="106" spans="2:18" s="1" customFormat="1" ht="36.95" customHeight="1">
      <c r="B106" s="26"/>
      <c r="C106" s="50" t="s">
        <v>94</v>
      </c>
      <c r="D106" s="137"/>
      <c r="E106" s="137"/>
      <c r="F106" s="332" t="str">
        <f>F7</f>
        <v>TO-1.11.02 - Závlaha kapkovací hadicí - plocha OV-05</v>
      </c>
      <c r="G106" s="333"/>
      <c r="H106" s="333"/>
      <c r="I106" s="333"/>
      <c r="J106" s="333"/>
      <c r="K106" s="333"/>
      <c r="L106" s="333"/>
      <c r="M106" s="333"/>
      <c r="N106" s="333"/>
      <c r="O106" s="333"/>
      <c r="P106" s="333"/>
      <c r="Q106" s="137"/>
      <c r="R106" s="28"/>
    </row>
    <row r="107" spans="2:18" s="1" customFormat="1" ht="6.95" customHeight="1">
      <c r="B107" s="26"/>
      <c r="C107" s="137"/>
      <c r="D107" s="137"/>
      <c r="E107" s="137"/>
      <c r="F107" s="137"/>
      <c r="G107" s="137"/>
      <c r="H107" s="137"/>
      <c r="I107" s="137"/>
      <c r="J107" s="137"/>
      <c r="K107" s="137"/>
      <c r="L107" s="137"/>
      <c r="M107" s="137"/>
      <c r="N107" s="137"/>
      <c r="O107" s="137"/>
      <c r="P107" s="137"/>
      <c r="Q107" s="137"/>
      <c r="R107" s="28"/>
    </row>
    <row r="108" spans="2:18" s="1" customFormat="1" ht="18" customHeight="1">
      <c r="B108" s="26"/>
      <c r="C108" s="138" t="s">
        <v>21</v>
      </c>
      <c r="D108" s="137"/>
      <c r="E108" s="137"/>
      <c r="F108" s="133" t="str">
        <f>F9</f>
        <v>Lednice</v>
      </c>
      <c r="G108" s="137"/>
      <c r="H108" s="137"/>
      <c r="I108" s="137"/>
      <c r="J108" s="137"/>
      <c r="K108" s="138" t="s">
        <v>23</v>
      </c>
      <c r="L108" s="137"/>
      <c r="M108" s="334">
        <f>IF(O9="","",O9)</f>
        <v>43145</v>
      </c>
      <c r="N108" s="334"/>
      <c r="O108" s="334"/>
      <c r="P108" s="334"/>
      <c r="Q108" s="137"/>
      <c r="R108" s="28"/>
    </row>
    <row r="109" spans="2:18" s="1" customFormat="1" ht="6.95" customHeight="1">
      <c r="B109" s="26"/>
      <c r="C109" s="137"/>
      <c r="D109" s="137"/>
      <c r="E109" s="137"/>
      <c r="F109" s="137"/>
      <c r="G109" s="137"/>
      <c r="H109" s="137"/>
      <c r="I109" s="137"/>
      <c r="J109" s="137"/>
      <c r="K109" s="137"/>
      <c r="L109" s="137"/>
      <c r="M109" s="137"/>
      <c r="N109" s="137"/>
      <c r="O109" s="137"/>
      <c r="P109" s="137"/>
      <c r="Q109" s="137"/>
      <c r="R109" s="28"/>
    </row>
    <row r="110" spans="2:18" s="1" customFormat="1" ht="15">
      <c r="B110" s="26"/>
      <c r="C110" s="138" t="s">
        <v>24</v>
      </c>
      <c r="D110" s="137"/>
      <c r="E110" s="137"/>
      <c r="F110" s="121" t="str">
        <f>'Rekapitulace stavby'!$L$82</f>
        <v>Mendelova univerzita v Brně, Zahradnická fakulta</v>
      </c>
      <c r="G110" s="137"/>
      <c r="H110" s="137"/>
      <c r="I110" s="137"/>
      <c r="J110" s="137"/>
      <c r="K110" s="138" t="s">
        <v>28</v>
      </c>
      <c r="L110" s="137"/>
      <c r="M110" s="334" t="str">
        <f>'Rekapitulace stavby'!$AM$82</f>
        <v>Ing. Jiří Vondál</v>
      </c>
      <c r="N110" s="335"/>
      <c r="O110" s="335"/>
      <c r="P110" s="335"/>
      <c r="Q110" s="335"/>
      <c r="R110" s="28"/>
    </row>
    <row r="111" spans="2:18" s="1" customFormat="1" ht="14.45" customHeight="1">
      <c r="B111" s="26"/>
      <c r="C111" s="138" t="s">
        <v>27</v>
      </c>
      <c r="D111" s="137"/>
      <c r="E111" s="137"/>
      <c r="F111" s="153" t="str">
        <f>'Rekapitulace stavby'!$K$13</f>
        <v xml:space="preserve"> </v>
      </c>
      <c r="G111" s="137"/>
      <c r="H111" s="137"/>
      <c r="I111" s="137"/>
      <c r="J111" s="137"/>
      <c r="K111" s="138" t="s">
        <v>30</v>
      </c>
      <c r="L111" s="137"/>
      <c r="M111" s="334" t="str">
        <f>'Rekapitulace stavby'!$AM$83</f>
        <v>Ing. Tomáš Vlček</v>
      </c>
      <c r="N111" s="335"/>
      <c r="O111" s="335"/>
      <c r="P111" s="335"/>
      <c r="Q111" s="335"/>
      <c r="R111" s="28"/>
    </row>
    <row r="112" spans="2:18" s="1" customFormat="1" ht="10.35" customHeight="1">
      <c r="B112" s="26"/>
      <c r="C112" s="137"/>
      <c r="D112" s="137"/>
      <c r="E112" s="137"/>
      <c r="F112" s="137"/>
      <c r="G112" s="137"/>
      <c r="H112" s="137"/>
      <c r="I112" s="137"/>
      <c r="J112" s="137"/>
      <c r="K112" s="137"/>
      <c r="L112" s="137"/>
      <c r="M112" s="137"/>
      <c r="N112" s="137"/>
      <c r="O112" s="137"/>
      <c r="P112" s="137"/>
      <c r="Q112" s="137"/>
      <c r="R112" s="28"/>
    </row>
    <row r="113" spans="2:27" s="8" customFormat="1" ht="29.25" customHeight="1">
      <c r="B113" s="95"/>
      <c r="C113" s="96" t="s">
        <v>104</v>
      </c>
      <c r="D113" s="136" t="s">
        <v>105</v>
      </c>
      <c r="E113" s="136" t="s">
        <v>53</v>
      </c>
      <c r="F113" s="338" t="s">
        <v>106</v>
      </c>
      <c r="G113" s="338"/>
      <c r="H113" s="338"/>
      <c r="I113" s="338"/>
      <c r="J113" s="136" t="s">
        <v>107</v>
      </c>
      <c r="K113" s="136" t="s">
        <v>108</v>
      </c>
      <c r="L113" s="339" t="s">
        <v>109</v>
      </c>
      <c r="M113" s="339"/>
      <c r="N113" s="295" t="s">
        <v>99</v>
      </c>
      <c r="O113" s="295"/>
      <c r="P113" s="295"/>
      <c r="Q113" s="297"/>
      <c r="R113" s="97"/>
      <c r="T113" s="54" t="s">
        <v>110</v>
      </c>
      <c r="U113" s="55" t="s">
        <v>35</v>
      </c>
      <c r="V113" s="55" t="s">
        <v>111</v>
      </c>
      <c r="W113" s="55" t="s">
        <v>112</v>
      </c>
      <c r="X113" s="55" t="s">
        <v>113</v>
      </c>
      <c r="Y113" s="55" t="s">
        <v>114</v>
      </c>
      <c r="Z113" s="55" t="s">
        <v>115</v>
      </c>
      <c r="AA113" s="56" t="s">
        <v>116</v>
      </c>
    </row>
    <row r="114" spans="2:27" s="1" customFormat="1" ht="29.25" customHeight="1">
      <c r="B114" s="26"/>
      <c r="C114" s="58" t="s">
        <v>95</v>
      </c>
      <c r="D114" s="137"/>
      <c r="E114" s="137"/>
      <c r="F114" s="137"/>
      <c r="G114" s="137"/>
      <c r="H114" s="137"/>
      <c r="I114" s="137"/>
      <c r="J114" s="137"/>
      <c r="K114" s="137"/>
      <c r="L114" s="137"/>
      <c r="M114" s="137"/>
      <c r="N114" s="298">
        <f>N115</f>
        <v>0</v>
      </c>
      <c r="O114" s="299"/>
      <c r="P114" s="299"/>
      <c r="Q114" s="299"/>
      <c r="R114" s="28"/>
      <c r="T114" s="57"/>
      <c r="U114" s="33"/>
      <c r="V114" s="33"/>
      <c r="W114" s="98" t="e">
        <f>W115</f>
        <v>#REF!</v>
      </c>
      <c r="X114" s="33"/>
      <c r="Y114" s="98" t="e">
        <f>Y115</f>
        <v>#REF!</v>
      </c>
      <c r="Z114" s="33"/>
      <c r="AA114" s="99" t="e">
        <f>AA115</f>
        <v>#REF!</v>
      </c>
    </row>
    <row r="115" spans="2:27" s="9" customFormat="1" ht="37.35" customHeight="1">
      <c r="B115" s="100"/>
      <c r="C115" s="101"/>
      <c r="D115" s="102" t="s">
        <v>101</v>
      </c>
      <c r="E115" s="102"/>
      <c r="F115" s="102"/>
      <c r="G115" s="102"/>
      <c r="H115" s="102"/>
      <c r="I115" s="102"/>
      <c r="J115" s="102"/>
      <c r="K115" s="102"/>
      <c r="L115" s="102"/>
      <c r="M115" s="102"/>
      <c r="N115" s="300">
        <f>SUM(N116,N132,N137,N148)</f>
        <v>0</v>
      </c>
      <c r="O115" s="301"/>
      <c r="P115" s="301"/>
      <c r="Q115" s="301"/>
      <c r="R115" s="103"/>
      <c r="T115" s="104"/>
      <c r="U115" s="101"/>
      <c r="V115" s="101"/>
      <c r="W115" s="105" t="e">
        <f>#REF!+#REF!+W116+#REF!+#REF!+W132+SUM(W152:W156)+SUM(W158:W160)</f>
        <v>#REF!</v>
      </c>
      <c r="X115" s="101"/>
      <c r="Y115" s="105" t="e">
        <f>#REF!+#REF!+Y116+#REF!+#REF!+Y132+SUM(Y152:Y156)+SUM(Y158:Y160)</f>
        <v>#REF!</v>
      </c>
      <c r="Z115" s="101"/>
      <c r="AA115" s="106" t="e">
        <f>#REF!+#REF!+AA116+#REF!+#REF!+AA132+SUM(AA152:AA156)+SUM(AA158:AA160)</f>
        <v>#REF!</v>
      </c>
    </row>
    <row r="116" spans="2:27" s="9" customFormat="1" ht="29.85" customHeight="1">
      <c r="B116" s="100"/>
      <c r="C116" s="101"/>
      <c r="D116" s="117" t="s">
        <v>217</v>
      </c>
      <c r="E116" s="107"/>
      <c r="F116" s="107"/>
      <c r="G116" s="107"/>
      <c r="H116" s="107"/>
      <c r="I116" s="107"/>
      <c r="J116" s="107"/>
      <c r="K116" s="107"/>
      <c r="L116" s="107"/>
      <c r="M116" s="107"/>
      <c r="N116" s="302">
        <f>SUM(N117:Q131)</f>
        <v>0</v>
      </c>
      <c r="O116" s="303"/>
      <c r="P116" s="303"/>
      <c r="Q116" s="303"/>
      <c r="R116" s="103"/>
      <c r="T116" s="104"/>
      <c r="U116" s="101"/>
      <c r="V116" s="101"/>
      <c r="W116" s="105">
        <f>W131</f>
        <v>0</v>
      </c>
      <c r="X116" s="101"/>
      <c r="Y116" s="105">
        <f>Y131</f>
        <v>0</v>
      </c>
      <c r="Z116" s="101"/>
      <c r="AA116" s="106">
        <f>AA131</f>
        <v>0</v>
      </c>
    </row>
    <row r="117" spans="2:27" s="9" customFormat="1" ht="29.85" customHeight="1">
      <c r="B117" s="100"/>
      <c r="C117" s="190" t="s">
        <v>77</v>
      </c>
      <c r="D117" s="190" t="s">
        <v>117</v>
      </c>
      <c r="E117" s="197"/>
      <c r="F117" s="304" t="s">
        <v>161</v>
      </c>
      <c r="G117" s="304"/>
      <c r="H117" s="304"/>
      <c r="I117" s="304"/>
      <c r="J117" s="192" t="s">
        <v>118</v>
      </c>
      <c r="K117" s="145">
        <v>232</v>
      </c>
      <c r="L117" s="305"/>
      <c r="M117" s="305"/>
      <c r="N117" s="306">
        <f>ROUND(L117*K117,2)</f>
        <v>0</v>
      </c>
      <c r="O117" s="306"/>
      <c r="P117" s="306"/>
      <c r="Q117" s="306"/>
      <c r="R117" s="103"/>
      <c r="T117" s="104"/>
      <c r="U117" s="101"/>
      <c r="V117" s="101"/>
      <c r="W117" s="105"/>
      <c r="X117" s="101"/>
      <c r="Y117" s="105"/>
      <c r="Z117" s="101"/>
      <c r="AA117" s="106"/>
    </row>
    <row r="118" spans="2:27" s="9" customFormat="1" ht="29.85" customHeight="1">
      <c r="B118" s="100"/>
      <c r="C118" s="190" t="s">
        <v>92</v>
      </c>
      <c r="D118" s="190" t="s">
        <v>117</v>
      </c>
      <c r="E118" s="197" t="s">
        <v>127</v>
      </c>
      <c r="F118" s="304" t="s">
        <v>162</v>
      </c>
      <c r="G118" s="304"/>
      <c r="H118" s="304"/>
      <c r="I118" s="304"/>
      <c r="J118" s="192" t="s">
        <v>128</v>
      </c>
      <c r="K118" s="145">
        <v>9.05</v>
      </c>
      <c r="L118" s="305"/>
      <c r="M118" s="305"/>
      <c r="N118" s="306">
        <f>ROUND(L118*K118,2)</f>
        <v>0</v>
      </c>
      <c r="O118" s="306"/>
      <c r="P118" s="306"/>
      <c r="Q118" s="306"/>
      <c r="R118" s="103"/>
      <c r="T118" s="104"/>
      <c r="U118" s="101"/>
      <c r="V118" s="101"/>
      <c r="W118" s="105"/>
      <c r="X118" s="101"/>
      <c r="Y118" s="105"/>
      <c r="Z118" s="101"/>
      <c r="AA118" s="106"/>
    </row>
    <row r="119" spans="2:27" s="1" customFormat="1" ht="17.25" customHeight="1">
      <c r="B119" s="108"/>
      <c r="C119" s="190"/>
      <c r="D119" s="190"/>
      <c r="E119" s="197"/>
      <c r="F119" s="307" t="s">
        <v>241</v>
      </c>
      <c r="G119" s="307"/>
      <c r="H119" s="307"/>
      <c r="I119" s="307"/>
      <c r="J119" s="192"/>
      <c r="K119" s="145"/>
      <c r="L119" s="317"/>
      <c r="M119" s="317"/>
      <c r="N119" s="306"/>
      <c r="O119" s="306"/>
      <c r="P119" s="306"/>
      <c r="Q119" s="306"/>
      <c r="R119" s="109"/>
      <c r="T119" s="110"/>
      <c r="U119" s="30"/>
      <c r="V119" s="111"/>
      <c r="W119" s="111"/>
      <c r="X119" s="111"/>
      <c r="Y119" s="111"/>
      <c r="Z119" s="111"/>
      <c r="AA119" s="112"/>
    </row>
    <row r="120" spans="2:27" s="1" customFormat="1" ht="22.5" customHeight="1">
      <c r="B120" s="108"/>
      <c r="C120" s="190" t="s">
        <v>131</v>
      </c>
      <c r="D120" s="190" t="s">
        <v>117</v>
      </c>
      <c r="E120" s="197" t="s">
        <v>129</v>
      </c>
      <c r="F120" s="304" t="s">
        <v>130</v>
      </c>
      <c r="G120" s="304"/>
      <c r="H120" s="304"/>
      <c r="I120" s="304"/>
      <c r="J120" s="192" t="s">
        <v>128</v>
      </c>
      <c r="K120" s="145">
        <v>8.7</v>
      </c>
      <c r="L120" s="305"/>
      <c r="M120" s="305"/>
      <c r="N120" s="306">
        <f>ROUND(L120*K120,2)</f>
        <v>0</v>
      </c>
      <c r="O120" s="306"/>
      <c r="P120" s="306"/>
      <c r="Q120" s="306"/>
      <c r="R120" s="109"/>
      <c r="T120" s="110"/>
      <c r="U120" s="30"/>
      <c r="V120" s="111"/>
      <c r="W120" s="111"/>
      <c r="X120" s="111"/>
      <c r="Y120" s="111"/>
      <c r="Z120" s="111"/>
      <c r="AA120" s="112"/>
    </row>
    <row r="121" spans="2:27" s="1" customFormat="1" ht="17.25" customHeight="1">
      <c r="B121" s="108"/>
      <c r="C121" s="190"/>
      <c r="D121" s="190"/>
      <c r="E121" s="197"/>
      <c r="F121" s="307" t="s">
        <v>242</v>
      </c>
      <c r="G121" s="307"/>
      <c r="H121" s="307"/>
      <c r="I121" s="307"/>
      <c r="J121" s="192"/>
      <c r="K121" s="145"/>
      <c r="L121" s="317"/>
      <c r="M121" s="317"/>
      <c r="N121" s="306"/>
      <c r="O121" s="306"/>
      <c r="P121" s="306"/>
      <c r="Q121" s="306"/>
      <c r="R121" s="109"/>
      <c r="T121" s="110"/>
      <c r="U121" s="30"/>
      <c r="V121" s="111"/>
      <c r="W121" s="111"/>
      <c r="X121" s="111"/>
      <c r="Y121" s="111"/>
      <c r="Z121" s="111"/>
      <c r="AA121" s="112"/>
    </row>
    <row r="122" spans="2:27" s="1" customFormat="1" ht="22.5" customHeight="1">
      <c r="B122" s="108"/>
      <c r="C122" s="190" t="s">
        <v>119</v>
      </c>
      <c r="D122" s="190" t="s">
        <v>117</v>
      </c>
      <c r="E122" s="197" t="s">
        <v>133</v>
      </c>
      <c r="F122" s="304" t="s">
        <v>134</v>
      </c>
      <c r="G122" s="304"/>
      <c r="H122" s="304"/>
      <c r="I122" s="304"/>
      <c r="J122" s="192" t="s">
        <v>128</v>
      </c>
      <c r="K122" s="145">
        <v>3.13</v>
      </c>
      <c r="L122" s="305"/>
      <c r="M122" s="305"/>
      <c r="N122" s="306">
        <f>ROUND(L122*K122,2)</f>
        <v>0</v>
      </c>
      <c r="O122" s="306"/>
      <c r="P122" s="306"/>
      <c r="Q122" s="306"/>
      <c r="R122" s="109"/>
      <c r="T122" s="110"/>
      <c r="U122" s="30"/>
      <c r="V122" s="111"/>
      <c r="W122" s="111"/>
      <c r="X122" s="111"/>
      <c r="Y122" s="111"/>
      <c r="Z122" s="111"/>
      <c r="AA122" s="112"/>
    </row>
    <row r="123" spans="2:27" s="1" customFormat="1" ht="17.25" customHeight="1">
      <c r="B123" s="108"/>
      <c r="C123" s="190"/>
      <c r="D123" s="190"/>
      <c r="E123" s="197"/>
      <c r="F123" s="307" t="s">
        <v>243</v>
      </c>
      <c r="G123" s="307"/>
      <c r="H123" s="307"/>
      <c r="I123" s="307"/>
      <c r="J123" s="192"/>
      <c r="K123" s="145"/>
      <c r="L123" s="317"/>
      <c r="M123" s="317"/>
      <c r="N123" s="306"/>
      <c r="O123" s="306"/>
      <c r="P123" s="306"/>
      <c r="Q123" s="306"/>
      <c r="R123" s="109"/>
      <c r="T123" s="110"/>
      <c r="U123" s="30"/>
      <c r="V123" s="111"/>
      <c r="W123" s="111"/>
      <c r="X123" s="111"/>
      <c r="Y123" s="111"/>
      <c r="Z123" s="111"/>
      <c r="AA123" s="112"/>
    </row>
    <row r="124" spans="2:27" s="1" customFormat="1" ht="22.5" customHeight="1">
      <c r="B124" s="108"/>
      <c r="C124" s="190" t="s">
        <v>122</v>
      </c>
      <c r="D124" s="190" t="s">
        <v>117</v>
      </c>
      <c r="E124" s="197" t="s">
        <v>141</v>
      </c>
      <c r="F124" s="304" t="s">
        <v>142</v>
      </c>
      <c r="G124" s="304"/>
      <c r="H124" s="304"/>
      <c r="I124" s="304"/>
      <c r="J124" s="192" t="s">
        <v>128</v>
      </c>
      <c r="K124" s="145">
        <v>1.62</v>
      </c>
      <c r="L124" s="305"/>
      <c r="M124" s="305"/>
      <c r="N124" s="306">
        <f>ROUND(L124*K124,2)</f>
        <v>0</v>
      </c>
      <c r="O124" s="306"/>
      <c r="P124" s="306"/>
      <c r="Q124" s="306"/>
      <c r="R124" s="109"/>
      <c r="T124" s="110"/>
      <c r="U124" s="30"/>
      <c r="V124" s="111"/>
      <c r="W124" s="111"/>
      <c r="X124" s="111"/>
      <c r="Y124" s="111"/>
      <c r="Z124" s="111"/>
      <c r="AA124" s="112"/>
    </row>
    <row r="125" spans="2:27" s="1" customFormat="1" ht="17.25" customHeight="1">
      <c r="B125" s="108"/>
      <c r="C125" s="190"/>
      <c r="D125" s="190"/>
      <c r="E125" s="197"/>
      <c r="F125" s="307" t="s">
        <v>244</v>
      </c>
      <c r="G125" s="307"/>
      <c r="H125" s="307"/>
      <c r="I125" s="307"/>
      <c r="J125" s="192"/>
      <c r="K125" s="145"/>
      <c r="L125" s="317"/>
      <c r="M125" s="317"/>
      <c r="N125" s="306"/>
      <c r="O125" s="306"/>
      <c r="P125" s="306"/>
      <c r="Q125" s="306"/>
      <c r="R125" s="109"/>
      <c r="T125" s="110"/>
      <c r="U125" s="30"/>
      <c r="V125" s="111"/>
      <c r="W125" s="111"/>
      <c r="X125" s="111"/>
      <c r="Y125" s="111"/>
      <c r="Z125" s="111"/>
      <c r="AA125" s="112"/>
    </row>
    <row r="126" spans="2:27" s="1" customFormat="1" ht="15.75" customHeight="1">
      <c r="B126" s="108"/>
      <c r="C126" s="190"/>
      <c r="D126" s="190"/>
      <c r="E126" s="191"/>
      <c r="F126" s="307" t="s">
        <v>388</v>
      </c>
      <c r="G126" s="307"/>
      <c r="H126" s="307"/>
      <c r="I126" s="307"/>
      <c r="J126" s="192"/>
      <c r="K126" s="145"/>
      <c r="L126" s="317"/>
      <c r="M126" s="317"/>
      <c r="N126" s="306"/>
      <c r="O126" s="306"/>
      <c r="P126" s="306"/>
      <c r="Q126" s="306"/>
      <c r="R126" s="109"/>
      <c r="T126" s="130"/>
      <c r="U126" s="30"/>
      <c r="V126" s="111"/>
      <c r="W126" s="111"/>
      <c r="X126" s="111"/>
      <c r="Y126" s="111"/>
      <c r="Z126" s="111"/>
      <c r="AA126" s="112"/>
    </row>
    <row r="127" spans="2:27" s="1" customFormat="1" ht="15.75" customHeight="1">
      <c r="B127" s="108"/>
      <c r="C127" s="190"/>
      <c r="D127" s="190"/>
      <c r="E127" s="191"/>
      <c r="F127" s="307" t="s">
        <v>389</v>
      </c>
      <c r="G127" s="307"/>
      <c r="H127" s="307"/>
      <c r="I127" s="307"/>
      <c r="J127" s="192"/>
      <c r="K127" s="145"/>
      <c r="L127" s="317"/>
      <c r="M127" s="317"/>
      <c r="N127" s="306"/>
      <c r="O127" s="306"/>
      <c r="P127" s="306"/>
      <c r="Q127" s="306"/>
      <c r="R127" s="109"/>
      <c r="T127" s="130"/>
      <c r="U127" s="30"/>
      <c r="V127" s="111"/>
      <c r="W127" s="111"/>
      <c r="X127" s="111"/>
      <c r="Y127" s="111"/>
      <c r="Z127" s="111"/>
      <c r="AA127" s="112"/>
    </row>
    <row r="128" spans="2:27" s="1" customFormat="1" ht="15.75" customHeight="1">
      <c r="B128" s="108"/>
      <c r="C128" s="190"/>
      <c r="D128" s="190"/>
      <c r="E128" s="191"/>
      <c r="F128" s="307" t="s">
        <v>390</v>
      </c>
      <c r="G128" s="307"/>
      <c r="H128" s="307"/>
      <c r="I128" s="307"/>
      <c r="J128" s="192"/>
      <c r="K128" s="145"/>
      <c r="L128" s="317"/>
      <c r="M128" s="317"/>
      <c r="N128" s="306"/>
      <c r="O128" s="306"/>
      <c r="P128" s="306"/>
      <c r="Q128" s="306"/>
      <c r="R128" s="109"/>
      <c r="T128" s="130"/>
      <c r="U128" s="30"/>
      <c r="V128" s="111"/>
      <c r="W128" s="111"/>
      <c r="X128" s="111"/>
      <c r="Y128" s="111"/>
      <c r="Z128" s="111"/>
      <c r="AA128" s="112"/>
    </row>
    <row r="129" spans="2:27" s="1" customFormat="1" ht="15.75" customHeight="1">
      <c r="B129" s="108"/>
      <c r="C129" s="190"/>
      <c r="D129" s="190"/>
      <c r="E129" s="191"/>
      <c r="F129" s="307" t="s">
        <v>391</v>
      </c>
      <c r="G129" s="307"/>
      <c r="H129" s="307"/>
      <c r="I129" s="307"/>
      <c r="J129" s="192"/>
      <c r="K129" s="145"/>
      <c r="L129" s="317"/>
      <c r="M129" s="317"/>
      <c r="N129" s="306"/>
      <c r="O129" s="306"/>
      <c r="P129" s="306"/>
      <c r="Q129" s="306"/>
      <c r="R129" s="109"/>
      <c r="T129" s="130"/>
      <c r="U129" s="30"/>
      <c r="V129" s="111"/>
      <c r="W129" s="111"/>
      <c r="X129" s="111"/>
      <c r="Y129" s="111"/>
      <c r="Z129" s="111"/>
      <c r="AA129" s="112"/>
    </row>
    <row r="130" spans="2:27" s="1" customFormat="1" ht="22.5" customHeight="1">
      <c r="B130" s="108"/>
      <c r="C130" s="190" t="s">
        <v>121</v>
      </c>
      <c r="D130" s="190" t="s">
        <v>117</v>
      </c>
      <c r="E130" s="197" t="s">
        <v>138</v>
      </c>
      <c r="F130" s="304" t="s">
        <v>139</v>
      </c>
      <c r="G130" s="304"/>
      <c r="H130" s="304"/>
      <c r="I130" s="304"/>
      <c r="J130" s="192" t="s">
        <v>118</v>
      </c>
      <c r="K130" s="145">
        <v>232</v>
      </c>
      <c r="L130" s="305"/>
      <c r="M130" s="305"/>
      <c r="N130" s="306">
        <f aca="true" t="shared" si="0" ref="N130:N131">ROUND(L130*K130,2)</f>
        <v>0</v>
      </c>
      <c r="O130" s="306"/>
      <c r="P130" s="306"/>
      <c r="Q130" s="306"/>
      <c r="R130" s="109"/>
      <c r="T130" s="110"/>
      <c r="U130" s="30"/>
      <c r="V130" s="111"/>
      <c r="W130" s="111"/>
      <c r="X130" s="111"/>
      <c r="Y130" s="111"/>
      <c r="Z130" s="111"/>
      <c r="AA130" s="112"/>
    </row>
    <row r="131" spans="2:27" s="1" customFormat="1" ht="30" customHeight="1">
      <c r="B131" s="108"/>
      <c r="C131" s="190" t="s">
        <v>126</v>
      </c>
      <c r="D131" s="190" t="s">
        <v>117</v>
      </c>
      <c r="E131" s="197" t="s">
        <v>165</v>
      </c>
      <c r="F131" s="304" t="s">
        <v>404</v>
      </c>
      <c r="G131" s="304"/>
      <c r="H131" s="304"/>
      <c r="I131" s="304"/>
      <c r="J131" s="192" t="s">
        <v>120</v>
      </c>
      <c r="K131" s="145">
        <v>3</v>
      </c>
      <c r="L131" s="305"/>
      <c r="M131" s="305"/>
      <c r="N131" s="306">
        <f t="shared" si="0"/>
        <v>0</v>
      </c>
      <c r="O131" s="306"/>
      <c r="P131" s="306"/>
      <c r="Q131" s="306"/>
      <c r="R131" s="109"/>
      <c r="T131" s="110" t="s">
        <v>5</v>
      </c>
      <c r="U131" s="30" t="s">
        <v>36</v>
      </c>
      <c r="V131" s="111">
        <v>0</v>
      </c>
      <c r="W131" s="111">
        <f>V131*K131</f>
        <v>0</v>
      </c>
      <c r="X131" s="111">
        <v>0</v>
      </c>
      <c r="Y131" s="111">
        <f>X131*K131</f>
        <v>0</v>
      </c>
      <c r="Z131" s="111">
        <v>0</v>
      </c>
      <c r="AA131" s="112">
        <f>Z131*K131</f>
        <v>0</v>
      </c>
    </row>
    <row r="132" spans="2:27" s="9" customFormat="1" ht="29.85" customHeight="1">
      <c r="B132" s="100"/>
      <c r="C132" s="146"/>
      <c r="D132" s="198" t="s">
        <v>218</v>
      </c>
      <c r="E132" s="199"/>
      <c r="F132" s="147"/>
      <c r="G132" s="147"/>
      <c r="H132" s="147"/>
      <c r="I132" s="147"/>
      <c r="J132" s="147"/>
      <c r="K132" s="147"/>
      <c r="L132" s="196"/>
      <c r="M132" s="196"/>
      <c r="N132" s="302">
        <f>SUM(N133:Q136)</f>
        <v>0</v>
      </c>
      <c r="O132" s="303"/>
      <c r="P132" s="303"/>
      <c r="Q132" s="303"/>
      <c r="R132" s="103"/>
      <c r="T132" s="104"/>
      <c r="U132" s="101"/>
      <c r="V132" s="101"/>
      <c r="W132" s="105">
        <f>SUM(W133:W151)</f>
        <v>0</v>
      </c>
      <c r="X132" s="101"/>
      <c r="Y132" s="105">
        <f>SUM(Y133:Y151)</f>
        <v>0</v>
      </c>
      <c r="Z132" s="101"/>
      <c r="AA132" s="106">
        <f>SUM(AA133:AA151)</f>
        <v>0</v>
      </c>
    </row>
    <row r="133" spans="2:27" s="1" customFormat="1" ht="31.5" customHeight="1">
      <c r="B133" s="108"/>
      <c r="C133" s="190" t="s">
        <v>124</v>
      </c>
      <c r="D133" s="190" t="s">
        <v>117</v>
      </c>
      <c r="E133" s="197" t="s">
        <v>158</v>
      </c>
      <c r="F133" s="304" t="s">
        <v>405</v>
      </c>
      <c r="G133" s="304"/>
      <c r="H133" s="304"/>
      <c r="I133" s="304"/>
      <c r="J133" s="192" t="s">
        <v>118</v>
      </c>
      <c r="K133" s="145">
        <v>12</v>
      </c>
      <c r="L133" s="305"/>
      <c r="M133" s="305"/>
      <c r="N133" s="306">
        <f aca="true" t="shared" si="1" ref="N133:N151">ROUND(L133*K133,2)</f>
        <v>0</v>
      </c>
      <c r="O133" s="306"/>
      <c r="P133" s="306"/>
      <c r="Q133" s="306"/>
      <c r="R133" s="109"/>
      <c r="T133" s="110" t="s">
        <v>5</v>
      </c>
      <c r="U133" s="30" t="s">
        <v>36</v>
      </c>
      <c r="V133" s="111">
        <v>0</v>
      </c>
      <c r="W133" s="111">
        <f aca="true" t="shared" si="2" ref="W133:W151">V133*K133</f>
        <v>0</v>
      </c>
      <c r="X133" s="111">
        <v>0</v>
      </c>
      <c r="Y133" s="111">
        <f aca="true" t="shared" si="3" ref="Y133:Y151">X133*K133</f>
        <v>0</v>
      </c>
      <c r="Z133" s="111">
        <v>0</v>
      </c>
      <c r="AA133" s="112">
        <f aca="true" t="shared" si="4" ref="AA133:AA151">Z133*K133</f>
        <v>0</v>
      </c>
    </row>
    <row r="134" spans="2:27" s="1" customFormat="1" ht="31.5" customHeight="1">
      <c r="B134" s="108"/>
      <c r="C134" s="190" t="s">
        <v>132</v>
      </c>
      <c r="D134" s="190" t="s">
        <v>117</v>
      </c>
      <c r="E134" s="197" t="s">
        <v>159</v>
      </c>
      <c r="F134" s="304" t="s">
        <v>406</v>
      </c>
      <c r="G134" s="304"/>
      <c r="H134" s="304"/>
      <c r="I134" s="304"/>
      <c r="J134" s="192" t="s">
        <v>118</v>
      </c>
      <c r="K134" s="145">
        <v>245</v>
      </c>
      <c r="L134" s="305"/>
      <c r="M134" s="305"/>
      <c r="N134" s="306">
        <f t="shared" si="1"/>
        <v>0</v>
      </c>
      <c r="O134" s="306"/>
      <c r="P134" s="306"/>
      <c r="Q134" s="306"/>
      <c r="R134" s="109"/>
      <c r="T134" s="110" t="s">
        <v>5</v>
      </c>
      <c r="U134" s="30" t="s">
        <v>36</v>
      </c>
      <c r="V134" s="111">
        <v>0</v>
      </c>
      <c r="W134" s="111">
        <f t="shared" si="2"/>
        <v>0</v>
      </c>
      <c r="X134" s="111">
        <v>0</v>
      </c>
      <c r="Y134" s="111">
        <f t="shared" si="3"/>
        <v>0</v>
      </c>
      <c r="Z134" s="111">
        <v>0</v>
      </c>
      <c r="AA134" s="112">
        <f t="shared" si="4"/>
        <v>0</v>
      </c>
    </row>
    <row r="135" spans="2:27" s="1" customFormat="1" ht="22.5" customHeight="1">
      <c r="B135" s="108"/>
      <c r="C135" s="190" t="s">
        <v>125</v>
      </c>
      <c r="D135" s="190" t="s">
        <v>117</v>
      </c>
      <c r="E135" s="197" t="s">
        <v>166</v>
      </c>
      <c r="F135" s="304" t="s">
        <v>223</v>
      </c>
      <c r="G135" s="304"/>
      <c r="H135" s="304"/>
      <c r="I135" s="304"/>
      <c r="J135" s="192" t="s">
        <v>120</v>
      </c>
      <c r="K135" s="145">
        <v>2</v>
      </c>
      <c r="L135" s="305"/>
      <c r="M135" s="305"/>
      <c r="N135" s="306">
        <f t="shared" si="1"/>
        <v>0</v>
      </c>
      <c r="O135" s="306"/>
      <c r="P135" s="306"/>
      <c r="Q135" s="306"/>
      <c r="R135" s="109"/>
      <c r="T135" s="110" t="s">
        <v>5</v>
      </c>
      <c r="U135" s="30" t="s">
        <v>36</v>
      </c>
      <c r="V135" s="111">
        <v>0</v>
      </c>
      <c r="W135" s="111">
        <f t="shared" si="2"/>
        <v>0</v>
      </c>
      <c r="X135" s="111">
        <v>0</v>
      </c>
      <c r="Y135" s="111">
        <f t="shared" si="3"/>
        <v>0</v>
      </c>
      <c r="Z135" s="111">
        <v>0</v>
      </c>
      <c r="AA135" s="112">
        <f t="shared" si="4"/>
        <v>0</v>
      </c>
    </row>
    <row r="136" spans="2:27" s="1" customFormat="1" ht="31.5" customHeight="1">
      <c r="B136" s="108"/>
      <c r="C136" s="190" t="s">
        <v>137</v>
      </c>
      <c r="D136" s="190" t="s">
        <v>117</v>
      </c>
      <c r="E136" s="197" t="s">
        <v>152</v>
      </c>
      <c r="F136" s="304" t="s">
        <v>407</v>
      </c>
      <c r="G136" s="304"/>
      <c r="H136" s="304"/>
      <c r="I136" s="304"/>
      <c r="J136" s="192" t="s">
        <v>118</v>
      </c>
      <c r="K136" s="145">
        <v>250</v>
      </c>
      <c r="L136" s="305"/>
      <c r="M136" s="305"/>
      <c r="N136" s="306">
        <f t="shared" si="1"/>
        <v>0</v>
      </c>
      <c r="O136" s="306"/>
      <c r="P136" s="306"/>
      <c r="Q136" s="306"/>
      <c r="R136" s="109"/>
      <c r="T136" s="110" t="s">
        <v>5</v>
      </c>
      <c r="U136" s="30" t="s">
        <v>36</v>
      </c>
      <c r="V136" s="111">
        <v>0</v>
      </c>
      <c r="W136" s="111">
        <f t="shared" si="2"/>
        <v>0</v>
      </c>
      <c r="X136" s="111">
        <v>0</v>
      </c>
      <c r="Y136" s="111">
        <f t="shared" si="3"/>
        <v>0</v>
      </c>
      <c r="Z136" s="111">
        <v>0</v>
      </c>
      <c r="AA136" s="112">
        <f t="shared" si="4"/>
        <v>0</v>
      </c>
    </row>
    <row r="137" spans="2:27" s="9" customFormat="1" ht="29.85" customHeight="1">
      <c r="B137" s="100"/>
      <c r="C137" s="146"/>
      <c r="D137" s="198" t="s">
        <v>224</v>
      </c>
      <c r="E137" s="199"/>
      <c r="F137" s="147"/>
      <c r="G137" s="147"/>
      <c r="H137" s="147"/>
      <c r="I137" s="147"/>
      <c r="J137" s="147"/>
      <c r="K137" s="147"/>
      <c r="L137" s="196"/>
      <c r="M137" s="196"/>
      <c r="N137" s="302">
        <f>SUM(N138:Q147)</f>
        <v>0</v>
      </c>
      <c r="O137" s="303"/>
      <c r="P137" s="303"/>
      <c r="Q137" s="303"/>
      <c r="R137" s="103"/>
      <c r="T137" s="104"/>
      <c r="U137" s="101"/>
      <c r="V137" s="101"/>
      <c r="W137" s="105">
        <f>SUM(W138:W157)</f>
        <v>0</v>
      </c>
      <c r="X137" s="101"/>
      <c r="Y137" s="105">
        <f>SUM(Y138:Y157)</f>
        <v>0</v>
      </c>
      <c r="Z137" s="101"/>
      <c r="AA137" s="106">
        <f>SUM(AA138:AA157)</f>
        <v>0</v>
      </c>
    </row>
    <row r="138" spans="2:27" s="1" customFormat="1" ht="44.25" customHeight="1">
      <c r="B138" s="108"/>
      <c r="C138" s="190">
        <v>12</v>
      </c>
      <c r="D138" s="190" t="s">
        <v>117</v>
      </c>
      <c r="E138" s="197" t="s">
        <v>167</v>
      </c>
      <c r="F138" s="304" t="s">
        <v>225</v>
      </c>
      <c r="G138" s="304"/>
      <c r="H138" s="304"/>
      <c r="I138" s="304"/>
      <c r="J138" s="192" t="s">
        <v>120</v>
      </c>
      <c r="K138" s="145">
        <v>2</v>
      </c>
      <c r="L138" s="305"/>
      <c r="M138" s="305"/>
      <c r="N138" s="306">
        <f t="shared" si="1"/>
        <v>0</v>
      </c>
      <c r="O138" s="306"/>
      <c r="P138" s="306"/>
      <c r="Q138" s="306"/>
      <c r="R138" s="109"/>
      <c r="T138" s="110" t="s">
        <v>5</v>
      </c>
      <c r="U138" s="30" t="s">
        <v>36</v>
      </c>
      <c r="V138" s="111">
        <v>0</v>
      </c>
      <c r="W138" s="111">
        <f t="shared" si="2"/>
        <v>0</v>
      </c>
      <c r="X138" s="111">
        <v>0</v>
      </c>
      <c r="Y138" s="111">
        <f t="shared" si="3"/>
        <v>0</v>
      </c>
      <c r="Z138" s="111">
        <v>0</v>
      </c>
      <c r="AA138" s="112">
        <f t="shared" si="4"/>
        <v>0</v>
      </c>
    </row>
    <row r="139" spans="2:27" s="1" customFormat="1" ht="31.5" customHeight="1">
      <c r="B139" s="108"/>
      <c r="C139" s="190">
        <v>13</v>
      </c>
      <c r="D139" s="190" t="s">
        <v>117</v>
      </c>
      <c r="E139" s="197" t="s">
        <v>168</v>
      </c>
      <c r="F139" s="304" t="s">
        <v>226</v>
      </c>
      <c r="G139" s="304"/>
      <c r="H139" s="304"/>
      <c r="I139" s="304"/>
      <c r="J139" s="192" t="s">
        <v>120</v>
      </c>
      <c r="K139" s="145">
        <v>2</v>
      </c>
      <c r="L139" s="305"/>
      <c r="M139" s="305"/>
      <c r="N139" s="306">
        <f t="shared" si="1"/>
        <v>0</v>
      </c>
      <c r="O139" s="306"/>
      <c r="P139" s="306"/>
      <c r="Q139" s="306"/>
      <c r="R139" s="109"/>
      <c r="T139" s="110" t="s">
        <v>5</v>
      </c>
      <c r="U139" s="30" t="s">
        <v>36</v>
      </c>
      <c r="V139" s="111">
        <v>0</v>
      </c>
      <c r="W139" s="111">
        <f t="shared" si="2"/>
        <v>0</v>
      </c>
      <c r="X139" s="111">
        <v>0</v>
      </c>
      <c r="Y139" s="111">
        <f t="shared" si="3"/>
        <v>0</v>
      </c>
      <c r="Z139" s="111">
        <v>0</v>
      </c>
      <c r="AA139" s="112">
        <f t="shared" si="4"/>
        <v>0</v>
      </c>
    </row>
    <row r="140" spans="2:27" s="1" customFormat="1" ht="22.5" customHeight="1">
      <c r="B140" s="108"/>
      <c r="C140" s="190">
        <v>14</v>
      </c>
      <c r="D140" s="190" t="s">
        <v>117</v>
      </c>
      <c r="E140" s="197" t="s">
        <v>169</v>
      </c>
      <c r="F140" s="304" t="s">
        <v>222</v>
      </c>
      <c r="G140" s="304"/>
      <c r="H140" s="304"/>
      <c r="I140" s="304"/>
      <c r="J140" s="192" t="s">
        <v>120</v>
      </c>
      <c r="K140" s="145">
        <v>4</v>
      </c>
      <c r="L140" s="305"/>
      <c r="M140" s="305"/>
      <c r="N140" s="306">
        <f t="shared" si="1"/>
        <v>0</v>
      </c>
      <c r="O140" s="306"/>
      <c r="P140" s="306"/>
      <c r="Q140" s="306"/>
      <c r="R140" s="109"/>
      <c r="T140" s="110" t="s">
        <v>5</v>
      </c>
      <c r="U140" s="30" t="s">
        <v>36</v>
      </c>
      <c r="V140" s="111">
        <v>0</v>
      </c>
      <c r="W140" s="111">
        <f t="shared" si="2"/>
        <v>0</v>
      </c>
      <c r="X140" s="111">
        <v>0</v>
      </c>
      <c r="Y140" s="111">
        <f t="shared" si="3"/>
        <v>0</v>
      </c>
      <c r="Z140" s="111">
        <v>0</v>
      </c>
      <c r="AA140" s="112">
        <f t="shared" si="4"/>
        <v>0</v>
      </c>
    </row>
    <row r="141" spans="2:27" s="1" customFormat="1" ht="31.5" customHeight="1">
      <c r="B141" s="108"/>
      <c r="C141" s="190">
        <v>15</v>
      </c>
      <c r="D141" s="190" t="s">
        <v>117</v>
      </c>
      <c r="E141" s="197" t="s">
        <v>170</v>
      </c>
      <c r="F141" s="304" t="s">
        <v>408</v>
      </c>
      <c r="G141" s="304"/>
      <c r="H141" s="304"/>
      <c r="I141" s="304"/>
      <c r="J141" s="192" t="s">
        <v>120</v>
      </c>
      <c r="K141" s="145">
        <v>1</v>
      </c>
      <c r="L141" s="305"/>
      <c r="M141" s="305"/>
      <c r="N141" s="306">
        <f t="shared" si="1"/>
        <v>0</v>
      </c>
      <c r="O141" s="306"/>
      <c r="P141" s="306"/>
      <c r="Q141" s="306"/>
      <c r="R141" s="109"/>
      <c r="T141" s="110" t="s">
        <v>5</v>
      </c>
      <c r="U141" s="30" t="s">
        <v>36</v>
      </c>
      <c r="V141" s="111">
        <v>0</v>
      </c>
      <c r="W141" s="111">
        <f t="shared" si="2"/>
        <v>0</v>
      </c>
      <c r="X141" s="111">
        <v>0</v>
      </c>
      <c r="Y141" s="111">
        <f t="shared" si="3"/>
        <v>0</v>
      </c>
      <c r="Z141" s="111">
        <v>0</v>
      </c>
      <c r="AA141" s="112">
        <f t="shared" si="4"/>
        <v>0</v>
      </c>
    </row>
    <row r="142" spans="2:27" s="1" customFormat="1" ht="22.5" customHeight="1">
      <c r="B142" s="108"/>
      <c r="C142" s="190">
        <v>16</v>
      </c>
      <c r="D142" s="190" t="s">
        <v>117</v>
      </c>
      <c r="E142" s="197" t="s">
        <v>171</v>
      </c>
      <c r="F142" s="304" t="s">
        <v>216</v>
      </c>
      <c r="G142" s="304"/>
      <c r="H142" s="304"/>
      <c r="I142" s="304"/>
      <c r="J142" s="192" t="s">
        <v>120</v>
      </c>
      <c r="K142" s="145">
        <v>2</v>
      </c>
      <c r="L142" s="305"/>
      <c r="M142" s="305"/>
      <c r="N142" s="306">
        <f t="shared" si="1"/>
        <v>0</v>
      </c>
      <c r="O142" s="306"/>
      <c r="P142" s="306"/>
      <c r="Q142" s="306"/>
      <c r="R142" s="109"/>
      <c r="T142" s="110" t="s">
        <v>5</v>
      </c>
      <c r="U142" s="30" t="s">
        <v>36</v>
      </c>
      <c r="V142" s="111">
        <v>0</v>
      </c>
      <c r="W142" s="111">
        <f t="shared" si="2"/>
        <v>0</v>
      </c>
      <c r="X142" s="111">
        <v>0</v>
      </c>
      <c r="Y142" s="111">
        <f t="shared" si="3"/>
        <v>0</v>
      </c>
      <c r="Z142" s="111">
        <v>0</v>
      </c>
      <c r="AA142" s="112">
        <f t="shared" si="4"/>
        <v>0</v>
      </c>
    </row>
    <row r="143" spans="2:27" s="1" customFormat="1" ht="22.5" customHeight="1">
      <c r="B143" s="108"/>
      <c r="C143" s="190">
        <v>17</v>
      </c>
      <c r="D143" s="190" t="s">
        <v>117</v>
      </c>
      <c r="E143" s="197" t="s">
        <v>172</v>
      </c>
      <c r="F143" s="304" t="s">
        <v>227</v>
      </c>
      <c r="G143" s="304"/>
      <c r="H143" s="304"/>
      <c r="I143" s="304"/>
      <c r="J143" s="192" t="s">
        <v>120</v>
      </c>
      <c r="K143" s="145">
        <v>2</v>
      </c>
      <c r="L143" s="305"/>
      <c r="M143" s="305"/>
      <c r="N143" s="306">
        <f t="shared" si="1"/>
        <v>0</v>
      </c>
      <c r="O143" s="306"/>
      <c r="P143" s="306"/>
      <c r="Q143" s="306"/>
      <c r="R143" s="109"/>
      <c r="T143" s="110" t="s">
        <v>5</v>
      </c>
      <c r="U143" s="30" t="s">
        <v>36</v>
      </c>
      <c r="V143" s="111">
        <v>0</v>
      </c>
      <c r="W143" s="111">
        <f t="shared" si="2"/>
        <v>0</v>
      </c>
      <c r="X143" s="111">
        <v>0</v>
      </c>
      <c r="Y143" s="111">
        <f t="shared" si="3"/>
        <v>0</v>
      </c>
      <c r="Z143" s="111">
        <v>0</v>
      </c>
      <c r="AA143" s="112">
        <f t="shared" si="4"/>
        <v>0</v>
      </c>
    </row>
    <row r="144" spans="2:27" s="1" customFormat="1" ht="22.5" customHeight="1">
      <c r="B144" s="108"/>
      <c r="C144" s="190">
        <v>18</v>
      </c>
      <c r="D144" s="190" t="s">
        <v>117</v>
      </c>
      <c r="E144" s="197" t="s">
        <v>173</v>
      </c>
      <c r="F144" s="304" t="s">
        <v>228</v>
      </c>
      <c r="G144" s="304"/>
      <c r="H144" s="304"/>
      <c r="I144" s="304"/>
      <c r="J144" s="192" t="s">
        <v>120</v>
      </c>
      <c r="K144" s="145">
        <v>2</v>
      </c>
      <c r="L144" s="305"/>
      <c r="M144" s="305"/>
      <c r="N144" s="306">
        <f t="shared" si="1"/>
        <v>0</v>
      </c>
      <c r="O144" s="306"/>
      <c r="P144" s="306"/>
      <c r="Q144" s="306"/>
      <c r="R144" s="109"/>
      <c r="T144" s="110" t="s">
        <v>5</v>
      </c>
      <c r="U144" s="30" t="s">
        <v>36</v>
      </c>
      <c r="V144" s="111">
        <v>0</v>
      </c>
      <c r="W144" s="111">
        <f t="shared" si="2"/>
        <v>0</v>
      </c>
      <c r="X144" s="111">
        <v>0</v>
      </c>
      <c r="Y144" s="111">
        <f t="shared" si="3"/>
        <v>0</v>
      </c>
      <c r="Z144" s="111">
        <v>0</v>
      </c>
      <c r="AA144" s="112">
        <f t="shared" si="4"/>
        <v>0</v>
      </c>
    </row>
    <row r="145" spans="2:27" s="1" customFormat="1" ht="22.5" customHeight="1">
      <c r="B145" s="108"/>
      <c r="C145" s="190">
        <v>19</v>
      </c>
      <c r="D145" s="190" t="s">
        <v>117</v>
      </c>
      <c r="E145" s="197" t="s">
        <v>174</v>
      </c>
      <c r="F145" s="304" t="s">
        <v>229</v>
      </c>
      <c r="G145" s="304"/>
      <c r="H145" s="304"/>
      <c r="I145" s="304"/>
      <c r="J145" s="192" t="s">
        <v>120</v>
      </c>
      <c r="K145" s="145">
        <v>2</v>
      </c>
      <c r="L145" s="305"/>
      <c r="M145" s="305"/>
      <c r="N145" s="306">
        <f t="shared" si="1"/>
        <v>0</v>
      </c>
      <c r="O145" s="306"/>
      <c r="P145" s="306"/>
      <c r="Q145" s="306"/>
      <c r="R145" s="109"/>
      <c r="T145" s="110" t="s">
        <v>5</v>
      </c>
      <c r="U145" s="30" t="s">
        <v>36</v>
      </c>
      <c r="V145" s="111">
        <v>0</v>
      </c>
      <c r="W145" s="111">
        <f t="shared" si="2"/>
        <v>0</v>
      </c>
      <c r="X145" s="111">
        <v>0</v>
      </c>
      <c r="Y145" s="111">
        <f t="shared" si="3"/>
        <v>0</v>
      </c>
      <c r="Z145" s="111">
        <v>0</v>
      </c>
      <c r="AA145" s="112">
        <f t="shared" si="4"/>
        <v>0</v>
      </c>
    </row>
    <row r="146" spans="2:27" s="1" customFormat="1" ht="22.5" customHeight="1">
      <c r="B146" s="108"/>
      <c r="C146" s="190">
        <v>20</v>
      </c>
      <c r="D146" s="190" t="s">
        <v>117</v>
      </c>
      <c r="E146" s="197" t="s">
        <v>175</v>
      </c>
      <c r="F146" s="304" t="s">
        <v>230</v>
      </c>
      <c r="G146" s="304"/>
      <c r="H146" s="304"/>
      <c r="I146" s="304"/>
      <c r="J146" s="192" t="s">
        <v>120</v>
      </c>
      <c r="K146" s="145">
        <v>4</v>
      </c>
      <c r="L146" s="305"/>
      <c r="M146" s="305"/>
      <c r="N146" s="306">
        <f t="shared" si="1"/>
        <v>0</v>
      </c>
      <c r="O146" s="306"/>
      <c r="P146" s="306"/>
      <c r="Q146" s="306"/>
      <c r="R146" s="109"/>
      <c r="T146" s="110" t="s">
        <v>5</v>
      </c>
      <c r="U146" s="30" t="s">
        <v>36</v>
      </c>
      <c r="V146" s="111">
        <v>0</v>
      </c>
      <c r="W146" s="111">
        <f t="shared" si="2"/>
        <v>0</v>
      </c>
      <c r="X146" s="111">
        <v>0</v>
      </c>
      <c r="Y146" s="111">
        <f t="shared" si="3"/>
        <v>0</v>
      </c>
      <c r="Z146" s="111">
        <v>0</v>
      </c>
      <c r="AA146" s="112">
        <f t="shared" si="4"/>
        <v>0</v>
      </c>
    </row>
    <row r="147" spans="2:27" s="1" customFormat="1" ht="31.5" customHeight="1">
      <c r="B147" s="108"/>
      <c r="C147" s="190">
        <v>21</v>
      </c>
      <c r="D147" s="190" t="s">
        <v>117</v>
      </c>
      <c r="E147" s="197" t="s">
        <v>176</v>
      </c>
      <c r="F147" s="304" t="s">
        <v>231</v>
      </c>
      <c r="G147" s="304"/>
      <c r="H147" s="304"/>
      <c r="I147" s="304"/>
      <c r="J147" s="192" t="s">
        <v>120</v>
      </c>
      <c r="K147" s="145">
        <v>2</v>
      </c>
      <c r="L147" s="305"/>
      <c r="M147" s="305"/>
      <c r="N147" s="306">
        <f t="shared" si="1"/>
        <v>0</v>
      </c>
      <c r="O147" s="306"/>
      <c r="P147" s="306"/>
      <c r="Q147" s="306"/>
      <c r="R147" s="109"/>
      <c r="T147" s="110" t="s">
        <v>5</v>
      </c>
      <c r="U147" s="30" t="s">
        <v>36</v>
      </c>
      <c r="V147" s="111">
        <v>0</v>
      </c>
      <c r="W147" s="111">
        <f t="shared" si="2"/>
        <v>0</v>
      </c>
      <c r="X147" s="111">
        <v>0</v>
      </c>
      <c r="Y147" s="111">
        <f t="shared" si="3"/>
        <v>0</v>
      </c>
      <c r="Z147" s="111">
        <v>0</v>
      </c>
      <c r="AA147" s="112">
        <f t="shared" si="4"/>
        <v>0</v>
      </c>
    </row>
    <row r="148" spans="2:27" s="9" customFormat="1" ht="29.85" customHeight="1">
      <c r="B148" s="100"/>
      <c r="C148" s="146"/>
      <c r="D148" s="198" t="s">
        <v>232</v>
      </c>
      <c r="E148" s="199"/>
      <c r="F148" s="147"/>
      <c r="G148" s="147"/>
      <c r="H148" s="147"/>
      <c r="I148" s="147"/>
      <c r="J148" s="147"/>
      <c r="K148" s="147"/>
      <c r="L148" s="196"/>
      <c r="M148" s="196"/>
      <c r="N148" s="302">
        <f>SUM(N149:Q160)</f>
        <v>0</v>
      </c>
      <c r="O148" s="303"/>
      <c r="P148" s="303"/>
      <c r="Q148" s="303"/>
      <c r="R148" s="103"/>
      <c r="T148" s="104"/>
      <c r="U148" s="101"/>
      <c r="V148" s="101"/>
      <c r="W148" s="105">
        <f>SUM(W149:W168)</f>
        <v>0</v>
      </c>
      <c r="X148" s="101"/>
      <c r="Y148" s="105">
        <f>SUM(Y149:Y168)</f>
        <v>0</v>
      </c>
      <c r="Z148" s="101"/>
      <c r="AA148" s="106">
        <f>SUM(AA149:AA168)</f>
        <v>0</v>
      </c>
    </row>
    <row r="149" spans="2:27" s="1" customFormat="1" ht="57" customHeight="1">
      <c r="B149" s="108"/>
      <c r="C149" s="190">
        <v>22</v>
      </c>
      <c r="D149" s="190" t="s">
        <v>117</v>
      </c>
      <c r="E149" s="197" t="s">
        <v>177</v>
      </c>
      <c r="F149" s="304" t="s">
        <v>409</v>
      </c>
      <c r="G149" s="304"/>
      <c r="H149" s="304"/>
      <c r="I149" s="304"/>
      <c r="J149" s="192" t="s">
        <v>118</v>
      </c>
      <c r="K149" s="145">
        <v>3000</v>
      </c>
      <c r="L149" s="305"/>
      <c r="M149" s="305"/>
      <c r="N149" s="306">
        <f t="shared" si="1"/>
        <v>0</v>
      </c>
      <c r="O149" s="306"/>
      <c r="P149" s="306"/>
      <c r="Q149" s="306"/>
      <c r="R149" s="109"/>
      <c r="T149" s="110" t="s">
        <v>5</v>
      </c>
      <c r="U149" s="30" t="s">
        <v>36</v>
      </c>
      <c r="V149" s="111">
        <v>0</v>
      </c>
      <c r="W149" s="111">
        <f t="shared" si="2"/>
        <v>0</v>
      </c>
      <c r="X149" s="111">
        <v>0</v>
      </c>
      <c r="Y149" s="111">
        <f t="shared" si="3"/>
        <v>0</v>
      </c>
      <c r="Z149" s="111">
        <v>0</v>
      </c>
      <c r="AA149" s="112">
        <f t="shared" si="4"/>
        <v>0</v>
      </c>
    </row>
    <row r="150" spans="2:27" s="1" customFormat="1" ht="22.5" customHeight="1">
      <c r="B150" s="108"/>
      <c r="C150" s="190">
        <v>23</v>
      </c>
      <c r="D150" s="190" t="s">
        <v>117</v>
      </c>
      <c r="E150" s="197" t="s">
        <v>720</v>
      </c>
      <c r="F150" s="304" t="s">
        <v>721</v>
      </c>
      <c r="G150" s="304"/>
      <c r="H150" s="304"/>
      <c r="I150" s="304"/>
      <c r="J150" s="192" t="s">
        <v>118</v>
      </c>
      <c r="K150" s="145">
        <v>3000</v>
      </c>
      <c r="L150" s="305"/>
      <c r="M150" s="305"/>
      <c r="N150" s="306">
        <f aca="true" t="shared" si="5" ref="N150">ROUND(L150*K150,2)</f>
        <v>0</v>
      </c>
      <c r="O150" s="306"/>
      <c r="P150" s="306"/>
      <c r="Q150" s="306"/>
      <c r="R150" s="109"/>
      <c r="T150" s="110" t="s">
        <v>5</v>
      </c>
      <c r="U150" s="30" t="s">
        <v>36</v>
      </c>
      <c r="V150" s="111">
        <v>0</v>
      </c>
      <c r="W150" s="111">
        <f aca="true" t="shared" si="6" ref="W150">V150*K150</f>
        <v>0</v>
      </c>
      <c r="X150" s="111">
        <v>0</v>
      </c>
      <c r="Y150" s="111">
        <f aca="true" t="shared" si="7" ref="Y150">X150*K150</f>
        <v>0</v>
      </c>
      <c r="Z150" s="111">
        <v>0</v>
      </c>
      <c r="AA150" s="112">
        <f aca="true" t="shared" si="8" ref="AA150">Z150*K150</f>
        <v>0</v>
      </c>
    </row>
    <row r="151" spans="2:27" s="1" customFormat="1" ht="31.5" customHeight="1">
      <c r="B151" s="108"/>
      <c r="C151" s="190">
        <v>24</v>
      </c>
      <c r="D151" s="190" t="s">
        <v>117</v>
      </c>
      <c r="E151" s="197" t="s">
        <v>178</v>
      </c>
      <c r="F151" s="304" t="s">
        <v>245</v>
      </c>
      <c r="G151" s="304"/>
      <c r="H151" s="304"/>
      <c r="I151" s="304"/>
      <c r="J151" s="192" t="s">
        <v>120</v>
      </c>
      <c r="K151" s="145">
        <v>42</v>
      </c>
      <c r="L151" s="305"/>
      <c r="M151" s="305"/>
      <c r="N151" s="306">
        <f t="shared" si="1"/>
        <v>0</v>
      </c>
      <c r="O151" s="306"/>
      <c r="P151" s="306"/>
      <c r="Q151" s="306"/>
      <c r="R151" s="109"/>
      <c r="T151" s="110" t="s">
        <v>5</v>
      </c>
      <c r="U151" s="30" t="s">
        <v>36</v>
      </c>
      <c r="V151" s="111">
        <v>0</v>
      </c>
      <c r="W151" s="111">
        <f t="shared" si="2"/>
        <v>0</v>
      </c>
      <c r="X151" s="111">
        <v>0</v>
      </c>
      <c r="Y151" s="111">
        <f t="shared" si="3"/>
        <v>0</v>
      </c>
      <c r="Z151" s="111">
        <v>0</v>
      </c>
      <c r="AA151" s="112">
        <f t="shared" si="4"/>
        <v>0</v>
      </c>
    </row>
    <row r="152" spans="2:27" s="9" customFormat="1" ht="18" customHeight="1">
      <c r="B152" s="100"/>
      <c r="C152" s="190"/>
      <c r="D152" s="190"/>
      <c r="E152" s="197"/>
      <c r="F152" s="307" t="s">
        <v>233</v>
      </c>
      <c r="G152" s="307"/>
      <c r="H152" s="307"/>
      <c r="I152" s="307"/>
      <c r="J152" s="192"/>
      <c r="K152" s="145"/>
      <c r="L152" s="317"/>
      <c r="M152" s="317"/>
      <c r="N152" s="306"/>
      <c r="O152" s="306"/>
      <c r="P152" s="306"/>
      <c r="Q152" s="306"/>
      <c r="R152" s="103"/>
      <c r="T152" s="104"/>
      <c r="U152" s="101"/>
      <c r="V152" s="101"/>
      <c r="W152" s="105">
        <v>0</v>
      </c>
      <c r="X152" s="101"/>
      <c r="Y152" s="105">
        <v>0</v>
      </c>
      <c r="Z152" s="101"/>
      <c r="AA152" s="106">
        <v>0</v>
      </c>
    </row>
    <row r="153" spans="2:27" s="9" customFormat="1" ht="18" customHeight="1">
      <c r="B153" s="100"/>
      <c r="C153" s="190"/>
      <c r="D153" s="190"/>
      <c r="E153" s="197"/>
      <c r="F153" s="307" t="s">
        <v>234</v>
      </c>
      <c r="G153" s="307"/>
      <c r="H153" s="307"/>
      <c r="I153" s="307"/>
      <c r="J153" s="192"/>
      <c r="K153" s="145"/>
      <c r="L153" s="317"/>
      <c r="M153" s="317"/>
      <c r="N153" s="306"/>
      <c r="O153" s="306"/>
      <c r="P153" s="306"/>
      <c r="Q153" s="306"/>
      <c r="R153" s="103"/>
      <c r="T153" s="104"/>
      <c r="U153" s="101"/>
      <c r="V153" s="101"/>
      <c r="W153" s="105">
        <v>0</v>
      </c>
      <c r="X153" s="101"/>
      <c r="Y153" s="105">
        <v>0</v>
      </c>
      <c r="Z153" s="101"/>
      <c r="AA153" s="106">
        <v>0</v>
      </c>
    </row>
    <row r="154" spans="2:27" s="9" customFormat="1" ht="18" customHeight="1">
      <c r="B154" s="100"/>
      <c r="C154" s="190"/>
      <c r="D154" s="190"/>
      <c r="E154" s="197"/>
      <c r="F154" s="307" t="s">
        <v>235</v>
      </c>
      <c r="G154" s="307"/>
      <c r="H154" s="307"/>
      <c r="I154" s="307"/>
      <c r="J154" s="192"/>
      <c r="K154" s="145"/>
      <c r="L154" s="317"/>
      <c r="M154" s="317"/>
      <c r="N154" s="306"/>
      <c r="O154" s="306"/>
      <c r="P154" s="306"/>
      <c r="Q154" s="306"/>
      <c r="R154" s="103"/>
      <c r="T154" s="104"/>
      <c r="U154" s="101"/>
      <c r="V154" s="101"/>
      <c r="W154" s="105">
        <v>0</v>
      </c>
      <c r="X154" s="101"/>
      <c r="Y154" s="105">
        <v>0</v>
      </c>
      <c r="Z154" s="101"/>
      <c r="AA154" s="106">
        <v>0</v>
      </c>
    </row>
    <row r="155" spans="2:27" s="9" customFormat="1" ht="18" customHeight="1">
      <c r="B155" s="100"/>
      <c r="C155" s="190"/>
      <c r="D155" s="190"/>
      <c r="E155" s="197"/>
      <c r="F155" s="307" t="s">
        <v>236</v>
      </c>
      <c r="G155" s="307"/>
      <c r="H155" s="307"/>
      <c r="I155" s="307"/>
      <c r="J155" s="192"/>
      <c r="K155" s="145"/>
      <c r="L155" s="317"/>
      <c r="M155" s="317"/>
      <c r="N155" s="306"/>
      <c r="O155" s="306"/>
      <c r="P155" s="306"/>
      <c r="Q155" s="306"/>
      <c r="R155" s="103"/>
      <c r="T155" s="104"/>
      <c r="U155" s="101"/>
      <c r="V155" s="101"/>
      <c r="W155" s="105">
        <v>0</v>
      </c>
      <c r="X155" s="101"/>
      <c r="Y155" s="105">
        <v>0</v>
      </c>
      <c r="Z155" s="101"/>
      <c r="AA155" s="106">
        <v>0</v>
      </c>
    </row>
    <row r="156" spans="2:27" s="9" customFormat="1" ht="18" customHeight="1">
      <c r="B156" s="100"/>
      <c r="C156" s="190"/>
      <c r="D156" s="190"/>
      <c r="E156" s="197"/>
      <c r="F156" s="307" t="s">
        <v>237</v>
      </c>
      <c r="G156" s="307"/>
      <c r="H156" s="307"/>
      <c r="I156" s="307"/>
      <c r="J156" s="192"/>
      <c r="K156" s="145"/>
      <c r="L156" s="317"/>
      <c r="M156" s="317"/>
      <c r="N156" s="306"/>
      <c r="O156" s="306"/>
      <c r="P156" s="306"/>
      <c r="Q156" s="306"/>
      <c r="R156" s="103"/>
      <c r="T156" s="104"/>
      <c r="U156" s="101"/>
      <c r="V156" s="101"/>
      <c r="W156" s="105">
        <f>W157</f>
        <v>0</v>
      </c>
      <c r="X156" s="101"/>
      <c r="Y156" s="105">
        <f>Y157</f>
        <v>0</v>
      </c>
      <c r="Z156" s="101"/>
      <c r="AA156" s="106">
        <f>AA157</f>
        <v>0</v>
      </c>
    </row>
    <row r="157" spans="2:27" s="1" customFormat="1" ht="22.5" customHeight="1">
      <c r="B157" s="108"/>
      <c r="C157" s="190">
        <v>25</v>
      </c>
      <c r="D157" s="190" t="s">
        <v>117</v>
      </c>
      <c r="E157" s="197"/>
      <c r="F157" s="304" t="s">
        <v>179</v>
      </c>
      <c r="G157" s="304"/>
      <c r="H157" s="304"/>
      <c r="I157" s="304"/>
      <c r="J157" s="192" t="s">
        <v>150</v>
      </c>
      <c r="K157" s="145">
        <v>1</v>
      </c>
      <c r="L157" s="305"/>
      <c r="M157" s="305"/>
      <c r="N157" s="306">
        <f>ROUND(L157*K157,2)</f>
        <v>0</v>
      </c>
      <c r="O157" s="306"/>
      <c r="P157" s="306"/>
      <c r="Q157" s="306"/>
      <c r="R157" s="109"/>
      <c r="T157" s="110" t="s">
        <v>5</v>
      </c>
      <c r="U157" s="30" t="s">
        <v>36</v>
      </c>
      <c r="V157" s="111">
        <v>0</v>
      </c>
      <c r="W157" s="111">
        <f>V157*K157</f>
        <v>0</v>
      </c>
      <c r="X157" s="111">
        <v>0</v>
      </c>
      <c r="Y157" s="111">
        <f>X157*K157</f>
        <v>0</v>
      </c>
      <c r="Z157" s="111">
        <v>0</v>
      </c>
      <c r="AA157" s="112">
        <f>Z157*K157</f>
        <v>0</v>
      </c>
    </row>
    <row r="158" spans="2:27" s="9" customFormat="1" ht="18" customHeight="1">
      <c r="B158" s="100"/>
      <c r="C158" s="190"/>
      <c r="D158" s="190"/>
      <c r="E158" s="197"/>
      <c r="F158" s="307" t="s">
        <v>238</v>
      </c>
      <c r="G158" s="307"/>
      <c r="H158" s="307"/>
      <c r="I158" s="307"/>
      <c r="J158" s="192"/>
      <c r="K158" s="145"/>
      <c r="L158" s="317"/>
      <c r="M158" s="317"/>
      <c r="N158" s="306"/>
      <c r="O158" s="306"/>
      <c r="P158" s="306"/>
      <c r="Q158" s="306"/>
      <c r="R158" s="103"/>
      <c r="T158" s="104"/>
      <c r="U158" s="101"/>
      <c r="V158" s="101"/>
      <c r="W158" s="105">
        <v>0</v>
      </c>
      <c r="X158" s="101"/>
      <c r="Y158" s="105">
        <v>0</v>
      </c>
      <c r="Z158" s="101"/>
      <c r="AA158" s="106">
        <v>0</v>
      </c>
    </row>
    <row r="159" spans="2:27" s="9" customFormat="1" ht="18" customHeight="1">
      <c r="B159" s="100"/>
      <c r="C159" s="190"/>
      <c r="D159" s="190"/>
      <c r="E159" s="197"/>
      <c r="F159" s="307" t="s">
        <v>239</v>
      </c>
      <c r="G159" s="307"/>
      <c r="H159" s="307"/>
      <c r="I159" s="307"/>
      <c r="J159" s="192"/>
      <c r="K159" s="145"/>
      <c r="L159" s="317"/>
      <c r="M159" s="317"/>
      <c r="N159" s="306"/>
      <c r="O159" s="306"/>
      <c r="P159" s="306"/>
      <c r="Q159" s="306"/>
      <c r="R159" s="103"/>
      <c r="T159" s="104"/>
      <c r="U159" s="101"/>
      <c r="V159" s="101"/>
      <c r="W159" s="105">
        <v>0</v>
      </c>
      <c r="X159" s="101"/>
      <c r="Y159" s="105">
        <v>0</v>
      </c>
      <c r="Z159" s="101"/>
      <c r="AA159" s="106">
        <v>0</v>
      </c>
    </row>
    <row r="160" spans="2:27" s="9" customFormat="1" ht="18" customHeight="1">
      <c r="B160" s="100"/>
      <c r="C160" s="190"/>
      <c r="D160" s="190"/>
      <c r="E160" s="197"/>
      <c r="F160" s="307" t="s">
        <v>240</v>
      </c>
      <c r="G160" s="307"/>
      <c r="H160" s="307"/>
      <c r="I160" s="307"/>
      <c r="J160" s="192"/>
      <c r="K160" s="145"/>
      <c r="L160" s="317"/>
      <c r="M160" s="317"/>
      <c r="N160" s="306"/>
      <c r="O160" s="306"/>
      <c r="P160" s="306"/>
      <c r="Q160" s="306"/>
      <c r="R160" s="103"/>
      <c r="T160" s="104"/>
      <c r="U160" s="101"/>
      <c r="V160" s="101"/>
      <c r="W160" s="105">
        <v>0</v>
      </c>
      <c r="X160" s="101"/>
      <c r="Y160" s="105">
        <v>0</v>
      </c>
      <c r="Z160" s="101"/>
      <c r="AA160" s="106">
        <v>0</v>
      </c>
    </row>
    <row r="161" spans="2:18" s="1" customFormat="1" ht="6.95" customHeight="1">
      <c r="B161" s="41"/>
      <c r="C161" s="42"/>
      <c r="D161" s="42"/>
      <c r="E161" s="42"/>
      <c r="F161" s="42"/>
      <c r="G161" s="42"/>
      <c r="H161" s="42"/>
      <c r="I161" s="42"/>
      <c r="J161" s="42"/>
      <c r="K161" s="42"/>
      <c r="L161" s="42"/>
      <c r="M161" s="42"/>
      <c r="N161" s="42"/>
      <c r="O161" s="42"/>
      <c r="P161" s="42"/>
      <c r="Q161" s="42"/>
      <c r="R161" s="43"/>
    </row>
  </sheetData>
  <sheetProtection algorithmName="SHA-512" hashValue="CCdsyZ668L5kIw4Q3kTlc0mBd2rsl+1LDwaNkE7ktGk6FlrOYeruSeH4nrduXZcfBnFmkqAVfruL3YZsA6jvkw==" saltValue="xw9mcZrSkGpocnP5uXSJZg==" spinCount="100000" sheet="1" objects="1" scenarios="1"/>
  <mergeCells count="192">
    <mergeCell ref="O9:P9"/>
    <mergeCell ref="O11:P11"/>
    <mergeCell ref="O12:P12"/>
    <mergeCell ref="O14:P14"/>
    <mergeCell ref="O15:P15"/>
    <mergeCell ref="O17:P17"/>
    <mergeCell ref="H1:K1"/>
    <mergeCell ref="C2:Q2"/>
    <mergeCell ref="S2:AC2"/>
    <mergeCell ref="C4:Q4"/>
    <mergeCell ref="F6:P6"/>
    <mergeCell ref="F7:P7"/>
    <mergeCell ref="F9:G9"/>
    <mergeCell ref="F10:G10"/>
    <mergeCell ref="F13:G13"/>
    <mergeCell ref="F14:G14"/>
    <mergeCell ref="F15:G15"/>
    <mergeCell ref="F16:G16"/>
    <mergeCell ref="M30:P30"/>
    <mergeCell ref="H32:J32"/>
    <mergeCell ref="M32:P32"/>
    <mergeCell ref="H33:J33"/>
    <mergeCell ref="M33:P33"/>
    <mergeCell ref="H34:J34"/>
    <mergeCell ref="M34:P34"/>
    <mergeCell ref="O18:P18"/>
    <mergeCell ref="O20:P20"/>
    <mergeCell ref="O21:P21"/>
    <mergeCell ref="E24:L24"/>
    <mergeCell ref="M27:P27"/>
    <mergeCell ref="M28:P28"/>
    <mergeCell ref="F19:G19"/>
    <mergeCell ref="F23:G23"/>
    <mergeCell ref="F78:P78"/>
    <mergeCell ref="F79:P79"/>
    <mergeCell ref="M81:P81"/>
    <mergeCell ref="M83:Q83"/>
    <mergeCell ref="M84:Q84"/>
    <mergeCell ref="C86:G86"/>
    <mergeCell ref="N86:Q86"/>
    <mergeCell ref="H35:J35"/>
    <mergeCell ref="M35:P35"/>
    <mergeCell ref="H36:J36"/>
    <mergeCell ref="M36:P36"/>
    <mergeCell ref="L38:P38"/>
    <mergeCell ref="C76:Q76"/>
    <mergeCell ref="N95:Q95"/>
    <mergeCell ref="L97:Q97"/>
    <mergeCell ref="C103:Q103"/>
    <mergeCell ref="F105:P105"/>
    <mergeCell ref="F106:P106"/>
    <mergeCell ref="M108:P108"/>
    <mergeCell ref="N88:Q88"/>
    <mergeCell ref="N89:Q89"/>
    <mergeCell ref="N90:Q90"/>
    <mergeCell ref="N91:Q91"/>
    <mergeCell ref="N92:Q92"/>
    <mergeCell ref="N93:Q93"/>
    <mergeCell ref="N115:Q115"/>
    <mergeCell ref="N116:Q116"/>
    <mergeCell ref="F117:I117"/>
    <mergeCell ref="L117:M117"/>
    <mergeCell ref="N117:Q117"/>
    <mergeCell ref="F118:I118"/>
    <mergeCell ref="L118:M118"/>
    <mergeCell ref="N118:Q118"/>
    <mergeCell ref="M110:Q110"/>
    <mergeCell ref="M111:Q111"/>
    <mergeCell ref="F113:I113"/>
    <mergeCell ref="L113:M113"/>
    <mergeCell ref="N113:Q113"/>
    <mergeCell ref="N114:Q114"/>
    <mergeCell ref="F121:I121"/>
    <mergeCell ref="L121:M121"/>
    <mergeCell ref="N121:Q121"/>
    <mergeCell ref="F122:I122"/>
    <mergeCell ref="L122:M122"/>
    <mergeCell ref="N122:Q122"/>
    <mergeCell ref="F119:I119"/>
    <mergeCell ref="L119:M119"/>
    <mergeCell ref="N119:Q119"/>
    <mergeCell ref="F120:I120"/>
    <mergeCell ref="L120:M120"/>
    <mergeCell ref="N120:Q120"/>
    <mergeCell ref="F125:I125"/>
    <mergeCell ref="L125:M125"/>
    <mergeCell ref="N125:Q125"/>
    <mergeCell ref="F130:I130"/>
    <mergeCell ref="L130:M130"/>
    <mergeCell ref="N130:Q130"/>
    <mergeCell ref="F123:I123"/>
    <mergeCell ref="L123:M123"/>
    <mergeCell ref="N123:Q123"/>
    <mergeCell ref="F124:I124"/>
    <mergeCell ref="L124:M124"/>
    <mergeCell ref="N124:Q124"/>
    <mergeCell ref="F126:I126"/>
    <mergeCell ref="L126:M126"/>
    <mergeCell ref="N126:Q126"/>
    <mergeCell ref="F127:I127"/>
    <mergeCell ref="L127:M127"/>
    <mergeCell ref="N127:Q127"/>
    <mergeCell ref="F128:I128"/>
    <mergeCell ref="L128:M128"/>
    <mergeCell ref="N128:Q128"/>
    <mergeCell ref="F129:I129"/>
    <mergeCell ref="L129:M129"/>
    <mergeCell ref="N129:Q129"/>
    <mergeCell ref="F134:I134"/>
    <mergeCell ref="L134:M134"/>
    <mergeCell ref="N134:Q134"/>
    <mergeCell ref="F131:I131"/>
    <mergeCell ref="L131:M131"/>
    <mergeCell ref="N131:Q131"/>
    <mergeCell ref="N132:Q132"/>
    <mergeCell ref="F133:I133"/>
    <mergeCell ref="L133:M133"/>
    <mergeCell ref="N133:Q133"/>
    <mergeCell ref="N137:Q137"/>
    <mergeCell ref="F138:I138"/>
    <mergeCell ref="L138:M138"/>
    <mergeCell ref="N138:Q138"/>
    <mergeCell ref="F139:I139"/>
    <mergeCell ref="L139:M139"/>
    <mergeCell ref="N139:Q139"/>
    <mergeCell ref="F135:I135"/>
    <mergeCell ref="L135:M135"/>
    <mergeCell ref="N135:Q135"/>
    <mergeCell ref="F136:I136"/>
    <mergeCell ref="L136:M136"/>
    <mergeCell ref="N136:Q136"/>
    <mergeCell ref="F142:I142"/>
    <mergeCell ref="L142:M142"/>
    <mergeCell ref="N142:Q142"/>
    <mergeCell ref="F143:I143"/>
    <mergeCell ref="L143:M143"/>
    <mergeCell ref="N143:Q143"/>
    <mergeCell ref="F140:I140"/>
    <mergeCell ref="L140:M140"/>
    <mergeCell ref="N140:Q140"/>
    <mergeCell ref="F141:I141"/>
    <mergeCell ref="L141:M141"/>
    <mergeCell ref="N141:Q141"/>
    <mergeCell ref="F146:I146"/>
    <mergeCell ref="L146:M146"/>
    <mergeCell ref="N146:Q146"/>
    <mergeCell ref="F147:I147"/>
    <mergeCell ref="L147:M147"/>
    <mergeCell ref="N147:Q147"/>
    <mergeCell ref="F144:I144"/>
    <mergeCell ref="L144:M144"/>
    <mergeCell ref="N144:Q144"/>
    <mergeCell ref="F145:I145"/>
    <mergeCell ref="L145:M145"/>
    <mergeCell ref="N145:Q145"/>
    <mergeCell ref="F152:I152"/>
    <mergeCell ref="L152:M152"/>
    <mergeCell ref="N152:Q152"/>
    <mergeCell ref="F153:I153"/>
    <mergeCell ref="L153:M153"/>
    <mergeCell ref="N153:Q153"/>
    <mergeCell ref="N148:Q148"/>
    <mergeCell ref="F149:I149"/>
    <mergeCell ref="L149:M149"/>
    <mergeCell ref="N149:Q149"/>
    <mergeCell ref="F151:I151"/>
    <mergeCell ref="L151:M151"/>
    <mergeCell ref="N151:Q151"/>
    <mergeCell ref="F150:I150"/>
    <mergeCell ref="L150:M150"/>
    <mergeCell ref="N150:Q150"/>
    <mergeCell ref="F156:I156"/>
    <mergeCell ref="L156:M156"/>
    <mergeCell ref="N156:Q156"/>
    <mergeCell ref="F157:I157"/>
    <mergeCell ref="L157:M157"/>
    <mergeCell ref="N157:Q157"/>
    <mergeCell ref="F154:I154"/>
    <mergeCell ref="L154:M154"/>
    <mergeCell ref="N154:Q154"/>
    <mergeCell ref="F155:I155"/>
    <mergeCell ref="L155:M155"/>
    <mergeCell ref="N155:Q155"/>
    <mergeCell ref="F160:I160"/>
    <mergeCell ref="L160:M160"/>
    <mergeCell ref="N160:Q160"/>
    <mergeCell ref="F158:I158"/>
    <mergeCell ref="L158:M158"/>
    <mergeCell ref="N158:Q158"/>
    <mergeCell ref="F159:I159"/>
    <mergeCell ref="L159:M159"/>
    <mergeCell ref="N159:Q159"/>
  </mergeCells>
  <hyperlinks>
    <hyperlink ref="F1:G1" location="C2" display="1) Krycí list rozpočtu"/>
    <hyperlink ref="H1:K1" location="C86" display="2) Rekapitulace rozpočtu"/>
    <hyperlink ref="L1" location="C121"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00"/>
  <sheetViews>
    <sheetView showGridLines="0" workbookViewId="0" topLeftCell="A1">
      <pane ySplit="1" topLeftCell="A160" activePane="bottomLeft" state="frozen"/>
      <selection pane="bottomLeft" activeCell="F162" sqref="F162:I162"/>
    </sheetView>
  </sheetViews>
  <sheetFormatPr defaultColWidth="9.33203125" defaultRowHeight="13.5"/>
  <cols>
    <col min="1" max="1" width="8.33203125" style="119" customWidth="1"/>
    <col min="2" max="2" width="1.66796875" style="119" customWidth="1"/>
    <col min="3" max="3" width="4.16015625" style="119" customWidth="1"/>
    <col min="4" max="4" width="4.33203125" style="119" customWidth="1"/>
    <col min="5" max="5" width="17.16015625" style="119" customWidth="1"/>
    <col min="6" max="7" width="11.16015625" style="119" customWidth="1"/>
    <col min="8" max="8" width="12.5" style="119" customWidth="1"/>
    <col min="9" max="9" width="7" style="119" customWidth="1"/>
    <col min="10" max="10" width="5.16015625" style="119" customWidth="1"/>
    <col min="11" max="11" width="11.5" style="119" customWidth="1"/>
    <col min="12" max="12" width="12" style="119" customWidth="1"/>
    <col min="13" max="14" width="6" style="119" customWidth="1"/>
    <col min="15" max="15" width="2" style="119" customWidth="1"/>
    <col min="16" max="16" width="12.5" style="119" customWidth="1"/>
    <col min="17" max="17" width="4.16015625" style="119" customWidth="1"/>
    <col min="18" max="18" width="1.66796875" style="119" customWidth="1"/>
    <col min="19" max="19" width="8.16015625" style="119" customWidth="1"/>
    <col min="20" max="20" width="29.66015625" style="119" hidden="1" customWidth="1"/>
    <col min="21" max="21" width="16.33203125" style="119" hidden="1" customWidth="1"/>
    <col min="22" max="22" width="12.33203125" style="119" hidden="1" customWidth="1"/>
    <col min="23" max="23" width="16.33203125" style="119" hidden="1" customWidth="1"/>
    <col min="24" max="24" width="12.16015625" style="119" hidden="1" customWidth="1"/>
    <col min="25" max="25" width="15" style="119" hidden="1" customWidth="1"/>
    <col min="26" max="26" width="11" style="119" hidden="1" customWidth="1"/>
    <col min="27" max="27" width="15" style="119" hidden="1" customWidth="1"/>
    <col min="28" max="28" width="16.33203125" style="119" hidden="1" customWidth="1"/>
    <col min="29" max="29" width="11" style="119" customWidth="1"/>
    <col min="30" max="30" width="15" style="119" customWidth="1"/>
    <col min="31" max="31" width="16.33203125" style="119" customWidth="1"/>
    <col min="32" max="16384" width="9.33203125" style="119" customWidth="1"/>
  </cols>
  <sheetData>
    <row r="1" spans="1:42" ht="21.75" customHeight="1">
      <c r="A1" s="79"/>
      <c r="B1" s="11"/>
      <c r="C1" s="11"/>
      <c r="D1" s="12" t="s">
        <v>1</v>
      </c>
      <c r="E1" s="11"/>
      <c r="F1" s="13" t="s">
        <v>87</v>
      </c>
      <c r="G1" s="13"/>
      <c r="H1" s="277" t="s">
        <v>88</v>
      </c>
      <c r="I1" s="277"/>
      <c r="J1" s="277"/>
      <c r="K1" s="277"/>
      <c r="L1" s="13" t="s">
        <v>89</v>
      </c>
      <c r="M1" s="11"/>
      <c r="N1" s="11"/>
      <c r="O1" s="12" t="s">
        <v>90</v>
      </c>
      <c r="P1" s="11"/>
      <c r="Q1" s="11"/>
      <c r="R1" s="11"/>
      <c r="S1" s="13" t="s">
        <v>91</v>
      </c>
      <c r="T1" s="13"/>
      <c r="U1" s="79"/>
      <c r="V1" s="79"/>
      <c r="W1" s="14"/>
      <c r="X1" s="14"/>
      <c r="Y1" s="14"/>
      <c r="Z1" s="14"/>
      <c r="AA1" s="14"/>
      <c r="AB1" s="14"/>
      <c r="AC1" s="14"/>
      <c r="AD1" s="14"/>
      <c r="AE1" s="14"/>
      <c r="AF1" s="14"/>
      <c r="AG1" s="14"/>
      <c r="AH1" s="14"/>
      <c r="AI1" s="14"/>
      <c r="AJ1" s="14"/>
      <c r="AK1" s="14"/>
      <c r="AL1" s="14"/>
      <c r="AM1" s="14"/>
      <c r="AN1" s="14"/>
      <c r="AO1" s="14"/>
      <c r="AP1" s="14"/>
    </row>
    <row r="2" spans="3:29" ht="36.95" customHeight="1">
      <c r="C2" s="260" t="s">
        <v>7</v>
      </c>
      <c r="D2" s="261"/>
      <c r="E2" s="261"/>
      <c r="F2" s="261"/>
      <c r="G2" s="261"/>
      <c r="H2" s="261"/>
      <c r="I2" s="261"/>
      <c r="J2" s="261"/>
      <c r="K2" s="261"/>
      <c r="L2" s="261"/>
      <c r="M2" s="261"/>
      <c r="N2" s="261"/>
      <c r="O2" s="261"/>
      <c r="P2" s="261"/>
      <c r="Q2" s="261"/>
      <c r="S2" s="255" t="s">
        <v>8</v>
      </c>
      <c r="T2" s="256"/>
      <c r="U2" s="256"/>
      <c r="V2" s="256"/>
      <c r="W2" s="256"/>
      <c r="X2" s="256"/>
      <c r="Y2" s="256"/>
      <c r="Z2" s="256"/>
      <c r="AA2" s="256"/>
      <c r="AB2" s="256"/>
      <c r="AC2" s="256"/>
    </row>
    <row r="3" spans="2:18" ht="6.95" customHeight="1">
      <c r="B3" s="18"/>
      <c r="C3" s="19"/>
      <c r="D3" s="19"/>
      <c r="E3" s="19"/>
      <c r="F3" s="19"/>
      <c r="G3" s="19"/>
      <c r="H3" s="19"/>
      <c r="I3" s="19"/>
      <c r="J3" s="19"/>
      <c r="K3" s="19"/>
      <c r="L3" s="19"/>
      <c r="M3" s="19"/>
      <c r="N3" s="19"/>
      <c r="O3" s="19"/>
      <c r="P3" s="19"/>
      <c r="Q3" s="19"/>
      <c r="R3" s="20"/>
    </row>
    <row r="4" spans="2:20" ht="36.95" customHeight="1">
      <c r="B4" s="21"/>
      <c r="C4" s="343" t="s">
        <v>93</v>
      </c>
      <c r="D4" s="347"/>
      <c r="E4" s="347"/>
      <c r="F4" s="347"/>
      <c r="G4" s="347"/>
      <c r="H4" s="347"/>
      <c r="I4" s="347"/>
      <c r="J4" s="347"/>
      <c r="K4" s="347"/>
      <c r="L4" s="347"/>
      <c r="M4" s="347"/>
      <c r="N4" s="347"/>
      <c r="O4" s="347"/>
      <c r="P4" s="347"/>
      <c r="Q4" s="347"/>
      <c r="R4" s="22"/>
      <c r="T4" s="23" t="s">
        <v>13</v>
      </c>
    </row>
    <row r="5" spans="2:18" ht="6.95" customHeight="1">
      <c r="B5" s="21"/>
      <c r="C5" s="134"/>
      <c r="D5" s="134"/>
      <c r="E5" s="134"/>
      <c r="F5" s="134"/>
      <c r="G5" s="134"/>
      <c r="H5" s="134"/>
      <c r="I5" s="134"/>
      <c r="J5" s="134"/>
      <c r="K5" s="134"/>
      <c r="L5" s="134"/>
      <c r="M5" s="134"/>
      <c r="N5" s="134"/>
      <c r="O5" s="134"/>
      <c r="P5" s="134"/>
      <c r="Q5" s="134"/>
      <c r="R5" s="22"/>
    </row>
    <row r="6" spans="2:18" ht="25.35" customHeight="1">
      <c r="B6" s="21"/>
      <c r="C6" s="134"/>
      <c r="D6" s="138" t="s">
        <v>17</v>
      </c>
      <c r="E6" s="134"/>
      <c r="F6" s="330" t="str">
        <f>'[3]Rekapitulace stavby'!K6</f>
        <v>Lednice</v>
      </c>
      <c r="G6" s="331"/>
      <c r="H6" s="331"/>
      <c r="I6" s="331"/>
      <c r="J6" s="331"/>
      <c r="K6" s="331"/>
      <c r="L6" s="331"/>
      <c r="M6" s="331"/>
      <c r="N6" s="331"/>
      <c r="O6" s="331"/>
      <c r="P6" s="331"/>
      <c r="Q6" s="134"/>
      <c r="R6" s="22"/>
    </row>
    <row r="7" spans="2:18" s="1" customFormat="1" ht="32.85" customHeight="1">
      <c r="B7" s="26"/>
      <c r="C7" s="137"/>
      <c r="D7" s="24" t="s">
        <v>94</v>
      </c>
      <c r="E7" s="137"/>
      <c r="F7" s="349" t="s">
        <v>308</v>
      </c>
      <c r="G7" s="333"/>
      <c r="H7" s="333"/>
      <c r="I7" s="333"/>
      <c r="J7" s="333"/>
      <c r="K7" s="333"/>
      <c r="L7" s="333"/>
      <c r="M7" s="333"/>
      <c r="N7" s="333"/>
      <c r="O7" s="333"/>
      <c r="P7" s="333"/>
      <c r="Q7" s="137"/>
      <c r="R7" s="28"/>
    </row>
    <row r="8" spans="2:18" s="1" customFormat="1" ht="14.45" customHeight="1">
      <c r="B8" s="26"/>
      <c r="C8" s="137"/>
      <c r="D8" s="138" t="s">
        <v>19</v>
      </c>
      <c r="E8" s="137"/>
      <c r="F8" s="133" t="s">
        <v>5</v>
      </c>
      <c r="G8" s="137"/>
      <c r="H8" s="137"/>
      <c r="I8" s="137"/>
      <c r="J8" s="137"/>
      <c r="K8" s="137"/>
      <c r="L8" s="137"/>
      <c r="M8" s="138" t="s">
        <v>20</v>
      </c>
      <c r="N8" s="137"/>
      <c r="O8" s="133" t="s">
        <v>5</v>
      </c>
      <c r="P8" s="137"/>
      <c r="Q8" s="137"/>
      <c r="R8" s="28"/>
    </row>
    <row r="9" spans="2:18" s="1" customFormat="1" ht="14.45" customHeight="1">
      <c r="B9" s="26"/>
      <c r="C9" s="137"/>
      <c r="D9" s="138" t="s">
        <v>21</v>
      </c>
      <c r="E9" s="137"/>
      <c r="F9" s="334" t="str">
        <f>'Rekapitulace stavby'!K8</f>
        <v>Lednice</v>
      </c>
      <c r="G9" s="334"/>
      <c r="H9" s="137"/>
      <c r="I9" s="137"/>
      <c r="J9" s="137"/>
      <c r="K9" s="137"/>
      <c r="L9" s="137"/>
      <c r="M9" s="138" t="s">
        <v>23</v>
      </c>
      <c r="N9" s="137"/>
      <c r="O9" s="334">
        <f>'Rekapitulace stavby'!AN8</f>
        <v>43145</v>
      </c>
      <c r="P9" s="334"/>
      <c r="Q9" s="137"/>
      <c r="R9" s="28"/>
    </row>
    <row r="10" spans="2:18" s="1" customFormat="1" ht="10.9" customHeight="1">
      <c r="B10" s="26"/>
      <c r="C10" s="137"/>
      <c r="D10" s="137"/>
      <c r="E10" s="137"/>
      <c r="F10" s="334"/>
      <c r="G10" s="334"/>
      <c r="H10" s="137"/>
      <c r="I10" s="137"/>
      <c r="J10" s="137"/>
      <c r="K10" s="137"/>
      <c r="L10" s="137"/>
      <c r="M10" s="137"/>
      <c r="N10" s="137"/>
      <c r="O10" s="137"/>
      <c r="P10" s="137"/>
      <c r="Q10" s="137"/>
      <c r="R10" s="28"/>
    </row>
    <row r="11" spans="2:18" s="1" customFormat="1" ht="14.45" customHeight="1">
      <c r="B11" s="26"/>
      <c r="C11" s="137"/>
      <c r="D11" s="138" t="s">
        <v>24</v>
      </c>
      <c r="E11" s="137"/>
      <c r="F11" s="121" t="str">
        <f>'Rekapitulace stavby'!K10</f>
        <v>Mendelova univerzita v Brně, Zahradnická fakulta</v>
      </c>
      <c r="G11" s="121"/>
      <c r="H11" s="137"/>
      <c r="I11" s="137"/>
      <c r="J11" s="137"/>
      <c r="K11" s="137"/>
      <c r="L11" s="137"/>
      <c r="M11" s="138" t="s">
        <v>25</v>
      </c>
      <c r="N11" s="137"/>
      <c r="O11" s="335">
        <f>IF('Rekapitulace stavby'!AN10="","",'Rekapitulace stavby'!AN10)</f>
        <v>62156489</v>
      </c>
      <c r="P11" s="335"/>
      <c r="Q11" s="137"/>
      <c r="R11" s="28"/>
    </row>
    <row r="12" spans="2:18" s="1" customFormat="1" ht="18" customHeight="1">
      <c r="B12" s="26"/>
      <c r="C12" s="137"/>
      <c r="D12" s="137"/>
      <c r="E12" s="133" t="str">
        <f>IF('[3]Rekapitulace stavby'!E11="","",'[3]Rekapitulace stavby'!E11)</f>
        <v xml:space="preserve"> </v>
      </c>
      <c r="F12" s="121" t="str">
        <f>'Rekapitulace stavby'!K11</f>
        <v>Zemědělská 1, 613 00 Brno</v>
      </c>
      <c r="G12" s="121"/>
      <c r="H12" s="137"/>
      <c r="I12" s="137"/>
      <c r="J12" s="137"/>
      <c r="K12" s="137"/>
      <c r="L12" s="137"/>
      <c r="M12" s="138" t="s">
        <v>26</v>
      </c>
      <c r="N12" s="137"/>
      <c r="O12" s="335" t="str">
        <f>IF('Rekapitulace stavby'!AN11="","",'Rekapitulace stavby'!AN11)</f>
        <v>CZ62156489</v>
      </c>
      <c r="P12" s="335"/>
      <c r="Q12" s="137"/>
      <c r="R12" s="28"/>
    </row>
    <row r="13" spans="2:18" s="1" customFormat="1" ht="6.95" customHeight="1">
      <c r="B13" s="26"/>
      <c r="C13" s="137"/>
      <c r="D13" s="137"/>
      <c r="E13" s="137"/>
      <c r="F13" s="334"/>
      <c r="G13" s="334"/>
      <c r="H13" s="137"/>
      <c r="I13" s="137"/>
      <c r="J13" s="137"/>
      <c r="K13" s="137"/>
      <c r="L13" s="137"/>
      <c r="M13" s="137"/>
      <c r="N13" s="137"/>
      <c r="O13" s="137"/>
      <c r="P13" s="137"/>
      <c r="Q13" s="137"/>
      <c r="R13" s="28"/>
    </row>
    <row r="14" spans="2:18" s="1" customFormat="1" ht="14.45" customHeight="1">
      <c r="B14" s="26"/>
      <c r="C14" s="137"/>
      <c r="D14" s="138" t="s">
        <v>27</v>
      </c>
      <c r="E14" s="137"/>
      <c r="F14" s="281" t="str">
        <f>'Rekapitulace stavby'!K13</f>
        <v xml:space="preserve"> </v>
      </c>
      <c r="G14" s="281"/>
      <c r="H14" s="137"/>
      <c r="I14" s="137"/>
      <c r="J14" s="137"/>
      <c r="K14" s="137"/>
      <c r="L14" s="137"/>
      <c r="M14" s="138" t="s">
        <v>25</v>
      </c>
      <c r="N14" s="137"/>
      <c r="O14" s="335" t="str">
        <f>IF('Rekapitulace stavby'!AN13="","",'Rekapitulace stavby'!AN13)</f>
        <v xml:space="preserve">  </v>
      </c>
      <c r="P14" s="335"/>
      <c r="Q14" s="137"/>
      <c r="R14" s="28"/>
    </row>
    <row r="15" spans="2:18" s="1" customFormat="1" ht="18" customHeight="1">
      <c r="B15" s="26"/>
      <c r="C15" s="137"/>
      <c r="D15" s="137"/>
      <c r="E15" s="133" t="str">
        <f>IF('[3]Rekapitulace stavby'!E14="","",'[3]Rekapitulace stavby'!E14)</f>
        <v xml:space="preserve"> </v>
      </c>
      <c r="F15" s="281" t="str">
        <f>'Rekapitulace stavby'!K14</f>
        <v xml:space="preserve"> </v>
      </c>
      <c r="G15" s="281"/>
      <c r="H15" s="137"/>
      <c r="I15" s="137"/>
      <c r="J15" s="137"/>
      <c r="K15" s="137"/>
      <c r="L15" s="137"/>
      <c r="M15" s="138" t="s">
        <v>26</v>
      </c>
      <c r="N15" s="137"/>
      <c r="O15" s="335" t="str">
        <f>IF('Rekapitulace stavby'!AN14="","",'Rekapitulace stavby'!AN14)</f>
        <v xml:space="preserve"> </v>
      </c>
      <c r="P15" s="335"/>
      <c r="Q15" s="137"/>
      <c r="R15" s="28"/>
    </row>
    <row r="16" spans="2:18" s="1" customFormat="1" ht="6.95" customHeight="1">
      <c r="B16" s="26"/>
      <c r="C16" s="137"/>
      <c r="D16" s="137"/>
      <c r="E16" s="137"/>
      <c r="F16" s="334"/>
      <c r="G16" s="334"/>
      <c r="H16" s="137"/>
      <c r="I16" s="137"/>
      <c r="J16" s="137"/>
      <c r="K16" s="137"/>
      <c r="L16" s="137"/>
      <c r="M16" s="137"/>
      <c r="N16" s="137"/>
      <c r="O16" s="137"/>
      <c r="P16" s="137"/>
      <c r="Q16" s="137"/>
      <c r="R16" s="28"/>
    </row>
    <row r="17" spans="2:18" s="1" customFormat="1" ht="14.45" customHeight="1">
      <c r="B17" s="26"/>
      <c r="C17" s="137"/>
      <c r="D17" s="138" t="s">
        <v>28</v>
      </c>
      <c r="E17" s="137"/>
      <c r="F17" s="121" t="str">
        <f>'Rekapitulace stavby'!K16</f>
        <v>Ing. Jiří Vondál, PROVO, Kubelíkova 22d, 628 00 Brno - Líšeň, IČ:12703320</v>
      </c>
      <c r="G17" s="121"/>
      <c r="H17" s="137"/>
      <c r="I17" s="137"/>
      <c r="J17" s="137"/>
      <c r="K17" s="137"/>
      <c r="L17" s="137"/>
      <c r="M17" s="138" t="s">
        <v>25</v>
      </c>
      <c r="N17" s="137"/>
      <c r="O17" s="335" t="str">
        <f>IF('Rekapitulace stavby'!AN16="","",'Rekapitulace stavby'!AN16)</f>
        <v/>
      </c>
      <c r="P17" s="335"/>
      <c r="Q17" s="137"/>
      <c r="R17" s="28"/>
    </row>
    <row r="18" spans="2:18" s="1" customFormat="1" ht="18" customHeight="1">
      <c r="B18" s="26"/>
      <c r="C18" s="137"/>
      <c r="D18" s="137"/>
      <c r="E18" s="133" t="str">
        <f>IF('[3]Rekapitulace stavby'!E17="","",'[3]Rekapitulace stavby'!E17)</f>
        <v xml:space="preserve"> </v>
      </c>
      <c r="F18" s="121"/>
      <c r="G18" s="121"/>
      <c r="H18" s="137"/>
      <c r="I18" s="137"/>
      <c r="J18" s="137"/>
      <c r="K18" s="137"/>
      <c r="L18" s="137"/>
      <c r="M18" s="138" t="s">
        <v>26</v>
      </c>
      <c r="N18" s="137"/>
      <c r="O18" s="335" t="str">
        <f>IF('Rekapitulace stavby'!AN17="","",'Rekapitulace stavby'!AN17)</f>
        <v/>
      </c>
      <c r="P18" s="335"/>
      <c r="Q18" s="137"/>
      <c r="R18" s="28"/>
    </row>
    <row r="19" spans="2:18" s="1" customFormat="1" ht="6.95" customHeight="1">
      <c r="B19" s="26"/>
      <c r="C19" s="137"/>
      <c r="D19" s="137"/>
      <c r="E19" s="137"/>
      <c r="F19" s="334"/>
      <c r="G19" s="334"/>
      <c r="H19" s="137"/>
      <c r="I19" s="137"/>
      <c r="J19" s="137"/>
      <c r="K19" s="137"/>
      <c r="L19" s="137"/>
      <c r="M19" s="137"/>
      <c r="N19" s="137"/>
      <c r="O19" s="137"/>
      <c r="P19" s="137"/>
      <c r="Q19" s="137"/>
      <c r="R19" s="28"/>
    </row>
    <row r="20" spans="2:18" s="1" customFormat="1" ht="14.45" customHeight="1">
      <c r="B20" s="26"/>
      <c r="C20" s="137"/>
      <c r="D20" s="138" t="s">
        <v>30</v>
      </c>
      <c r="E20" s="137"/>
      <c r="F20" s="121" t="str">
        <f>'Rekapitulace stavby'!K19</f>
        <v>Profigrass s.r.o. - Ing. Tomáš Vlček</v>
      </c>
      <c r="G20" s="121"/>
      <c r="H20" s="137"/>
      <c r="I20" s="137"/>
      <c r="J20" s="137"/>
      <c r="K20" s="137"/>
      <c r="L20" s="137"/>
      <c r="M20" s="138" t="s">
        <v>25</v>
      </c>
      <c r="N20" s="137"/>
      <c r="O20" s="335">
        <f>IF('Rekapitulace stavby'!AN19="","",'Rekapitulace stavby'!AN19)</f>
        <v>25319876</v>
      </c>
      <c r="P20" s="335"/>
      <c r="Q20" s="137"/>
      <c r="R20" s="28"/>
    </row>
    <row r="21" spans="2:18" s="1" customFormat="1" ht="18" customHeight="1">
      <c r="B21" s="26"/>
      <c r="C21" s="137"/>
      <c r="D21" s="137"/>
      <c r="E21" s="133" t="str">
        <f>IF('[3]Rekapitulace stavby'!E20="","",'[3]Rekapitulace stavby'!E20)</f>
        <v xml:space="preserve"> </v>
      </c>
      <c r="F21" s="121" t="str">
        <f>'Rekapitulace stavby'!K20</f>
        <v>Holzova 9, 628 00 Brno - Líšeň</v>
      </c>
      <c r="G21" s="121"/>
      <c r="H21" s="137"/>
      <c r="I21" s="137"/>
      <c r="J21" s="137"/>
      <c r="K21" s="137"/>
      <c r="L21" s="137"/>
      <c r="M21" s="138" t="s">
        <v>26</v>
      </c>
      <c r="N21" s="137"/>
      <c r="O21" s="335" t="str">
        <f>IF('Rekapitulace stavby'!AN20="","",'Rekapitulace stavby'!AN20)</f>
        <v>CZ25319876</v>
      </c>
      <c r="P21" s="335"/>
      <c r="Q21" s="137"/>
      <c r="R21" s="28"/>
    </row>
    <row r="22" spans="2:18" s="1" customFormat="1" ht="6.95" customHeight="1">
      <c r="B22" s="26"/>
      <c r="C22" s="137"/>
      <c r="D22" s="137"/>
      <c r="E22" s="137"/>
      <c r="F22" s="137"/>
      <c r="G22" s="137"/>
      <c r="H22" s="137"/>
      <c r="I22" s="137"/>
      <c r="J22" s="137"/>
      <c r="K22" s="137"/>
      <c r="L22" s="137"/>
      <c r="M22" s="137"/>
      <c r="N22" s="137"/>
      <c r="O22" s="137"/>
      <c r="P22" s="137"/>
      <c r="Q22" s="137"/>
      <c r="R22" s="28"/>
    </row>
    <row r="23" spans="2:18" s="1" customFormat="1" ht="14.45" customHeight="1">
      <c r="B23" s="26"/>
      <c r="C23" s="137"/>
      <c r="D23" s="138" t="s">
        <v>31</v>
      </c>
      <c r="E23" s="137"/>
      <c r="F23" s="281" t="str">
        <f>'Rekapitulace stavby'!K22</f>
        <v xml:space="preserve"> </v>
      </c>
      <c r="G23" s="281"/>
      <c r="H23" s="137"/>
      <c r="I23" s="137"/>
      <c r="J23" s="137"/>
      <c r="K23" s="137"/>
      <c r="L23" s="137"/>
      <c r="M23" s="137"/>
      <c r="N23" s="137"/>
      <c r="O23" s="137"/>
      <c r="P23" s="137"/>
      <c r="Q23" s="137"/>
      <c r="R23" s="28"/>
    </row>
    <row r="24" spans="2:18" s="1" customFormat="1" ht="22.5" customHeight="1">
      <c r="B24" s="26"/>
      <c r="C24" s="137"/>
      <c r="D24" s="137"/>
      <c r="E24" s="350" t="s">
        <v>5</v>
      </c>
      <c r="F24" s="350"/>
      <c r="G24" s="350"/>
      <c r="H24" s="350"/>
      <c r="I24" s="350"/>
      <c r="J24" s="350"/>
      <c r="K24" s="350"/>
      <c r="L24" s="350"/>
      <c r="M24" s="137"/>
      <c r="N24" s="137"/>
      <c r="O24" s="137"/>
      <c r="P24" s="137"/>
      <c r="Q24" s="137"/>
      <c r="R24" s="28"/>
    </row>
    <row r="25" spans="2:18" s="1" customFormat="1" ht="6.95" customHeight="1">
      <c r="B25" s="26"/>
      <c r="C25" s="137"/>
      <c r="D25" s="137"/>
      <c r="E25" s="137"/>
      <c r="F25" s="137"/>
      <c r="G25" s="137"/>
      <c r="H25" s="137"/>
      <c r="I25" s="137"/>
      <c r="J25" s="137"/>
      <c r="K25" s="137"/>
      <c r="L25" s="137"/>
      <c r="M25" s="137"/>
      <c r="N25" s="137"/>
      <c r="O25" s="137"/>
      <c r="P25" s="137"/>
      <c r="Q25" s="137"/>
      <c r="R25" s="28"/>
    </row>
    <row r="26" spans="2:18" s="1" customFormat="1" ht="6.95" customHeight="1">
      <c r="B26" s="26"/>
      <c r="C26" s="137"/>
      <c r="D26" s="33"/>
      <c r="E26" s="33"/>
      <c r="F26" s="33"/>
      <c r="G26" s="33"/>
      <c r="H26" s="33"/>
      <c r="I26" s="33"/>
      <c r="J26" s="33"/>
      <c r="K26" s="33"/>
      <c r="L26" s="33"/>
      <c r="M26" s="33"/>
      <c r="N26" s="33"/>
      <c r="O26" s="33"/>
      <c r="P26" s="33"/>
      <c r="Q26" s="137"/>
      <c r="R26" s="28"/>
    </row>
    <row r="27" spans="2:18" s="1" customFormat="1" ht="14.45" customHeight="1">
      <c r="B27" s="26"/>
      <c r="C27" s="137"/>
      <c r="D27" s="80" t="s">
        <v>95</v>
      </c>
      <c r="E27" s="137"/>
      <c r="F27" s="137"/>
      <c r="G27" s="137"/>
      <c r="H27" s="137"/>
      <c r="I27" s="137"/>
      <c r="J27" s="137"/>
      <c r="K27" s="137"/>
      <c r="L27" s="137"/>
      <c r="M27" s="351">
        <f>N88</f>
        <v>0</v>
      </c>
      <c r="N27" s="351"/>
      <c r="O27" s="351"/>
      <c r="P27" s="351"/>
      <c r="Q27" s="137"/>
      <c r="R27" s="28"/>
    </row>
    <row r="28" spans="2:18" s="1" customFormat="1" ht="14.45" customHeight="1">
      <c r="B28" s="26"/>
      <c r="C28" s="137"/>
      <c r="D28" s="25" t="s">
        <v>96</v>
      </c>
      <c r="E28" s="137"/>
      <c r="F28" s="137"/>
      <c r="G28" s="137"/>
      <c r="H28" s="137"/>
      <c r="I28" s="137"/>
      <c r="J28" s="137"/>
      <c r="K28" s="137"/>
      <c r="L28" s="137"/>
      <c r="M28" s="351">
        <f>N98</f>
        <v>0</v>
      </c>
      <c r="N28" s="351"/>
      <c r="O28" s="351"/>
      <c r="P28" s="351"/>
      <c r="Q28" s="137"/>
      <c r="R28" s="28"/>
    </row>
    <row r="29" spans="2:18" s="1" customFormat="1" ht="6.95" customHeight="1">
      <c r="B29" s="26"/>
      <c r="C29" s="137"/>
      <c r="D29" s="137"/>
      <c r="E29" s="137"/>
      <c r="F29" s="137"/>
      <c r="G29" s="137"/>
      <c r="H29" s="137"/>
      <c r="I29" s="137"/>
      <c r="J29" s="137"/>
      <c r="K29" s="137"/>
      <c r="L29" s="137"/>
      <c r="M29" s="137"/>
      <c r="N29" s="137"/>
      <c r="O29" s="137"/>
      <c r="P29" s="137"/>
      <c r="Q29" s="137"/>
      <c r="R29" s="28"/>
    </row>
    <row r="30" spans="2:18" s="1" customFormat="1" ht="25.35" customHeight="1">
      <c r="B30" s="26"/>
      <c r="C30" s="137"/>
      <c r="D30" s="81" t="s">
        <v>34</v>
      </c>
      <c r="E30" s="137"/>
      <c r="F30" s="137"/>
      <c r="G30" s="137"/>
      <c r="H30" s="137"/>
      <c r="I30" s="137"/>
      <c r="J30" s="137"/>
      <c r="K30" s="137"/>
      <c r="L30" s="137"/>
      <c r="M30" s="348">
        <f>ROUND(M27+M28,2)</f>
        <v>0</v>
      </c>
      <c r="N30" s="333"/>
      <c r="O30" s="333"/>
      <c r="P30" s="333"/>
      <c r="Q30" s="137"/>
      <c r="R30" s="28"/>
    </row>
    <row r="31" spans="2:18" s="1" customFormat="1" ht="6.95" customHeight="1">
      <c r="B31" s="26"/>
      <c r="C31" s="137"/>
      <c r="D31" s="33"/>
      <c r="E31" s="33"/>
      <c r="F31" s="33"/>
      <c r="G31" s="33"/>
      <c r="H31" s="33"/>
      <c r="I31" s="33"/>
      <c r="J31" s="33"/>
      <c r="K31" s="33"/>
      <c r="L31" s="33"/>
      <c r="M31" s="33"/>
      <c r="N31" s="33"/>
      <c r="O31" s="33"/>
      <c r="P31" s="33"/>
      <c r="Q31" s="137"/>
      <c r="R31" s="28"/>
    </row>
    <row r="32" spans="2:18" s="1" customFormat="1" ht="14.45" customHeight="1">
      <c r="B32" s="26"/>
      <c r="C32" s="137"/>
      <c r="D32" s="132" t="s">
        <v>35</v>
      </c>
      <c r="E32" s="132" t="s">
        <v>36</v>
      </c>
      <c r="F32" s="135">
        <v>0.21</v>
      </c>
      <c r="G32" s="82" t="s">
        <v>37</v>
      </c>
      <c r="H32" s="344">
        <f>M30</f>
        <v>0</v>
      </c>
      <c r="I32" s="333"/>
      <c r="J32" s="333"/>
      <c r="K32" s="137"/>
      <c r="L32" s="137"/>
      <c r="M32" s="344">
        <f>H32*0.21</f>
        <v>0</v>
      </c>
      <c r="N32" s="333"/>
      <c r="O32" s="333"/>
      <c r="P32" s="333"/>
      <c r="Q32" s="137"/>
      <c r="R32" s="28"/>
    </row>
    <row r="33" spans="2:18" s="1" customFormat="1" ht="14.45" customHeight="1">
      <c r="B33" s="26"/>
      <c r="C33" s="137"/>
      <c r="D33" s="137"/>
      <c r="E33" s="132" t="s">
        <v>38</v>
      </c>
      <c r="F33" s="135">
        <v>0.15</v>
      </c>
      <c r="G33" s="82" t="s">
        <v>37</v>
      </c>
      <c r="H33" s="344"/>
      <c r="I33" s="333"/>
      <c r="J33" s="333"/>
      <c r="K33" s="137"/>
      <c r="L33" s="137"/>
      <c r="M33" s="344">
        <v>0</v>
      </c>
      <c r="N33" s="333"/>
      <c r="O33" s="333"/>
      <c r="P33" s="333"/>
      <c r="Q33" s="137"/>
      <c r="R33" s="28"/>
    </row>
    <row r="34" spans="2:18" s="1" customFormat="1" ht="14.45" customHeight="1" hidden="1">
      <c r="B34" s="26"/>
      <c r="C34" s="137"/>
      <c r="D34" s="137"/>
      <c r="E34" s="132" t="s">
        <v>39</v>
      </c>
      <c r="F34" s="135">
        <v>0.21</v>
      </c>
      <c r="G34" s="82" t="s">
        <v>37</v>
      </c>
      <c r="H34" s="344" t="e">
        <f>ROUND((SUM(#REF!)+SUM(#REF!)),2)</f>
        <v>#REF!</v>
      </c>
      <c r="I34" s="333"/>
      <c r="J34" s="333"/>
      <c r="K34" s="137"/>
      <c r="L34" s="137"/>
      <c r="M34" s="344">
        <v>0</v>
      </c>
      <c r="N34" s="333"/>
      <c r="O34" s="333"/>
      <c r="P34" s="333"/>
      <c r="Q34" s="137"/>
      <c r="R34" s="28"/>
    </row>
    <row r="35" spans="2:18" s="1" customFormat="1" ht="14.45" customHeight="1" hidden="1">
      <c r="B35" s="26"/>
      <c r="C35" s="137"/>
      <c r="D35" s="137"/>
      <c r="E35" s="132" t="s">
        <v>40</v>
      </c>
      <c r="F35" s="135">
        <v>0.15</v>
      </c>
      <c r="G35" s="82" t="s">
        <v>37</v>
      </c>
      <c r="H35" s="344" t="e">
        <f>ROUND((SUM(#REF!)+SUM(#REF!)),2)</f>
        <v>#REF!</v>
      </c>
      <c r="I35" s="333"/>
      <c r="J35" s="333"/>
      <c r="K35" s="137"/>
      <c r="L35" s="137"/>
      <c r="M35" s="344">
        <v>0</v>
      </c>
      <c r="N35" s="333"/>
      <c r="O35" s="333"/>
      <c r="P35" s="333"/>
      <c r="Q35" s="137"/>
      <c r="R35" s="28"/>
    </row>
    <row r="36" spans="2:18" s="1" customFormat="1" ht="14.45" customHeight="1" hidden="1">
      <c r="B36" s="26"/>
      <c r="C36" s="137"/>
      <c r="D36" s="137"/>
      <c r="E36" s="132" t="s">
        <v>41</v>
      </c>
      <c r="F36" s="135">
        <v>0</v>
      </c>
      <c r="G36" s="82" t="s">
        <v>37</v>
      </c>
      <c r="H36" s="344" t="e">
        <f>ROUND((SUM(#REF!)+SUM(#REF!)),2)</f>
        <v>#REF!</v>
      </c>
      <c r="I36" s="333"/>
      <c r="J36" s="333"/>
      <c r="K36" s="137"/>
      <c r="L36" s="137"/>
      <c r="M36" s="344">
        <v>0</v>
      </c>
      <c r="N36" s="333"/>
      <c r="O36" s="333"/>
      <c r="P36" s="333"/>
      <c r="Q36" s="137"/>
      <c r="R36" s="28"/>
    </row>
    <row r="37" spans="2:18" s="1" customFormat="1" ht="6.95" customHeight="1">
      <c r="B37" s="26"/>
      <c r="C37" s="137"/>
      <c r="D37" s="137"/>
      <c r="E37" s="137"/>
      <c r="F37" s="137"/>
      <c r="G37" s="137"/>
      <c r="H37" s="137"/>
      <c r="I37" s="137"/>
      <c r="J37" s="137"/>
      <c r="K37" s="137"/>
      <c r="L37" s="137"/>
      <c r="M37" s="137"/>
      <c r="N37" s="137"/>
      <c r="O37" s="137"/>
      <c r="P37" s="137"/>
      <c r="Q37" s="137"/>
      <c r="R37" s="28"/>
    </row>
    <row r="38" spans="2:18" s="1" customFormat="1" ht="25.35" customHeight="1">
      <c r="B38" s="26"/>
      <c r="C38" s="140"/>
      <c r="D38" s="83" t="s">
        <v>42</v>
      </c>
      <c r="E38" s="53"/>
      <c r="F38" s="53"/>
      <c r="G38" s="84" t="s">
        <v>43</v>
      </c>
      <c r="H38" s="85" t="s">
        <v>44</v>
      </c>
      <c r="I38" s="53"/>
      <c r="J38" s="53"/>
      <c r="K38" s="53"/>
      <c r="L38" s="345">
        <f>SUM(M30:M36)</f>
        <v>0</v>
      </c>
      <c r="M38" s="345"/>
      <c r="N38" s="345"/>
      <c r="O38" s="345"/>
      <c r="P38" s="346"/>
      <c r="Q38" s="140"/>
      <c r="R38" s="28"/>
    </row>
    <row r="39" spans="2:18" s="1" customFormat="1" ht="14.45" customHeight="1">
      <c r="B39" s="26"/>
      <c r="C39" s="137"/>
      <c r="D39" s="137"/>
      <c r="E39" s="137"/>
      <c r="F39" s="137"/>
      <c r="G39" s="137"/>
      <c r="H39" s="137"/>
      <c r="I39" s="137"/>
      <c r="J39" s="137"/>
      <c r="K39" s="137"/>
      <c r="L39" s="137"/>
      <c r="M39" s="137"/>
      <c r="N39" s="137"/>
      <c r="O39" s="137"/>
      <c r="P39" s="137"/>
      <c r="Q39" s="137"/>
      <c r="R39" s="28"/>
    </row>
    <row r="40" spans="2:18" s="1" customFormat="1" ht="14.45" customHeight="1">
      <c r="B40" s="26"/>
      <c r="C40" s="137"/>
      <c r="D40" s="137"/>
      <c r="E40" s="137"/>
      <c r="F40" s="137"/>
      <c r="G40" s="137"/>
      <c r="H40" s="137"/>
      <c r="I40" s="137"/>
      <c r="J40" s="137"/>
      <c r="K40" s="137"/>
      <c r="L40" s="137"/>
      <c r="M40" s="137"/>
      <c r="N40" s="137"/>
      <c r="O40" s="137"/>
      <c r="P40" s="137"/>
      <c r="Q40" s="137"/>
      <c r="R40" s="28"/>
    </row>
    <row r="41" spans="2:18" ht="13.5">
      <c r="B41" s="21"/>
      <c r="C41" s="134"/>
      <c r="D41" s="134"/>
      <c r="E41" s="134"/>
      <c r="F41" s="134"/>
      <c r="G41" s="134"/>
      <c r="H41" s="134"/>
      <c r="I41" s="134"/>
      <c r="J41" s="134"/>
      <c r="K41" s="134"/>
      <c r="L41" s="134"/>
      <c r="M41" s="134"/>
      <c r="N41" s="134"/>
      <c r="O41" s="134"/>
      <c r="P41" s="134"/>
      <c r="Q41" s="134"/>
      <c r="R41" s="22"/>
    </row>
    <row r="42" spans="2:18" ht="13.5">
      <c r="B42" s="21"/>
      <c r="C42" s="134"/>
      <c r="D42" s="134"/>
      <c r="E42" s="134"/>
      <c r="F42" s="134"/>
      <c r="G42" s="134"/>
      <c r="H42" s="134"/>
      <c r="I42" s="134"/>
      <c r="J42" s="134"/>
      <c r="K42" s="134"/>
      <c r="L42" s="134"/>
      <c r="M42" s="134"/>
      <c r="N42" s="134"/>
      <c r="O42" s="134"/>
      <c r="P42" s="134"/>
      <c r="Q42" s="134"/>
      <c r="R42" s="22"/>
    </row>
    <row r="43" spans="2:18" ht="13.5">
      <c r="B43" s="21"/>
      <c r="C43" s="134"/>
      <c r="D43" s="134"/>
      <c r="E43" s="134"/>
      <c r="F43" s="134"/>
      <c r="G43" s="134"/>
      <c r="H43" s="134"/>
      <c r="I43" s="134"/>
      <c r="J43" s="134"/>
      <c r="K43" s="134"/>
      <c r="L43" s="134"/>
      <c r="M43" s="134"/>
      <c r="N43" s="134"/>
      <c r="O43" s="134"/>
      <c r="P43" s="134"/>
      <c r="Q43" s="134"/>
      <c r="R43" s="22"/>
    </row>
    <row r="44" spans="2:18" ht="13.5">
      <c r="B44" s="21"/>
      <c r="C44" s="134"/>
      <c r="D44" s="134"/>
      <c r="E44" s="134"/>
      <c r="F44" s="134"/>
      <c r="G44" s="134"/>
      <c r="H44" s="134"/>
      <c r="I44" s="134"/>
      <c r="J44" s="134"/>
      <c r="K44" s="134"/>
      <c r="L44" s="134"/>
      <c r="M44" s="134"/>
      <c r="N44" s="134"/>
      <c r="O44" s="134"/>
      <c r="P44" s="134"/>
      <c r="Q44" s="134"/>
      <c r="R44" s="22"/>
    </row>
    <row r="45" spans="2:18" ht="13.5">
      <c r="B45" s="21"/>
      <c r="C45" s="134"/>
      <c r="D45" s="134"/>
      <c r="E45" s="134"/>
      <c r="F45" s="134"/>
      <c r="G45" s="134"/>
      <c r="H45" s="134"/>
      <c r="I45" s="134"/>
      <c r="J45" s="134"/>
      <c r="K45" s="134"/>
      <c r="L45" s="134"/>
      <c r="M45" s="134"/>
      <c r="N45" s="134"/>
      <c r="O45" s="134"/>
      <c r="P45" s="134"/>
      <c r="Q45" s="134"/>
      <c r="R45" s="22"/>
    </row>
    <row r="46" spans="2:18" ht="13.5">
      <c r="B46" s="21"/>
      <c r="C46" s="134"/>
      <c r="D46" s="134"/>
      <c r="E46" s="134"/>
      <c r="F46" s="134"/>
      <c r="G46" s="134"/>
      <c r="H46" s="134"/>
      <c r="I46" s="134"/>
      <c r="J46" s="134"/>
      <c r="K46" s="134"/>
      <c r="L46" s="134"/>
      <c r="M46" s="134"/>
      <c r="N46" s="134"/>
      <c r="O46" s="134"/>
      <c r="P46" s="134"/>
      <c r="Q46" s="134"/>
      <c r="R46" s="22"/>
    </row>
    <row r="47" spans="2:18" ht="13.5">
      <c r="B47" s="21"/>
      <c r="C47" s="134"/>
      <c r="D47" s="134"/>
      <c r="E47" s="134"/>
      <c r="F47" s="134"/>
      <c r="G47" s="134"/>
      <c r="H47" s="134"/>
      <c r="I47" s="134"/>
      <c r="J47" s="134"/>
      <c r="K47" s="134"/>
      <c r="L47" s="134"/>
      <c r="M47" s="134"/>
      <c r="N47" s="134"/>
      <c r="O47" s="134"/>
      <c r="P47" s="134"/>
      <c r="Q47" s="134"/>
      <c r="R47" s="22"/>
    </row>
    <row r="48" spans="2:18" ht="13.5">
      <c r="B48" s="21"/>
      <c r="C48" s="134"/>
      <c r="D48" s="134"/>
      <c r="E48" s="134"/>
      <c r="F48" s="134"/>
      <c r="G48" s="134"/>
      <c r="H48" s="134"/>
      <c r="I48" s="134"/>
      <c r="J48" s="134"/>
      <c r="K48" s="134"/>
      <c r="L48" s="134"/>
      <c r="M48" s="134"/>
      <c r="N48" s="134"/>
      <c r="O48" s="134"/>
      <c r="P48" s="134"/>
      <c r="Q48" s="134"/>
      <c r="R48" s="22"/>
    </row>
    <row r="49" spans="2:18" ht="13.5">
      <c r="B49" s="21"/>
      <c r="C49" s="134"/>
      <c r="D49" s="134"/>
      <c r="E49" s="134"/>
      <c r="F49" s="134"/>
      <c r="G49" s="134"/>
      <c r="H49" s="134"/>
      <c r="I49" s="134"/>
      <c r="J49" s="134"/>
      <c r="K49" s="134"/>
      <c r="L49" s="134"/>
      <c r="M49" s="134"/>
      <c r="N49" s="134"/>
      <c r="O49" s="134"/>
      <c r="P49" s="134"/>
      <c r="Q49" s="134"/>
      <c r="R49" s="22"/>
    </row>
    <row r="50" spans="2:18" s="1" customFormat="1" ht="15">
      <c r="B50" s="26"/>
      <c r="C50" s="137"/>
      <c r="D50" s="32" t="s">
        <v>45</v>
      </c>
      <c r="E50" s="33"/>
      <c r="F50" s="33"/>
      <c r="G50" s="33"/>
      <c r="H50" s="34"/>
      <c r="I50" s="137"/>
      <c r="J50" s="32" t="s">
        <v>46</v>
      </c>
      <c r="K50" s="33"/>
      <c r="L50" s="33"/>
      <c r="M50" s="33"/>
      <c r="N50" s="33"/>
      <c r="O50" s="33"/>
      <c r="P50" s="34"/>
      <c r="Q50" s="137"/>
      <c r="R50" s="28"/>
    </row>
    <row r="51" spans="2:18" ht="13.5">
      <c r="B51" s="21"/>
      <c r="C51" s="134"/>
      <c r="D51" s="35"/>
      <c r="E51" s="134"/>
      <c r="F51" s="134"/>
      <c r="G51" s="134"/>
      <c r="H51" s="36"/>
      <c r="I51" s="134"/>
      <c r="J51" s="35"/>
      <c r="K51" s="134"/>
      <c r="L51" s="134"/>
      <c r="M51" s="134"/>
      <c r="N51" s="134"/>
      <c r="O51" s="134"/>
      <c r="P51" s="36"/>
      <c r="Q51" s="134"/>
      <c r="R51" s="22"/>
    </row>
    <row r="52" spans="2:18" ht="13.5">
      <c r="B52" s="21"/>
      <c r="C52" s="134"/>
      <c r="D52" s="35"/>
      <c r="E52" s="134"/>
      <c r="F52" s="134"/>
      <c r="G52" s="134"/>
      <c r="H52" s="36"/>
      <c r="I52" s="134"/>
      <c r="J52" s="35"/>
      <c r="K52" s="134"/>
      <c r="L52" s="134"/>
      <c r="M52" s="134"/>
      <c r="N52" s="134"/>
      <c r="O52" s="134"/>
      <c r="P52" s="36"/>
      <c r="Q52" s="134"/>
      <c r="R52" s="22"/>
    </row>
    <row r="53" spans="2:18" ht="13.5">
      <c r="B53" s="21"/>
      <c r="C53" s="134"/>
      <c r="D53" s="35"/>
      <c r="E53" s="134"/>
      <c r="F53" s="134"/>
      <c r="G53" s="134"/>
      <c r="H53" s="36"/>
      <c r="I53" s="134"/>
      <c r="J53" s="35"/>
      <c r="K53" s="134"/>
      <c r="L53" s="134"/>
      <c r="M53" s="134"/>
      <c r="N53" s="134"/>
      <c r="O53" s="134"/>
      <c r="P53" s="36"/>
      <c r="Q53" s="134"/>
      <c r="R53" s="22"/>
    </row>
    <row r="54" spans="2:18" ht="13.5">
      <c r="B54" s="21"/>
      <c r="C54" s="134"/>
      <c r="D54" s="35"/>
      <c r="E54" s="134"/>
      <c r="F54" s="134"/>
      <c r="G54" s="134"/>
      <c r="H54" s="36"/>
      <c r="I54" s="134"/>
      <c r="J54" s="35"/>
      <c r="K54" s="134"/>
      <c r="L54" s="134"/>
      <c r="M54" s="134"/>
      <c r="N54" s="134"/>
      <c r="O54" s="134"/>
      <c r="P54" s="36"/>
      <c r="Q54" s="134"/>
      <c r="R54" s="22"/>
    </row>
    <row r="55" spans="2:18" ht="13.5">
      <c r="B55" s="21"/>
      <c r="C55" s="134"/>
      <c r="D55" s="35"/>
      <c r="E55" s="134"/>
      <c r="F55" s="134"/>
      <c r="G55" s="134"/>
      <c r="H55" s="36"/>
      <c r="I55" s="134"/>
      <c r="J55" s="35"/>
      <c r="K55" s="134"/>
      <c r="L55" s="134"/>
      <c r="M55" s="134"/>
      <c r="N55" s="134"/>
      <c r="O55" s="134"/>
      <c r="P55" s="36"/>
      <c r="Q55" s="134"/>
      <c r="R55" s="22"/>
    </row>
    <row r="56" spans="2:18" ht="13.5">
      <c r="B56" s="21"/>
      <c r="C56" s="134"/>
      <c r="D56" s="35"/>
      <c r="E56" s="134"/>
      <c r="F56" s="134"/>
      <c r="G56" s="134"/>
      <c r="H56" s="36"/>
      <c r="I56" s="134"/>
      <c r="J56" s="35"/>
      <c r="K56" s="134"/>
      <c r="L56" s="134"/>
      <c r="M56" s="134"/>
      <c r="N56" s="134"/>
      <c r="O56" s="134"/>
      <c r="P56" s="36"/>
      <c r="Q56" s="134"/>
      <c r="R56" s="22"/>
    </row>
    <row r="57" spans="2:18" ht="13.5">
      <c r="B57" s="21"/>
      <c r="C57" s="134"/>
      <c r="D57" s="35"/>
      <c r="E57" s="134"/>
      <c r="F57" s="134"/>
      <c r="G57" s="134"/>
      <c r="H57" s="36"/>
      <c r="I57" s="134"/>
      <c r="J57" s="35"/>
      <c r="K57" s="134"/>
      <c r="L57" s="134"/>
      <c r="M57" s="134"/>
      <c r="N57" s="134"/>
      <c r="O57" s="134"/>
      <c r="P57" s="36"/>
      <c r="Q57" s="134"/>
      <c r="R57" s="22"/>
    </row>
    <row r="58" spans="2:18" ht="13.5">
      <c r="B58" s="21"/>
      <c r="C58" s="134"/>
      <c r="D58" s="35"/>
      <c r="E58" s="134"/>
      <c r="F58" s="134"/>
      <c r="G58" s="134"/>
      <c r="H58" s="36"/>
      <c r="I58" s="134"/>
      <c r="J58" s="35"/>
      <c r="K58" s="134"/>
      <c r="L58" s="134"/>
      <c r="M58" s="134"/>
      <c r="N58" s="134"/>
      <c r="O58" s="134"/>
      <c r="P58" s="36"/>
      <c r="Q58" s="134"/>
      <c r="R58" s="22"/>
    </row>
    <row r="59" spans="2:18" s="1" customFormat="1" ht="15">
      <c r="B59" s="26"/>
      <c r="C59" s="137"/>
      <c r="D59" s="37" t="s">
        <v>47</v>
      </c>
      <c r="E59" s="38"/>
      <c r="F59" s="38"/>
      <c r="G59" s="39" t="s">
        <v>48</v>
      </c>
      <c r="H59" s="40"/>
      <c r="I59" s="137"/>
      <c r="J59" s="37" t="s">
        <v>47</v>
      </c>
      <c r="K59" s="38"/>
      <c r="L59" s="38"/>
      <c r="M59" s="38"/>
      <c r="N59" s="39" t="s">
        <v>48</v>
      </c>
      <c r="O59" s="38"/>
      <c r="P59" s="40"/>
      <c r="Q59" s="137"/>
      <c r="R59" s="28"/>
    </row>
    <row r="60" spans="2:18" ht="13.5">
      <c r="B60" s="21"/>
      <c r="C60" s="134"/>
      <c r="D60" s="134"/>
      <c r="E60" s="134"/>
      <c r="F60" s="134"/>
      <c r="G60" s="134"/>
      <c r="H60" s="134"/>
      <c r="I60" s="134"/>
      <c r="J60" s="134"/>
      <c r="K60" s="134"/>
      <c r="L60" s="134"/>
      <c r="M60" s="134"/>
      <c r="N60" s="134"/>
      <c r="O60" s="134"/>
      <c r="P60" s="134"/>
      <c r="Q60" s="134"/>
      <c r="R60" s="22"/>
    </row>
    <row r="61" spans="2:18" s="1" customFormat="1" ht="15">
      <c r="B61" s="26"/>
      <c r="C61" s="137"/>
      <c r="D61" s="32" t="s">
        <v>49</v>
      </c>
      <c r="E61" s="33"/>
      <c r="F61" s="33"/>
      <c r="G61" s="33"/>
      <c r="H61" s="34"/>
      <c r="I61" s="137"/>
      <c r="J61" s="32" t="s">
        <v>50</v>
      </c>
      <c r="K61" s="33"/>
      <c r="L61" s="33"/>
      <c r="M61" s="33"/>
      <c r="N61" s="33"/>
      <c r="O61" s="33"/>
      <c r="P61" s="34"/>
      <c r="Q61" s="137"/>
      <c r="R61" s="28"/>
    </row>
    <row r="62" spans="2:18" ht="13.5">
      <c r="B62" s="21"/>
      <c r="C62" s="134"/>
      <c r="D62" s="35"/>
      <c r="E62" s="134"/>
      <c r="F62" s="134"/>
      <c r="G62" s="134"/>
      <c r="H62" s="36"/>
      <c r="I62" s="134"/>
      <c r="J62" s="35"/>
      <c r="K62" s="134"/>
      <c r="L62" s="134"/>
      <c r="M62" s="134"/>
      <c r="N62" s="134"/>
      <c r="O62" s="134"/>
      <c r="P62" s="36"/>
      <c r="Q62" s="134"/>
      <c r="R62" s="22"/>
    </row>
    <row r="63" spans="2:18" ht="13.5">
      <c r="B63" s="21"/>
      <c r="C63" s="134"/>
      <c r="D63" s="35"/>
      <c r="E63" s="134"/>
      <c r="F63" s="134"/>
      <c r="G63" s="134"/>
      <c r="H63" s="36"/>
      <c r="I63" s="134"/>
      <c r="J63" s="35"/>
      <c r="K63" s="134"/>
      <c r="L63" s="134"/>
      <c r="M63" s="134"/>
      <c r="N63" s="134"/>
      <c r="O63" s="134"/>
      <c r="P63" s="36"/>
      <c r="Q63" s="134"/>
      <c r="R63" s="22"/>
    </row>
    <row r="64" spans="2:18" ht="13.5">
      <c r="B64" s="21"/>
      <c r="C64" s="134"/>
      <c r="D64" s="35"/>
      <c r="E64" s="134"/>
      <c r="F64" s="134"/>
      <c r="G64" s="134"/>
      <c r="H64" s="36"/>
      <c r="I64" s="134"/>
      <c r="J64" s="35"/>
      <c r="K64" s="134"/>
      <c r="L64" s="134"/>
      <c r="M64" s="134"/>
      <c r="N64" s="134"/>
      <c r="O64" s="134"/>
      <c r="P64" s="36"/>
      <c r="Q64" s="134"/>
      <c r="R64" s="22"/>
    </row>
    <row r="65" spans="2:18" ht="13.5">
      <c r="B65" s="21"/>
      <c r="C65" s="134"/>
      <c r="D65" s="35"/>
      <c r="E65" s="134"/>
      <c r="F65" s="134"/>
      <c r="G65" s="134"/>
      <c r="H65" s="36"/>
      <c r="I65" s="134"/>
      <c r="J65" s="35"/>
      <c r="K65" s="134"/>
      <c r="L65" s="134"/>
      <c r="M65" s="134"/>
      <c r="N65" s="134"/>
      <c r="O65" s="134"/>
      <c r="P65" s="36"/>
      <c r="Q65" s="134"/>
      <c r="R65" s="22"/>
    </row>
    <row r="66" spans="2:18" ht="13.5">
      <c r="B66" s="21"/>
      <c r="C66" s="134"/>
      <c r="D66" s="35"/>
      <c r="E66" s="134"/>
      <c r="F66" s="134"/>
      <c r="G66" s="134"/>
      <c r="H66" s="36"/>
      <c r="I66" s="134"/>
      <c r="J66" s="35"/>
      <c r="K66" s="134"/>
      <c r="L66" s="134"/>
      <c r="M66" s="134"/>
      <c r="N66" s="134"/>
      <c r="O66" s="134"/>
      <c r="P66" s="36"/>
      <c r="Q66" s="134"/>
      <c r="R66" s="22"/>
    </row>
    <row r="67" spans="2:18" ht="13.5">
      <c r="B67" s="21"/>
      <c r="C67" s="134"/>
      <c r="D67" s="35"/>
      <c r="E67" s="134"/>
      <c r="F67" s="134"/>
      <c r="G67" s="134"/>
      <c r="H67" s="36"/>
      <c r="I67" s="134"/>
      <c r="J67" s="35"/>
      <c r="K67" s="134"/>
      <c r="L67" s="134"/>
      <c r="M67" s="134"/>
      <c r="N67" s="134"/>
      <c r="O67" s="134"/>
      <c r="P67" s="36"/>
      <c r="Q67" s="134"/>
      <c r="R67" s="22"/>
    </row>
    <row r="68" spans="2:18" ht="13.5">
      <c r="B68" s="21"/>
      <c r="C68" s="134"/>
      <c r="D68" s="35"/>
      <c r="E68" s="134"/>
      <c r="F68" s="134"/>
      <c r="G68" s="134"/>
      <c r="H68" s="36"/>
      <c r="I68" s="134"/>
      <c r="J68" s="35"/>
      <c r="K68" s="134"/>
      <c r="L68" s="134"/>
      <c r="M68" s="134"/>
      <c r="N68" s="134"/>
      <c r="O68" s="134"/>
      <c r="P68" s="36"/>
      <c r="Q68" s="134"/>
      <c r="R68" s="22"/>
    </row>
    <row r="69" spans="2:18" ht="13.5">
      <c r="B69" s="21"/>
      <c r="C69" s="134"/>
      <c r="D69" s="35"/>
      <c r="E69" s="134"/>
      <c r="F69" s="134"/>
      <c r="G69" s="134"/>
      <c r="H69" s="36"/>
      <c r="I69" s="134"/>
      <c r="J69" s="35"/>
      <c r="K69" s="134"/>
      <c r="L69" s="134"/>
      <c r="M69" s="134"/>
      <c r="N69" s="134"/>
      <c r="O69" s="134"/>
      <c r="P69" s="36"/>
      <c r="Q69" s="134"/>
      <c r="R69" s="22"/>
    </row>
    <row r="70" spans="2:18" s="1" customFormat="1" ht="15">
      <c r="B70" s="26"/>
      <c r="C70" s="137"/>
      <c r="D70" s="37" t="s">
        <v>47</v>
      </c>
      <c r="E70" s="38"/>
      <c r="F70" s="38"/>
      <c r="G70" s="39" t="s">
        <v>48</v>
      </c>
      <c r="H70" s="40"/>
      <c r="I70" s="137"/>
      <c r="J70" s="37" t="s">
        <v>47</v>
      </c>
      <c r="K70" s="38"/>
      <c r="L70" s="38"/>
      <c r="M70" s="38"/>
      <c r="N70" s="39" t="s">
        <v>48</v>
      </c>
      <c r="O70" s="38"/>
      <c r="P70" s="40"/>
      <c r="Q70" s="137"/>
      <c r="R70" s="28"/>
    </row>
    <row r="71" spans="2:18" s="1" customFormat="1" ht="14.45" customHeight="1">
      <c r="B71" s="41"/>
      <c r="C71" s="42"/>
      <c r="D71" s="42"/>
      <c r="E71" s="42"/>
      <c r="F71" s="42"/>
      <c r="G71" s="42"/>
      <c r="H71" s="42"/>
      <c r="I71" s="42"/>
      <c r="J71" s="42"/>
      <c r="K71" s="42"/>
      <c r="L71" s="42"/>
      <c r="M71" s="42"/>
      <c r="N71" s="42"/>
      <c r="O71" s="42"/>
      <c r="P71" s="42"/>
      <c r="Q71" s="42"/>
      <c r="R71" s="43"/>
    </row>
    <row r="72" spans="3:17" ht="13.5">
      <c r="C72" s="131"/>
      <c r="D72" s="131"/>
      <c r="E72" s="131"/>
      <c r="F72" s="131"/>
      <c r="G72" s="131"/>
      <c r="H72" s="131"/>
      <c r="I72" s="131"/>
      <c r="J72" s="131"/>
      <c r="K72" s="131"/>
      <c r="L72" s="131"/>
      <c r="M72" s="131"/>
      <c r="N72" s="131"/>
      <c r="O72" s="131"/>
      <c r="P72" s="131"/>
      <c r="Q72" s="131"/>
    </row>
    <row r="73" spans="3:17" ht="13.5">
      <c r="C73" s="131"/>
      <c r="D73" s="131"/>
      <c r="E73" s="131"/>
      <c r="F73" s="131"/>
      <c r="G73" s="131"/>
      <c r="H73" s="131"/>
      <c r="I73" s="131"/>
      <c r="J73" s="131"/>
      <c r="K73" s="131"/>
      <c r="L73" s="131"/>
      <c r="M73" s="131"/>
      <c r="N73" s="131"/>
      <c r="O73" s="131"/>
      <c r="P73" s="131"/>
      <c r="Q73" s="131"/>
    </row>
    <row r="74" spans="3:17" ht="13.5">
      <c r="C74" s="131"/>
      <c r="D74" s="131"/>
      <c r="E74" s="131"/>
      <c r="F74" s="131"/>
      <c r="G74" s="131"/>
      <c r="H74" s="131"/>
      <c r="I74" s="131"/>
      <c r="J74" s="131"/>
      <c r="K74" s="131"/>
      <c r="L74" s="131"/>
      <c r="M74" s="131"/>
      <c r="N74" s="131"/>
      <c r="O74" s="131"/>
      <c r="P74" s="131"/>
      <c r="Q74" s="131"/>
    </row>
    <row r="75" spans="2:18" s="1" customFormat="1" ht="6.95" customHeight="1">
      <c r="B75" s="44"/>
      <c r="C75" s="45"/>
      <c r="D75" s="45"/>
      <c r="E75" s="45"/>
      <c r="F75" s="45"/>
      <c r="G75" s="45"/>
      <c r="H75" s="45"/>
      <c r="I75" s="45"/>
      <c r="J75" s="45"/>
      <c r="K75" s="45"/>
      <c r="L75" s="45"/>
      <c r="M75" s="45"/>
      <c r="N75" s="45"/>
      <c r="O75" s="45"/>
      <c r="P75" s="45"/>
      <c r="Q75" s="45"/>
      <c r="R75" s="46"/>
    </row>
    <row r="76" spans="2:18" s="1" customFormat="1" ht="36.95" customHeight="1">
      <c r="B76" s="26"/>
      <c r="C76" s="343" t="s">
        <v>97</v>
      </c>
      <c r="D76" s="347"/>
      <c r="E76" s="347"/>
      <c r="F76" s="347"/>
      <c r="G76" s="347"/>
      <c r="H76" s="347"/>
      <c r="I76" s="347"/>
      <c r="J76" s="347"/>
      <c r="K76" s="347"/>
      <c r="L76" s="347"/>
      <c r="M76" s="347"/>
      <c r="N76" s="347"/>
      <c r="O76" s="347"/>
      <c r="P76" s="347"/>
      <c r="Q76" s="347"/>
      <c r="R76" s="28"/>
    </row>
    <row r="77" spans="2:18" s="1" customFormat="1" ht="6.95" customHeight="1">
      <c r="B77" s="26"/>
      <c r="C77" s="137"/>
      <c r="D77" s="137"/>
      <c r="E77" s="137"/>
      <c r="F77" s="137"/>
      <c r="G77" s="137"/>
      <c r="H77" s="137"/>
      <c r="I77" s="137"/>
      <c r="J77" s="137"/>
      <c r="K77" s="137"/>
      <c r="L77" s="137"/>
      <c r="M77" s="137"/>
      <c r="N77" s="137"/>
      <c r="O77" s="137"/>
      <c r="P77" s="137"/>
      <c r="Q77" s="137"/>
      <c r="R77" s="28"/>
    </row>
    <row r="78" spans="2:18" s="1" customFormat="1" ht="30" customHeight="1">
      <c r="B78" s="26"/>
      <c r="C78" s="138" t="s">
        <v>17</v>
      </c>
      <c r="D78" s="137"/>
      <c r="E78" s="137"/>
      <c r="F78" s="330" t="str">
        <f>F6</f>
        <v>Lednice</v>
      </c>
      <c r="G78" s="331"/>
      <c r="H78" s="331"/>
      <c r="I78" s="331"/>
      <c r="J78" s="331"/>
      <c r="K78" s="331"/>
      <c r="L78" s="331"/>
      <c r="M78" s="331"/>
      <c r="N78" s="331"/>
      <c r="O78" s="331"/>
      <c r="P78" s="331"/>
      <c r="Q78" s="137"/>
      <c r="R78" s="28"/>
    </row>
    <row r="79" spans="2:18" s="1" customFormat="1" ht="36.95" customHeight="1">
      <c r="B79" s="26"/>
      <c r="C79" s="50" t="s">
        <v>94</v>
      </c>
      <c r="D79" s="137"/>
      <c r="E79" s="137"/>
      <c r="F79" s="332" t="str">
        <f>F7</f>
        <v>TO-1.11.11 - Závlaha okolí budov A, C, D postřikovači</v>
      </c>
      <c r="G79" s="333"/>
      <c r="H79" s="333"/>
      <c r="I79" s="333"/>
      <c r="J79" s="333"/>
      <c r="K79" s="333"/>
      <c r="L79" s="333"/>
      <c r="M79" s="333"/>
      <c r="N79" s="333"/>
      <c r="O79" s="333"/>
      <c r="P79" s="333"/>
      <c r="Q79" s="137"/>
      <c r="R79" s="28"/>
    </row>
    <row r="80" spans="2:18" s="1" customFormat="1" ht="6.95" customHeight="1">
      <c r="B80" s="26"/>
      <c r="C80" s="137"/>
      <c r="D80" s="137"/>
      <c r="E80" s="137"/>
      <c r="F80" s="137"/>
      <c r="G80" s="137"/>
      <c r="H80" s="137"/>
      <c r="I80" s="137"/>
      <c r="J80" s="137"/>
      <c r="K80" s="137"/>
      <c r="L80" s="137"/>
      <c r="M80" s="137"/>
      <c r="N80" s="137"/>
      <c r="O80" s="137"/>
      <c r="P80" s="137"/>
      <c r="Q80" s="137"/>
      <c r="R80" s="28"/>
    </row>
    <row r="81" spans="2:18" s="1" customFormat="1" ht="18" customHeight="1">
      <c r="B81" s="26"/>
      <c r="C81" s="138" t="s">
        <v>21</v>
      </c>
      <c r="D81" s="137"/>
      <c r="E81" s="137"/>
      <c r="F81" s="133" t="str">
        <f>F9</f>
        <v>Lednice</v>
      </c>
      <c r="G81" s="137"/>
      <c r="H81" s="137"/>
      <c r="I81" s="137"/>
      <c r="J81" s="137"/>
      <c r="K81" s="138" t="s">
        <v>23</v>
      </c>
      <c r="L81" s="137"/>
      <c r="M81" s="334">
        <f>IF(O9="","",O9)</f>
        <v>43145</v>
      </c>
      <c r="N81" s="334"/>
      <c r="O81" s="334"/>
      <c r="P81" s="334"/>
      <c r="Q81" s="137"/>
      <c r="R81" s="28"/>
    </row>
    <row r="82" spans="2:18" s="1" customFormat="1" ht="6.95" customHeight="1">
      <c r="B82" s="26"/>
      <c r="C82" s="137"/>
      <c r="D82" s="137"/>
      <c r="E82" s="137"/>
      <c r="F82" s="137"/>
      <c r="G82" s="137"/>
      <c r="H82" s="137"/>
      <c r="I82" s="137"/>
      <c r="J82" s="137"/>
      <c r="K82" s="137"/>
      <c r="L82" s="137"/>
      <c r="M82" s="137"/>
      <c r="N82" s="137"/>
      <c r="O82" s="137"/>
      <c r="P82" s="137"/>
      <c r="Q82" s="137"/>
      <c r="R82" s="28"/>
    </row>
    <row r="83" spans="2:18" s="1" customFormat="1" ht="15">
      <c r="B83" s="26"/>
      <c r="C83" s="138" t="s">
        <v>24</v>
      </c>
      <c r="D83" s="137"/>
      <c r="E83" s="137"/>
      <c r="F83" s="121" t="str">
        <f>'Rekapitulace stavby'!$L$82</f>
        <v>Mendelova univerzita v Brně, Zahradnická fakulta</v>
      </c>
      <c r="G83" s="137"/>
      <c r="H83" s="137"/>
      <c r="I83" s="137"/>
      <c r="J83" s="137"/>
      <c r="K83" s="138" t="s">
        <v>28</v>
      </c>
      <c r="L83" s="137"/>
      <c r="M83" s="334" t="str">
        <f>'Rekapitulace stavby'!$AM$82</f>
        <v>Ing. Jiří Vondál</v>
      </c>
      <c r="N83" s="335"/>
      <c r="O83" s="335"/>
      <c r="P83" s="335"/>
      <c r="Q83" s="335"/>
      <c r="R83" s="28"/>
    </row>
    <row r="84" spans="2:18" s="1" customFormat="1" ht="14.45" customHeight="1">
      <c r="B84" s="26"/>
      <c r="C84" s="138" t="s">
        <v>27</v>
      </c>
      <c r="D84" s="137"/>
      <c r="E84" s="137"/>
      <c r="F84" s="153" t="str">
        <f>'Rekapitulace stavby'!$K$13</f>
        <v xml:space="preserve"> </v>
      </c>
      <c r="G84" s="137"/>
      <c r="H84" s="137"/>
      <c r="I84" s="137"/>
      <c r="J84" s="137"/>
      <c r="K84" s="138" t="s">
        <v>30</v>
      </c>
      <c r="L84" s="137"/>
      <c r="M84" s="334" t="str">
        <f>'Rekapitulace stavby'!$AM$83</f>
        <v>Ing. Tomáš Vlček</v>
      </c>
      <c r="N84" s="335"/>
      <c r="O84" s="335"/>
      <c r="P84" s="335"/>
      <c r="Q84" s="335"/>
      <c r="R84" s="28"/>
    </row>
    <row r="85" spans="2:18" s="1" customFormat="1" ht="10.35" customHeight="1">
      <c r="B85" s="26"/>
      <c r="C85" s="137"/>
      <c r="D85" s="137"/>
      <c r="E85" s="137"/>
      <c r="F85" s="137"/>
      <c r="G85" s="137"/>
      <c r="H85" s="137"/>
      <c r="I85" s="137"/>
      <c r="J85" s="137"/>
      <c r="K85" s="137"/>
      <c r="L85" s="137"/>
      <c r="M85" s="137"/>
      <c r="N85" s="137"/>
      <c r="O85" s="137"/>
      <c r="P85" s="137"/>
      <c r="Q85" s="137"/>
      <c r="R85" s="28"/>
    </row>
    <row r="86" spans="2:18" s="1" customFormat="1" ht="29.25" customHeight="1">
      <c r="B86" s="26"/>
      <c r="C86" s="336" t="s">
        <v>98</v>
      </c>
      <c r="D86" s="337"/>
      <c r="E86" s="337"/>
      <c r="F86" s="337"/>
      <c r="G86" s="337"/>
      <c r="H86" s="140"/>
      <c r="I86" s="140"/>
      <c r="J86" s="140"/>
      <c r="K86" s="140"/>
      <c r="L86" s="140"/>
      <c r="M86" s="140"/>
      <c r="N86" s="336" t="s">
        <v>99</v>
      </c>
      <c r="O86" s="337"/>
      <c r="P86" s="337"/>
      <c r="Q86" s="337"/>
      <c r="R86" s="28"/>
    </row>
    <row r="87" spans="2:18" s="1" customFormat="1" ht="10.35" customHeight="1">
      <c r="B87" s="26"/>
      <c r="C87" s="137"/>
      <c r="D87" s="137"/>
      <c r="E87" s="137"/>
      <c r="F87" s="137"/>
      <c r="G87" s="137"/>
      <c r="H87" s="137"/>
      <c r="I87" s="137"/>
      <c r="J87" s="137"/>
      <c r="K87" s="137"/>
      <c r="L87" s="137"/>
      <c r="M87" s="137"/>
      <c r="N87" s="137"/>
      <c r="O87" s="137"/>
      <c r="P87" s="137"/>
      <c r="Q87" s="137"/>
      <c r="R87" s="28"/>
    </row>
    <row r="88" spans="2:18" s="1" customFormat="1" ht="29.25" customHeight="1">
      <c r="B88" s="26"/>
      <c r="C88" s="86" t="s">
        <v>100</v>
      </c>
      <c r="D88" s="137"/>
      <c r="E88" s="137"/>
      <c r="F88" s="137"/>
      <c r="G88" s="137"/>
      <c r="H88" s="137"/>
      <c r="I88" s="137"/>
      <c r="J88" s="137"/>
      <c r="K88" s="137"/>
      <c r="L88" s="137"/>
      <c r="M88" s="137"/>
      <c r="N88" s="322">
        <f>N117</f>
        <v>0</v>
      </c>
      <c r="O88" s="323"/>
      <c r="P88" s="323"/>
      <c r="Q88" s="323"/>
      <c r="R88" s="28"/>
    </row>
    <row r="89" spans="2:18" s="6" customFormat="1" ht="24.95" customHeight="1">
      <c r="B89" s="87"/>
      <c r="C89" s="141"/>
      <c r="D89" s="88" t="s">
        <v>101</v>
      </c>
      <c r="E89" s="141"/>
      <c r="F89" s="141"/>
      <c r="G89" s="141"/>
      <c r="H89" s="141"/>
      <c r="I89" s="141"/>
      <c r="J89" s="141"/>
      <c r="K89" s="141"/>
      <c r="L89" s="141"/>
      <c r="M89" s="141"/>
      <c r="N89" s="324">
        <f>N118</f>
        <v>0</v>
      </c>
      <c r="O89" s="325"/>
      <c r="P89" s="325"/>
      <c r="Q89" s="325"/>
      <c r="R89" s="89"/>
    </row>
    <row r="90" spans="2:18" s="7" customFormat="1" ht="19.9" customHeight="1">
      <c r="B90" s="90"/>
      <c r="C90" s="139"/>
      <c r="D90" s="91" t="str">
        <f>D119</f>
        <v>D1 - Bourání a demontáže</v>
      </c>
      <c r="E90" s="139"/>
      <c r="F90" s="139"/>
      <c r="G90" s="139"/>
      <c r="H90" s="139"/>
      <c r="I90" s="139"/>
      <c r="J90" s="139"/>
      <c r="K90" s="139"/>
      <c r="L90" s="139"/>
      <c r="M90" s="139"/>
      <c r="N90" s="326">
        <f>N119</f>
        <v>0</v>
      </c>
      <c r="O90" s="327"/>
      <c r="P90" s="327"/>
      <c r="Q90" s="327"/>
      <c r="R90" s="92"/>
    </row>
    <row r="91" spans="2:18" s="7" customFormat="1" ht="19.9" customHeight="1">
      <c r="B91" s="90"/>
      <c r="C91" s="139"/>
      <c r="D91" s="91" t="str">
        <f>D123</f>
        <v>D2 - Zemní a stavební práce</v>
      </c>
      <c r="E91" s="139"/>
      <c r="F91" s="139"/>
      <c r="G91" s="139"/>
      <c r="H91" s="139"/>
      <c r="I91" s="139"/>
      <c r="J91" s="139"/>
      <c r="K91" s="139"/>
      <c r="L91" s="139"/>
      <c r="M91" s="139"/>
      <c r="N91" s="326">
        <f>N123</f>
        <v>0</v>
      </c>
      <c r="O91" s="327"/>
      <c r="P91" s="327"/>
      <c r="Q91" s="327"/>
      <c r="R91" s="92"/>
    </row>
    <row r="92" spans="2:18" s="7" customFormat="1" ht="19.9" customHeight="1">
      <c r="B92" s="90"/>
      <c r="C92" s="139"/>
      <c r="D92" s="91" t="str">
        <f>D148</f>
        <v>D3 - Potrubí a kabely</v>
      </c>
      <c r="E92" s="139"/>
      <c r="F92" s="139"/>
      <c r="G92" s="139"/>
      <c r="H92" s="139"/>
      <c r="I92" s="139"/>
      <c r="J92" s="139"/>
      <c r="K92" s="139"/>
      <c r="L92" s="139"/>
      <c r="M92" s="139"/>
      <c r="N92" s="326">
        <f>N148</f>
        <v>0</v>
      </c>
      <c r="O92" s="327"/>
      <c r="P92" s="327"/>
      <c r="Q92" s="327"/>
      <c r="R92" s="92"/>
    </row>
    <row r="93" spans="2:18" s="7" customFormat="1" ht="19.9" customHeight="1">
      <c r="B93" s="90"/>
      <c r="C93" s="139"/>
      <c r="D93" s="91" t="str">
        <f>D154</f>
        <v>D4 - Ovládání závlahy</v>
      </c>
      <c r="E93" s="139"/>
      <c r="F93" s="139"/>
      <c r="G93" s="139"/>
      <c r="H93" s="139"/>
      <c r="I93" s="139"/>
      <c r="J93" s="139"/>
      <c r="K93" s="139"/>
      <c r="L93" s="139"/>
      <c r="M93" s="139"/>
      <c r="N93" s="326">
        <f>N154</f>
        <v>0</v>
      </c>
      <c r="O93" s="327"/>
      <c r="P93" s="327"/>
      <c r="Q93" s="327"/>
      <c r="R93" s="92"/>
    </row>
    <row r="94" spans="2:29" s="7" customFormat="1" ht="19.9" customHeight="1">
      <c r="B94" s="90"/>
      <c r="C94" s="139"/>
      <c r="D94" s="91" t="str">
        <f>D168</f>
        <v>D5 - Postřikovače</v>
      </c>
      <c r="E94" s="139"/>
      <c r="F94" s="139"/>
      <c r="G94" s="139"/>
      <c r="H94" s="139"/>
      <c r="I94" s="139"/>
      <c r="J94" s="139"/>
      <c r="K94" s="139"/>
      <c r="L94" s="139"/>
      <c r="M94" s="139"/>
      <c r="N94" s="326">
        <f>N168</f>
        <v>0</v>
      </c>
      <c r="O94" s="327"/>
      <c r="P94" s="327"/>
      <c r="Q94" s="327"/>
      <c r="R94" s="92"/>
      <c r="AC94" s="118"/>
    </row>
    <row r="95" spans="2:18" s="7" customFormat="1" ht="19.9" customHeight="1">
      <c r="B95" s="90"/>
      <c r="C95" s="139"/>
      <c r="D95" s="91" t="str">
        <f>D194</f>
        <v>D6 - Šachty</v>
      </c>
      <c r="E95" s="139"/>
      <c r="F95" s="139"/>
      <c r="G95" s="139"/>
      <c r="H95" s="139"/>
      <c r="I95" s="139"/>
      <c r="J95" s="139"/>
      <c r="K95" s="139"/>
      <c r="L95" s="139"/>
      <c r="M95" s="139"/>
      <c r="N95" s="326">
        <f>N194</f>
        <v>0</v>
      </c>
      <c r="O95" s="327"/>
      <c r="P95" s="327"/>
      <c r="Q95" s="327"/>
      <c r="R95" s="92"/>
    </row>
    <row r="96" spans="2:18" s="7" customFormat="1" ht="19.9" customHeight="1">
      <c r="B96" s="90"/>
      <c r="C96" s="139"/>
      <c r="D96" s="91" t="str">
        <f>D197</f>
        <v>D7 - Vedlejší náklady</v>
      </c>
      <c r="E96" s="139"/>
      <c r="F96" s="139"/>
      <c r="G96" s="139"/>
      <c r="H96" s="139"/>
      <c r="I96" s="139"/>
      <c r="J96" s="139"/>
      <c r="K96" s="139"/>
      <c r="L96" s="139"/>
      <c r="M96" s="139"/>
      <c r="N96" s="326">
        <f>N197</f>
        <v>0</v>
      </c>
      <c r="O96" s="327"/>
      <c r="P96" s="327"/>
      <c r="Q96" s="327"/>
      <c r="R96" s="92"/>
    </row>
    <row r="97" spans="2:18" s="1" customFormat="1" ht="21.75" customHeight="1">
      <c r="B97" s="26"/>
      <c r="C97" s="137"/>
      <c r="D97" s="137"/>
      <c r="E97" s="137"/>
      <c r="F97" s="137"/>
      <c r="G97" s="137"/>
      <c r="H97" s="137"/>
      <c r="I97" s="137"/>
      <c r="J97" s="137"/>
      <c r="K97" s="137"/>
      <c r="L97" s="137"/>
      <c r="M97" s="137"/>
      <c r="N97" s="137"/>
      <c r="O97" s="137"/>
      <c r="P97" s="137"/>
      <c r="Q97" s="137"/>
      <c r="R97" s="28"/>
    </row>
    <row r="98" spans="2:21" s="1" customFormat="1" ht="29.25" customHeight="1">
      <c r="B98" s="26"/>
      <c r="C98" s="86" t="s">
        <v>102</v>
      </c>
      <c r="D98" s="137"/>
      <c r="E98" s="137"/>
      <c r="F98" s="137"/>
      <c r="G98" s="137"/>
      <c r="H98" s="137"/>
      <c r="I98" s="137"/>
      <c r="J98" s="137"/>
      <c r="K98" s="137"/>
      <c r="L98" s="137"/>
      <c r="M98" s="137"/>
      <c r="N98" s="323">
        <v>0</v>
      </c>
      <c r="O98" s="341"/>
      <c r="P98" s="341"/>
      <c r="Q98" s="341"/>
      <c r="R98" s="28"/>
      <c r="T98" s="93"/>
      <c r="U98" s="94" t="s">
        <v>35</v>
      </c>
    </row>
    <row r="99" spans="2:18" s="1" customFormat="1" ht="18" customHeight="1">
      <c r="B99" s="26"/>
      <c r="C99" s="137"/>
      <c r="D99" s="137"/>
      <c r="E99" s="137"/>
      <c r="F99" s="137"/>
      <c r="G99" s="137"/>
      <c r="H99" s="137"/>
      <c r="I99" s="137"/>
      <c r="J99" s="137"/>
      <c r="K99" s="137"/>
      <c r="L99" s="137"/>
      <c r="M99" s="137"/>
      <c r="N99" s="137"/>
      <c r="O99" s="137"/>
      <c r="P99" s="137"/>
      <c r="Q99" s="137"/>
      <c r="R99" s="28"/>
    </row>
    <row r="100" spans="2:18" s="1" customFormat="1" ht="29.25" customHeight="1">
      <c r="B100" s="26"/>
      <c r="C100" s="78" t="s">
        <v>86</v>
      </c>
      <c r="D100" s="140"/>
      <c r="E100" s="140"/>
      <c r="F100" s="140"/>
      <c r="G100" s="140"/>
      <c r="H100" s="140"/>
      <c r="I100" s="140"/>
      <c r="J100" s="140"/>
      <c r="K100" s="140"/>
      <c r="L100" s="342">
        <f>ROUND(SUM(N88+N98),2)</f>
        <v>0</v>
      </c>
      <c r="M100" s="342"/>
      <c r="N100" s="342"/>
      <c r="O100" s="342"/>
      <c r="P100" s="342"/>
      <c r="Q100" s="342"/>
      <c r="R100" s="28"/>
    </row>
    <row r="101" spans="2:18" s="1" customFormat="1" ht="6.95" customHeight="1">
      <c r="B101" s="41"/>
      <c r="C101" s="42"/>
      <c r="D101" s="42"/>
      <c r="E101" s="42"/>
      <c r="F101" s="42"/>
      <c r="G101" s="42"/>
      <c r="H101" s="42"/>
      <c r="I101" s="42"/>
      <c r="J101" s="42"/>
      <c r="K101" s="42"/>
      <c r="L101" s="42"/>
      <c r="M101" s="42"/>
      <c r="N101" s="42"/>
      <c r="O101" s="42"/>
      <c r="P101" s="42"/>
      <c r="Q101" s="42"/>
      <c r="R101" s="43"/>
    </row>
    <row r="102" spans="3:17" ht="13.5">
      <c r="C102" s="131"/>
      <c r="D102" s="131"/>
      <c r="E102" s="131"/>
      <c r="F102" s="131"/>
      <c r="G102" s="131"/>
      <c r="H102" s="131"/>
      <c r="I102" s="131"/>
      <c r="J102" s="131"/>
      <c r="K102" s="131"/>
      <c r="L102" s="131"/>
      <c r="M102" s="131"/>
      <c r="N102" s="131"/>
      <c r="O102" s="131"/>
      <c r="P102" s="131"/>
      <c r="Q102" s="131"/>
    </row>
    <row r="103" spans="3:17" ht="13.5">
      <c r="C103" s="131"/>
      <c r="D103" s="131"/>
      <c r="E103" s="131"/>
      <c r="F103" s="131"/>
      <c r="G103" s="131"/>
      <c r="H103" s="131"/>
      <c r="I103" s="131"/>
      <c r="J103" s="131"/>
      <c r="K103" s="131"/>
      <c r="L103" s="131"/>
      <c r="M103" s="131"/>
      <c r="N103" s="131"/>
      <c r="O103" s="131"/>
      <c r="P103" s="131"/>
      <c r="Q103" s="131"/>
    </row>
    <row r="104" spans="3:17" ht="13.5">
      <c r="C104" s="131"/>
      <c r="D104" s="131"/>
      <c r="E104" s="131"/>
      <c r="F104" s="131"/>
      <c r="G104" s="131"/>
      <c r="H104" s="131"/>
      <c r="I104" s="131"/>
      <c r="J104" s="131"/>
      <c r="K104" s="131"/>
      <c r="L104" s="131"/>
      <c r="M104" s="131"/>
      <c r="N104" s="131"/>
      <c r="O104" s="131"/>
      <c r="P104" s="131"/>
      <c r="Q104" s="131"/>
    </row>
    <row r="105" spans="2:18" s="1" customFormat="1" ht="6.95" customHeight="1">
      <c r="B105" s="44"/>
      <c r="C105" s="45"/>
      <c r="D105" s="45"/>
      <c r="E105" s="45"/>
      <c r="F105" s="45"/>
      <c r="G105" s="45"/>
      <c r="H105" s="45"/>
      <c r="I105" s="45"/>
      <c r="J105" s="45"/>
      <c r="K105" s="45"/>
      <c r="L105" s="45"/>
      <c r="M105" s="45"/>
      <c r="N105" s="45"/>
      <c r="O105" s="45"/>
      <c r="P105" s="45"/>
      <c r="Q105" s="45"/>
      <c r="R105" s="46"/>
    </row>
    <row r="106" spans="2:18" s="1" customFormat="1" ht="36.95" customHeight="1">
      <c r="B106" s="26"/>
      <c r="C106" s="343" t="s">
        <v>103</v>
      </c>
      <c r="D106" s="333"/>
      <c r="E106" s="333"/>
      <c r="F106" s="333"/>
      <c r="G106" s="333"/>
      <c r="H106" s="333"/>
      <c r="I106" s="333"/>
      <c r="J106" s="333"/>
      <c r="K106" s="333"/>
      <c r="L106" s="333"/>
      <c r="M106" s="333"/>
      <c r="N106" s="333"/>
      <c r="O106" s="333"/>
      <c r="P106" s="333"/>
      <c r="Q106" s="333"/>
      <c r="R106" s="28"/>
    </row>
    <row r="107" spans="2:18" s="1" customFormat="1" ht="6.95" customHeight="1">
      <c r="B107" s="26"/>
      <c r="C107" s="137"/>
      <c r="D107" s="137"/>
      <c r="E107" s="137"/>
      <c r="F107" s="137"/>
      <c r="G107" s="137"/>
      <c r="H107" s="137"/>
      <c r="I107" s="137"/>
      <c r="J107" s="137"/>
      <c r="K107" s="137"/>
      <c r="L107" s="137"/>
      <c r="M107" s="137"/>
      <c r="N107" s="137"/>
      <c r="O107" s="137"/>
      <c r="P107" s="137"/>
      <c r="Q107" s="137"/>
      <c r="R107" s="28"/>
    </row>
    <row r="108" spans="2:18" s="1" customFormat="1" ht="30" customHeight="1">
      <c r="B108" s="26"/>
      <c r="C108" s="138" t="s">
        <v>17</v>
      </c>
      <c r="D108" s="137"/>
      <c r="E108" s="137"/>
      <c r="F108" s="330" t="str">
        <f>F6</f>
        <v>Lednice</v>
      </c>
      <c r="G108" s="331"/>
      <c r="H108" s="331"/>
      <c r="I108" s="331"/>
      <c r="J108" s="331"/>
      <c r="K108" s="331"/>
      <c r="L108" s="331"/>
      <c r="M108" s="331"/>
      <c r="N108" s="331"/>
      <c r="O108" s="331"/>
      <c r="P108" s="331"/>
      <c r="Q108" s="137"/>
      <c r="R108" s="28"/>
    </row>
    <row r="109" spans="2:18" s="1" customFormat="1" ht="36.95" customHeight="1">
      <c r="B109" s="26"/>
      <c r="C109" s="50" t="s">
        <v>94</v>
      </c>
      <c r="D109" s="137"/>
      <c r="E109" s="137"/>
      <c r="F109" s="332" t="str">
        <f>F7</f>
        <v>TO-1.11.11 - Závlaha okolí budov A, C, D postřikovači</v>
      </c>
      <c r="G109" s="333"/>
      <c r="H109" s="333"/>
      <c r="I109" s="333"/>
      <c r="J109" s="333"/>
      <c r="K109" s="333"/>
      <c r="L109" s="333"/>
      <c r="M109" s="333"/>
      <c r="N109" s="333"/>
      <c r="O109" s="333"/>
      <c r="P109" s="333"/>
      <c r="Q109" s="137"/>
      <c r="R109" s="28"/>
    </row>
    <row r="110" spans="2:18" s="1" customFormat="1" ht="6.95" customHeight="1">
      <c r="B110" s="26"/>
      <c r="C110" s="137"/>
      <c r="D110" s="137"/>
      <c r="E110" s="137"/>
      <c r="F110" s="137"/>
      <c r="G110" s="137"/>
      <c r="H110" s="137"/>
      <c r="I110" s="137"/>
      <c r="J110" s="137"/>
      <c r="K110" s="137"/>
      <c r="L110" s="137"/>
      <c r="M110" s="137"/>
      <c r="N110" s="137"/>
      <c r="O110" s="137"/>
      <c r="P110" s="137"/>
      <c r="Q110" s="137"/>
      <c r="R110" s="28"/>
    </row>
    <row r="111" spans="2:18" s="1" customFormat="1" ht="18" customHeight="1">
      <c r="B111" s="26"/>
      <c r="C111" s="138" t="s">
        <v>21</v>
      </c>
      <c r="D111" s="137"/>
      <c r="E111" s="137"/>
      <c r="F111" s="133" t="str">
        <f>F9</f>
        <v>Lednice</v>
      </c>
      <c r="G111" s="137"/>
      <c r="H111" s="137"/>
      <c r="I111" s="137"/>
      <c r="J111" s="137"/>
      <c r="K111" s="138" t="s">
        <v>23</v>
      </c>
      <c r="L111" s="137"/>
      <c r="M111" s="334">
        <f>IF(O9="","",O9)</f>
        <v>43145</v>
      </c>
      <c r="N111" s="334"/>
      <c r="O111" s="334"/>
      <c r="P111" s="334"/>
      <c r="Q111" s="137"/>
      <c r="R111" s="28"/>
    </row>
    <row r="112" spans="2:18" s="1" customFormat="1" ht="6.95" customHeight="1">
      <c r="B112" s="26"/>
      <c r="C112" s="137"/>
      <c r="D112" s="137"/>
      <c r="E112" s="137"/>
      <c r="F112" s="137"/>
      <c r="G112" s="137"/>
      <c r="H112" s="137"/>
      <c r="I112" s="137"/>
      <c r="J112" s="137"/>
      <c r="K112" s="137"/>
      <c r="L112" s="137"/>
      <c r="M112" s="137"/>
      <c r="N112" s="137"/>
      <c r="O112" s="137"/>
      <c r="P112" s="137"/>
      <c r="Q112" s="137"/>
      <c r="R112" s="28"/>
    </row>
    <row r="113" spans="2:18" s="1" customFormat="1" ht="15">
      <c r="B113" s="26"/>
      <c r="C113" s="138" t="s">
        <v>24</v>
      </c>
      <c r="D113" s="137"/>
      <c r="E113" s="137"/>
      <c r="F113" s="121" t="str">
        <f>'Rekapitulace stavby'!$L$82</f>
        <v>Mendelova univerzita v Brně, Zahradnická fakulta</v>
      </c>
      <c r="G113" s="137"/>
      <c r="H113" s="137"/>
      <c r="I113" s="137"/>
      <c r="J113" s="137"/>
      <c r="K113" s="138" t="s">
        <v>28</v>
      </c>
      <c r="L113" s="137"/>
      <c r="M113" s="334" t="str">
        <f>'Rekapitulace stavby'!$AM$82</f>
        <v>Ing. Jiří Vondál</v>
      </c>
      <c r="N113" s="335"/>
      <c r="O113" s="335"/>
      <c r="P113" s="335"/>
      <c r="Q113" s="335"/>
      <c r="R113" s="28"/>
    </row>
    <row r="114" spans="2:18" s="1" customFormat="1" ht="14.45" customHeight="1">
      <c r="B114" s="26"/>
      <c r="C114" s="138" t="s">
        <v>27</v>
      </c>
      <c r="D114" s="137"/>
      <c r="E114" s="137"/>
      <c r="F114" s="153" t="str">
        <f>'Rekapitulace stavby'!$K$13</f>
        <v xml:space="preserve"> </v>
      </c>
      <c r="G114" s="137"/>
      <c r="H114" s="137"/>
      <c r="I114" s="137"/>
      <c r="J114" s="137"/>
      <c r="K114" s="138" t="s">
        <v>30</v>
      </c>
      <c r="L114" s="137"/>
      <c r="M114" s="334" t="str">
        <f>'Rekapitulace stavby'!$AM$83</f>
        <v>Ing. Tomáš Vlček</v>
      </c>
      <c r="N114" s="335"/>
      <c r="O114" s="335"/>
      <c r="P114" s="335"/>
      <c r="Q114" s="335"/>
      <c r="R114" s="28"/>
    </row>
    <row r="115" spans="2:18" s="1" customFormat="1" ht="10.35" customHeight="1">
      <c r="B115" s="26"/>
      <c r="C115" s="137"/>
      <c r="D115" s="137"/>
      <c r="E115" s="137"/>
      <c r="F115" s="137"/>
      <c r="G115" s="137"/>
      <c r="H115" s="137"/>
      <c r="I115" s="137"/>
      <c r="J115" s="137"/>
      <c r="K115" s="137"/>
      <c r="L115" s="137"/>
      <c r="M115" s="137"/>
      <c r="N115" s="137"/>
      <c r="O115" s="137"/>
      <c r="P115" s="137"/>
      <c r="Q115" s="137"/>
      <c r="R115" s="28"/>
    </row>
    <row r="116" spans="2:27" s="8" customFormat="1" ht="29.25" customHeight="1">
      <c r="B116" s="95"/>
      <c r="C116" s="96" t="s">
        <v>104</v>
      </c>
      <c r="D116" s="136" t="s">
        <v>105</v>
      </c>
      <c r="E116" s="136" t="s">
        <v>53</v>
      </c>
      <c r="F116" s="338" t="s">
        <v>106</v>
      </c>
      <c r="G116" s="338"/>
      <c r="H116" s="338"/>
      <c r="I116" s="338"/>
      <c r="J116" s="136" t="s">
        <v>107</v>
      </c>
      <c r="K116" s="136" t="s">
        <v>108</v>
      </c>
      <c r="L116" s="339" t="s">
        <v>109</v>
      </c>
      <c r="M116" s="339"/>
      <c r="N116" s="338" t="s">
        <v>99</v>
      </c>
      <c r="O116" s="338"/>
      <c r="P116" s="338"/>
      <c r="Q116" s="340"/>
      <c r="R116" s="97"/>
      <c r="T116" s="54" t="s">
        <v>110</v>
      </c>
      <c r="U116" s="55" t="s">
        <v>35</v>
      </c>
      <c r="V116" s="55" t="s">
        <v>111</v>
      </c>
      <c r="W116" s="55" t="s">
        <v>112</v>
      </c>
      <c r="X116" s="55" t="s">
        <v>113</v>
      </c>
      <c r="Y116" s="55" t="s">
        <v>114</v>
      </c>
      <c r="Z116" s="55" t="s">
        <v>115</v>
      </c>
      <c r="AA116" s="56" t="s">
        <v>116</v>
      </c>
    </row>
    <row r="117" spans="2:27" s="1" customFormat="1" ht="29.25" customHeight="1">
      <c r="B117" s="26"/>
      <c r="C117" s="58" t="s">
        <v>95</v>
      </c>
      <c r="D117" s="137"/>
      <c r="E117" s="137"/>
      <c r="F117" s="137"/>
      <c r="G117" s="137"/>
      <c r="H117" s="137"/>
      <c r="I117" s="137"/>
      <c r="J117" s="137"/>
      <c r="K117" s="137"/>
      <c r="L117" s="137"/>
      <c r="M117" s="137"/>
      <c r="N117" s="328">
        <f>N118</f>
        <v>0</v>
      </c>
      <c r="O117" s="329"/>
      <c r="P117" s="329"/>
      <c r="Q117" s="329"/>
      <c r="R117" s="28"/>
      <c r="T117" s="57"/>
      <c r="U117" s="33"/>
      <c r="V117" s="33"/>
      <c r="W117" s="98" t="e">
        <f>W118</f>
        <v>#REF!</v>
      </c>
      <c r="X117" s="33"/>
      <c r="Y117" s="98" t="e">
        <f>Y118</f>
        <v>#REF!</v>
      </c>
      <c r="Z117" s="33"/>
      <c r="AA117" s="99" t="e">
        <f>AA118</f>
        <v>#REF!</v>
      </c>
    </row>
    <row r="118" spans="2:27" s="9" customFormat="1" ht="37.35" customHeight="1">
      <c r="B118" s="100"/>
      <c r="C118" s="101"/>
      <c r="D118" s="102" t="s">
        <v>101</v>
      </c>
      <c r="E118" s="102"/>
      <c r="F118" s="102"/>
      <c r="G118" s="102"/>
      <c r="H118" s="102"/>
      <c r="I118" s="102"/>
      <c r="J118" s="102"/>
      <c r="K118" s="102"/>
      <c r="L118" s="102"/>
      <c r="M118" s="102"/>
      <c r="N118" s="318">
        <f>SUM(N119,N123,N148,N154,N168,N194,N197)</f>
        <v>0</v>
      </c>
      <c r="O118" s="318"/>
      <c r="P118" s="318"/>
      <c r="Q118" s="318"/>
      <c r="R118" s="103"/>
      <c r="T118" s="104"/>
      <c r="U118" s="101"/>
      <c r="V118" s="101"/>
      <c r="W118" s="105" t="e">
        <f>W119+SUM(W124:W127)+W129+W131+#REF!+W134+W136+W139+W145</f>
        <v>#REF!</v>
      </c>
      <c r="X118" s="101"/>
      <c r="Y118" s="105" t="e">
        <f>Y119+SUM(Y124:Y127)+Y129+Y131+#REF!+Y134+Y136+Y139+Y145</f>
        <v>#REF!</v>
      </c>
      <c r="Z118" s="101"/>
      <c r="AA118" s="106" t="e">
        <f>AA119+SUM(AA124:AA127)+AA129+AA131+#REF!+AA134+AA136+AA139+AA145</f>
        <v>#REF!</v>
      </c>
    </row>
    <row r="119" spans="2:27" s="9" customFormat="1" ht="29.85" customHeight="1">
      <c r="B119" s="100"/>
      <c r="C119" s="101"/>
      <c r="D119" s="107" t="s">
        <v>212</v>
      </c>
      <c r="E119" s="107"/>
      <c r="F119" s="107"/>
      <c r="G119" s="107"/>
      <c r="H119" s="107"/>
      <c r="I119" s="107"/>
      <c r="J119" s="107"/>
      <c r="K119" s="107"/>
      <c r="L119" s="107"/>
      <c r="M119" s="107"/>
      <c r="N119" s="320">
        <f>SUM(N120:Q122)</f>
        <v>0</v>
      </c>
      <c r="O119" s="321"/>
      <c r="P119" s="321"/>
      <c r="Q119" s="321"/>
      <c r="R119" s="103"/>
      <c r="T119" s="104"/>
      <c r="U119" s="101"/>
      <c r="V119" s="101"/>
      <c r="W119" s="105">
        <f>W124</f>
        <v>0</v>
      </c>
      <c r="X119" s="101"/>
      <c r="Y119" s="105">
        <f>Y124</f>
        <v>0</v>
      </c>
      <c r="Z119" s="101"/>
      <c r="AA119" s="106">
        <f>AA124</f>
        <v>0</v>
      </c>
    </row>
    <row r="120" spans="2:27" s="1" customFormat="1" ht="44.25" customHeight="1">
      <c r="B120" s="108"/>
      <c r="C120" s="190">
        <v>1</v>
      </c>
      <c r="D120" s="190"/>
      <c r="E120" s="191" t="s">
        <v>293</v>
      </c>
      <c r="F120" s="304" t="s">
        <v>248</v>
      </c>
      <c r="G120" s="304"/>
      <c r="H120" s="304"/>
      <c r="I120" s="304"/>
      <c r="J120" s="192" t="s">
        <v>118</v>
      </c>
      <c r="K120" s="145">
        <v>12</v>
      </c>
      <c r="L120" s="305"/>
      <c r="M120" s="305"/>
      <c r="N120" s="306">
        <f aca="true" t="shared" si="0" ref="N120:N122">ROUND(L120*K120,2)</f>
        <v>0</v>
      </c>
      <c r="O120" s="306"/>
      <c r="P120" s="306"/>
      <c r="Q120" s="306"/>
      <c r="R120" s="109"/>
      <c r="T120" s="110"/>
      <c r="U120" s="30"/>
      <c r="V120" s="111"/>
      <c r="W120" s="111"/>
      <c r="X120" s="111"/>
      <c r="Y120" s="111"/>
      <c r="Z120" s="111"/>
      <c r="AA120" s="112"/>
    </row>
    <row r="121" spans="2:27" s="1" customFormat="1" ht="31.5" customHeight="1">
      <c r="B121" s="108"/>
      <c r="C121" s="190"/>
      <c r="D121" s="190"/>
      <c r="E121" s="191"/>
      <c r="F121" s="307" t="s">
        <v>386</v>
      </c>
      <c r="G121" s="307"/>
      <c r="H121" s="307"/>
      <c r="I121" s="307"/>
      <c r="J121" s="192"/>
      <c r="K121" s="145"/>
      <c r="L121" s="317"/>
      <c r="M121" s="317"/>
      <c r="N121" s="306"/>
      <c r="O121" s="306"/>
      <c r="P121" s="306"/>
      <c r="Q121" s="306"/>
      <c r="R121" s="109"/>
      <c r="T121" s="110"/>
      <c r="U121" s="30"/>
      <c r="V121" s="111"/>
      <c r="W121" s="111"/>
      <c r="X121" s="111"/>
      <c r="Y121" s="111"/>
      <c r="Z121" s="111"/>
      <c r="AA121" s="112"/>
    </row>
    <row r="122" spans="2:27" s="1" customFormat="1" ht="44.25" customHeight="1">
      <c r="B122" s="108"/>
      <c r="C122" s="190">
        <v>2</v>
      </c>
      <c r="D122" s="190"/>
      <c r="E122" s="191" t="s">
        <v>294</v>
      </c>
      <c r="F122" s="304" t="s">
        <v>249</v>
      </c>
      <c r="G122" s="304"/>
      <c r="H122" s="304"/>
      <c r="I122" s="304"/>
      <c r="J122" s="192" t="s">
        <v>118</v>
      </c>
      <c r="K122" s="145">
        <v>20</v>
      </c>
      <c r="L122" s="305"/>
      <c r="M122" s="305"/>
      <c r="N122" s="306">
        <f t="shared" si="0"/>
        <v>0</v>
      </c>
      <c r="O122" s="306"/>
      <c r="P122" s="306"/>
      <c r="Q122" s="306"/>
      <c r="R122" s="109"/>
      <c r="T122" s="110"/>
      <c r="U122" s="30"/>
      <c r="V122" s="111"/>
      <c r="W122" s="111"/>
      <c r="X122" s="111"/>
      <c r="Y122" s="111"/>
      <c r="Z122" s="111"/>
      <c r="AA122" s="112"/>
    </row>
    <row r="123" spans="2:27" s="9" customFormat="1" ht="29.85" customHeight="1">
      <c r="B123" s="100"/>
      <c r="C123" s="146"/>
      <c r="D123" s="147" t="s">
        <v>213</v>
      </c>
      <c r="E123" s="147"/>
      <c r="F123" s="147"/>
      <c r="G123" s="147"/>
      <c r="H123" s="147"/>
      <c r="I123" s="147"/>
      <c r="J123" s="147"/>
      <c r="K123" s="147"/>
      <c r="L123" s="196"/>
      <c r="M123" s="196"/>
      <c r="N123" s="302">
        <f>SUM(N124:Q147)</f>
        <v>0</v>
      </c>
      <c r="O123" s="303"/>
      <c r="P123" s="303"/>
      <c r="Q123" s="303"/>
      <c r="R123" s="103"/>
      <c r="T123" s="104"/>
      <c r="U123" s="101"/>
      <c r="V123" s="101"/>
      <c r="W123" s="105">
        <f>W124</f>
        <v>0</v>
      </c>
      <c r="X123" s="101"/>
      <c r="Y123" s="105">
        <f>Y124</f>
        <v>0</v>
      </c>
      <c r="Z123" s="101"/>
      <c r="AA123" s="106">
        <f>AA124</f>
        <v>0</v>
      </c>
    </row>
    <row r="124" spans="2:27" s="1" customFormat="1" ht="44.25" customHeight="1">
      <c r="B124" s="108"/>
      <c r="C124" s="190" t="s">
        <v>131</v>
      </c>
      <c r="D124" s="190" t="s">
        <v>117</v>
      </c>
      <c r="E124" s="191" t="s">
        <v>295</v>
      </c>
      <c r="F124" s="304" t="s">
        <v>250</v>
      </c>
      <c r="G124" s="304"/>
      <c r="H124" s="304"/>
      <c r="I124" s="304"/>
      <c r="J124" s="192" t="s">
        <v>118</v>
      </c>
      <c r="K124" s="145">
        <v>690</v>
      </c>
      <c r="L124" s="305"/>
      <c r="M124" s="305"/>
      <c r="N124" s="306">
        <f>ROUND(L124*K124,2)</f>
        <v>0</v>
      </c>
      <c r="O124" s="306"/>
      <c r="P124" s="306"/>
      <c r="Q124" s="306"/>
      <c r="R124" s="109"/>
      <c r="T124" s="110" t="s">
        <v>5</v>
      </c>
      <c r="U124" s="30" t="s">
        <v>36</v>
      </c>
      <c r="V124" s="111">
        <v>0</v>
      </c>
      <c r="W124" s="111">
        <f>V124*K124</f>
        <v>0</v>
      </c>
      <c r="X124" s="111">
        <v>0</v>
      </c>
      <c r="Y124" s="111">
        <f>X124*K124</f>
        <v>0</v>
      </c>
      <c r="Z124" s="111">
        <v>0</v>
      </c>
      <c r="AA124" s="112">
        <f>Z124*K124</f>
        <v>0</v>
      </c>
    </row>
    <row r="125" spans="2:27" s="1" customFormat="1" ht="44.25" customHeight="1">
      <c r="B125" s="108"/>
      <c r="C125" s="190">
        <v>4</v>
      </c>
      <c r="D125" s="190" t="s">
        <v>117</v>
      </c>
      <c r="E125" s="191" t="s">
        <v>156</v>
      </c>
      <c r="F125" s="304" t="s">
        <v>251</v>
      </c>
      <c r="G125" s="304"/>
      <c r="H125" s="304"/>
      <c r="I125" s="304"/>
      <c r="J125" s="192" t="s">
        <v>118</v>
      </c>
      <c r="K125" s="145">
        <v>60</v>
      </c>
      <c r="L125" s="305"/>
      <c r="M125" s="305"/>
      <c r="N125" s="306">
        <f>ROUND(L125*K125,2)</f>
        <v>0</v>
      </c>
      <c r="O125" s="306"/>
      <c r="P125" s="306"/>
      <c r="Q125" s="306"/>
      <c r="R125" s="109"/>
      <c r="T125" s="110" t="s">
        <v>5</v>
      </c>
      <c r="U125" s="30" t="s">
        <v>36</v>
      </c>
      <c r="V125" s="111">
        <v>0</v>
      </c>
      <c r="W125" s="111">
        <f>V125*K125</f>
        <v>0</v>
      </c>
      <c r="X125" s="111">
        <v>0</v>
      </c>
      <c r="Y125" s="111">
        <f>X125*K125</f>
        <v>0</v>
      </c>
      <c r="Z125" s="111">
        <v>0</v>
      </c>
      <c r="AA125" s="112">
        <f>Z125*K125</f>
        <v>0</v>
      </c>
    </row>
    <row r="126" spans="2:27" s="1" customFormat="1" ht="31.5" customHeight="1">
      <c r="B126" s="108"/>
      <c r="C126" s="190">
        <v>5</v>
      </c>
      <c r="D126" s="190" t="s">
        <v>117</v>
      </c>
      <c r="E126" s="191" t="s">
        <v>127</v>
      </c>
      <c r="F126" s="304" t="s">
        <v>162</v>
      </c>
      <c r="G126" s="304"/>
      <c r="H126" s="304"/>
      <c r="I126" s="304"/>
      <c r="J126" s="192" t="s">
        <v>128</v>
      </c>
      <c r="K126" s="145">
        <v>31.59</v>
      </c>
      <c r="L126" s="305"/>
      <c r="M126" s="305"/>
      <c r="N126" s="306">
        <f>ROUND(L126*K126,2)</f>
        <v>0</v>
      </c>
      <c r="O126" s="306"/>
      <c r="P126" s="306"/>
      <c r="Q126" s="306"/>
      <c r="R126" s="109"/>
      <c r="T126" s="110" t="s">
        <v>5</v>
      </c>
      <c r="U126" s="30" t="s">
        <v>36</v>
      </c>
      <c r="V126" s="111">
        <v>0</v>
      </c>
      <c r="W126" s="111">
        <f>V126*K126</f>
        <v>0</v>
      </c>
      <c r="X126" s="111">
        <v>0</v>
      </c>
      <c r="Y126" s="111">
        <f>X126*K126</f>
        <v>0</v>
      </c>
      <c r="Z126" s="111">
        <v>0</v>
      </c>
      <c r="AA126" s="112">
        <f>Z126*K126</f>
        <v>0</v>
      </c>
    </row>
    <row r="127" spans="2:27" s="1" customFormat="1" ht="17.25" customHeight="1">
      <c r="B127" s="108"/>
      <c r="C127" s="190"/>
      <c r="D127" s="190"/>
      <c r="E127" s="191"/>
      <c r="F127" s="307" t="s">
        <v>252</v>
      </c>
      <c r="G127" s="307"/>
      <c r="H127" s="307"/>
      <c r="I127" s="307"/>
      <c r="J127" s="192"/>
      <c r="K127" s="145"/>
      <c r="L127" s="317"/>
      <c r="M127" s="317"/>
      <c r="N127" s="306"/>
      <c r="O127" s="306"/>
      <c r="P127" s="306"/>
      <c r="Q127" s="306"/>
      <c r="R127" s="109"/>
      <c r="T127" s="110"/>
      <c r="U127" s="30"/>
      <c r="V127" s="111"/>
      <c r="W127" s="111">
        <f>W128</f>
        <v>0</v>
      </c>
      <c r="X127" s="111"/>
      <c r="Y127" s="111">
        <f>Y128</f>
        <v>0</v>
      </c>
      <c r="Z127" s="111"/>
      <c r="AA127" s="112">
        <f>AA128</f>
        <v>0</v>
      </c>
    </row>
    <row r="128" spans="2:27" s="1" customFormat="1" ht="22.5" customHeight="1">
      <c r="B128" s="108"/>
      <c r="C128" s="190">
        <v>6</v>
      </c>
      <c r="D128" s="190" t="s">
        <v>117</v>
      </c>
      <c r="E128" s="191" t="s">
        <v>129</v>
      </c>
      <c r="F128" s="304" t="s">
        <v>130</v>
      </c>
      <c r="G128" s="304"/>
      <c r="H128" s="304"/>
      <c r="I128" s="304"/>
      <c r="J128" s="192" t="s">
        <v>128</v>
      </c>
      <c r="K128" s="145">
        <v>30.38</v>
      </c>
      <c r="L128" s="305"/>
      <c r="M128" s="305"/>
      <c r="N128" s="306">
        <f>ROUND(L128*K128,2)</f>
        <v>0</v>
      </c>
      <c r="O128" s="306"/>
      <c r="P128" s="306"/>
      <c r="Q128" s="306"/>
      <c r="R128" s="109"/>
      <c r="T128" s="110" t="s">
        <v>5</v>
      </c>
      <c r="U128" s="30" t="s">
        <v>36</v>
      </c>
      <c r="V128" s="111">
        <v>0</v>
      </c>
      <c r="W128" s="111">
        <f>V128*K128</f>
        <v>0</v>
      </c>
      <c r="X128" s="111">
        <v>0</v>
      </c>
      <c r="Y128" s="111">
        <f>X128*K128</f>
        <v>0</v>
      </c>
      <c r="Z128" s="111">
        <v>0</v>
      </c>
      <c r="AA128" s="112">
        <f>Z128*K128</f>
        <v>0</v>
      </c>
    </row>
    <row r="129" spans="2:27" s="1" customFormat="1" ht="17.25" customHeight="1">
      <c r="B129" s="108"/>
      <c r="C129" s="190"/>
      <c r="D129" s="190"/>
      <c r="E129" s="191"/>
      <c r="F129" s="307" t="s">
        <v>253</v>
      </c>
      <c r="G129" s="307"/>
      <c r="H129" s="307"/>
      <c r="I129" s="307"/>
      <c r="J129" s="192"/>
      <c r="K129" s="145"/>
      <c r="L129" s="317"/>
      <c r="M129" s="317"/>
      <c r="N129" s="306"/>
      <c r="O129" s="306"/>
      <c r="P129" s="306"/>
      <c r="Q129" s="306"/>
      <c r="R129" s="109"/>
      <c r="T129" s="110"/>
      <c r="U129" s="30"/>
      <c r="V129" s="111"/>
      <c r="W129" s="111">
        <f>W130</f>
        <v>0</v>
      </c>
      <c r="X129" s="111"/>
      <c r="Y129" s="111">
        <f>Y130</f>
        <v>0</v>
      </c>
      <c r="Z129" s="111"/>
      <c r="AA129" s="112">
        <f>AA130</f>
        <v>0</v>
      </c>
    </row>
    <row r="130" spans="2:27" s="1" customFormat="1" ht="22.5" customHeight="1">
      <c r="B130" s="108"/>
      <c r="C130" s="190">
        <v>7</v>
      </c>
      <c r="D130" s="190" t="s">
        <v>117</v>
      </c>
      <c r="E130" s="191" t="s">
        <v>133</v>
      </c>
      <c r="F130" s="304" t="s">
        <v>134</v>
      </c>
      <c r="G130" s="304"/>
      <c r="H130" s="304"/>
      <c r="I130" s="304"/>
      <c r="J130" s="192" t="s">
        <v>128</v>
      </c>
      <c r="K130" s="145">
        <v>10.9</v>
      </c>
      <c r="L130" s="305"/>
      <c r="M130" s="305"/>
      <c r="N130" s="306">
        <f>ROUND(L130*K130,2)</f>
        <v>0</v>
      </c>
      <c r="O130" s="306"/>
      <c r="P130" s="306"/>
      <c r="Q130" s="306"/>
      <c r="R130" s="109"/>
      <c r="T130" s="110" t="s">
        <v>5</v>
      </c>
      <c r="U130" s="30" t="s">
        <v>36</v>
      </c>
      <c r="V130" s="111">
        <v>0</v>
      </c>
      <c r="W130" s="111">
        <f>V130*K130</f>
        <v>0</v>
      </c>
      <c r="X130" s="111">
        <v>0</v>
      </c>
      <c r="Y130" s="111">
        <f>X130*K130</f>
        <v>0</v>
      </c>
      <c r="Z130" s="111">
        <v>0</v>
      </c>
      <c r="AA130" s="112">
        <f>Z130*K130</f>
        <v>0</v>
      </c>
    </row>
    <row r="131" spans="2:27" s="1" customFormat="1" ht="17.25" customHeight="1">
      <c r="B131" s="108"/>
      <c r="C131" s="190"/>
      <c r="D131" s="190"/>
      <c r="E131" s="191"/>
      <c r="F131" s="307" t="s">
        <v>254</v>
      </c>
      <c r="G131" s="307"/>
      <c r="H131" s="307"/>
      <c r="I131" s="307"/>
      <c r="J131" s="192"/>
      <c r="K131" s="145"/>
      <c r="L131" s="317"/>
      <c r="M131" s="317"/>
      <c r="N131" s="306"/>
      <c r="O131" s="306"/>
      <c r="P131" s="306"/>
      <c r="Q131" s="306"/>
      <c r="R131" s="109"/>
      <c r="T131" s="110"/>
      <c r="U131" s="30"/>
      <c r="V131" s="111"/>
      <c r="W131" s="111">
        <f>SUM(W132:W132)</f>
        <v>0</v>
      </c>
      <c r="X131" s="111"/>
      <c r="Y131" s="111">
        <f>SUM(Y132:Y132)</f>
        <v>0</v>
      </c>
      <c r="Z131" s="111"/>
      <c r="AA131" s="112">
        <f>SUM(AA132:AA132)</f>
        <v>0</v>
      </c>
    </row>
    <row r="132" spans="2:27" s="1" customFormat="1" ht="22.5" customHeight="1">
      <c r="B132" s="108"/>
      <c r="C132" s="190">
        <v>8</v>
      </c>
      <c r="D132" s="190" t="s">
        <v>117</v>
      </c>
      <c r="E132" s="191" t="s">
        <v>138</v>
      </c>
      <c r="F132" s="304" t="s">
        <v>139</v>
      </c>
      <c r="G132" s="304"/>
      <c r="H132" s="304"/>
      <c r="I132" s="304"/>
      <c r="J132" s="192" t="s">
        <v>118</v>
      </c>
      <c r="K132" s="145">
        <v>690</v>
      </c>
      <c r="L132" s="305"/>
      <c r="M132" s="305"/>
      <c r="N132" s="306">
        <f>ROUND(L132*K132,2)</f>
        <v>0</v>
      </c>
      <c r="O132" s="306"/>
      <c r="P132" s="306"/>
      <c r="Q132" s="306"/>
      <c r="R132" s="109"/>
      <c r="T132" s="110" t="s">
        <v>5</v>
      </c>
      <c r="U132" s="30" t="s">
        <v>36</v>
      </c>
      <c r="V132" s="111">
        <v>0</v>
      </c>
      <c r="W132" s="111">
        <f>V132*K132</f>
        <v>0</v>
      </c>
      <c r="X132" s="111">
        <v>0</v>
      </c>
      <c r="Y132" s="111">
        <f>X132*K132</f>
        <v>0</v>
      </c>
      <c r="Z132" s="111">
        <v>0</v>
      </c>
      <c r="AA132" s="112">
        <f>Z132*K132</f>
        <v>0</v>
      </c>
    </row>
    <row r="133" spans="2:27" s="1" customFormat="1" ht="31.5" customHeight="1">
      <c r="B133" s="108"/>
      <c r="C133" s="190">
        <v>9</v>
      </c>
      <c r="D133" s="190" t="s">
        <v>117</v>
      </c>
      <c r="E133" s="191" t="s">
        <v>140</v>
      </c>
      <c r="F133" s="304" t="s">
        <v>387</v>
      </c>
      <c r="G133" s="304"/>
      <c r="H133" s="304"/>
      <c r="I133" s="304"/>
      <c r="J133" s="192" t="s">
        <v>128</v>
      </c>
      <c r="K133" s="145">
        <v>0.18</v>
      </c>
      <c r="L133" s="305"/>
      <c r="M133" s="305"/>
      <c r="N133" s="306">
        <f>ROUND(L133*K133,2)</f>
        <v>0</v>
      </c>
      <c r="O133" s="306"/>
      <c r="P133" s="306"/>
      <c r="Q133" s="306"/>
      <c r="R133" s="109"/>
      <c r="T133" s="110" t="s">
        <v>5</v>
      </c>
      <c r="U133" s="30" t="s">
        <v>36</v>
      </c>
      <c r="V133" s="111">
        <v>0</v>
      </c>
      <c r="W133" s="111">
        <f>V133*K133</f>
        <v>0</v>
      </c>
      <c r="X133" s="111">
        <v>0</v>
      </c>
      <c r="Y133" s="111">
        <f>X133*K133</f>
        <v>0</v>
      </c>
      <c r="Z133" s="111">
        <v>0</v>
      </c>
      <c r="AA133" s="112">
        <f>Z133*K133</f>
        <v>0</v>
      </c>
    </row>
    <row r="134" spans="2:27" s="1" customFormat="1" ht="17.25" customHeight="1">
      <c r="B134" s="108"/>
      <c r="C134" s="190"/>
      <c r="D134" s="190"/>
      <c r="E134" s="191"/>
      <c r="F134" s="307" t="s">
        <v>255</v>
      </c>
      <c r="G134" s="307"/>
      <c r="H134" s="307"/>
      <c r="I134" s="307"/>
      <c r="J134" s="192"/>
      <c r="K134" s="145"/>
      <c r="L134" s="317"/>
      <c r="M134" s="317"/>
      <c r="N134" s="306"/>
      <c r="O134" s="306"/>
      <c r="P134" s="306"/>
      <c r="Q134" s="306"/>
      <c r="R134" s="109"/>
      <c r="T134" s="110"/>
      <c r="U134" s="30"/>
      <c r="V134" s="111"/>
      <c r="W134" s="111">
        <f>W135</f>
        <v>0</v>
      </c>
      <c r="X134" s="111"/>
      <c r="Y134" s="111">
        <f>Y135</f>
        <v>0</v>
      </c>
      <c r="Z134" s="111"/>
      <c r="AA134" s="112">
        <f>AA135</f>
        <v>0</v>
      </c>
    </row>
    <row r="135" spans="2:27" s="1" customFormat="1" ht="44.25" customHeight="1">
      <c r="B135" s="108"/>
      <c r="C135" s="190">
        <v>10</v>
      </c>
      <c r="D135" s="190" t="s">
        <v>117</v>
      </c>
      <c r="E135" s="191" t="s">
        <v>180</v>
      </c>
      <c r="F135" s="304" t="s">
        <v>209</v>
      </c>
      <c r="G135" s="304"/>
      <c r="H135" s="304"/>
      <c r="I135" s="304"/>
      <c r="J135" s="192" t="s">
        <v>128</v>
      </c>
      <c r="K135" s="145">
        <v>0.36</v>
      </c>
      <c r="L135" s="305"/>
      <c r="M135" s="305"/>
      <c r="N135" s="306">
        <f>ROUND(L135*K135,2)</f>
        <v>0</v>
      </c>
      <c r="O135" s="306"/>
      <c r="P135" s="306"/>
      <c r="Q135" s="306"/>
      <c r="R135" s="109"/>
      <c r="T135" s="110" t="s">
        <v>5</v>
      </c>
      <c r="U135" s="30" t="s">
        <v>36</v>
      </c>
      <c r="V135" s="111">
        <v>0</v>
      </c>
      <c r="W135" s="111">
        <f>V135*K135</f>
        <v>0</v>
      </c>
      <c r="X135" s="111">
        <v>0</v>
      </c>
      <c r="Y135" s="111">
        <f>X135*K135</f>
        <v>0</v>
      </c>
      <c r="Z135" s="111">
        <v>0</v>
      </c>
      <c r="AA135" s="112">
        <f>Z135*K135</f>
        <v>0</v>
      </c>
    </row>
    <row r="136" spans="2:27" s="1" customFormat="1" ht="17.25" customHeight="1">
      <c r="B136" s="108"/>
      <c r="C136" s="190"/>
      <c r="D136" s="190"/>
      <c r="E136" s="191"/>
      <c r="F136" s="307" t="s">
        <v>256</v>
      </c>
      <c r="G136" s="307"/>
      <c r="H136" s="307"/>
      <c r="I136" s="307"/>
      <c r="J136" s="192"/>
      <c r="K136" s="145"/>
      <c r="L136" s="317"/>
      <c r="M136" s="317"/>
      <c r="N136" s="306"/>
      <c r="O136" s="306"/>
      <c r="P136" s="306"/>
      <c r="Q136" s="306"/>
      <c r="R136" s="109"/>
      <c r="T136" s="110"/>
      <c r="U136" s="30"/>
      <c r="V136" s="111"/>
      <c r="W136" s="111">
        <f>W138</f>
        <v>0</v>
      </c>
      <c r="X136" s="111"/>
      <c r="Y136" s="111">
        <f>Y138</f>
        <v>0</v>
      </c>
      <c r="Z136" s="111"/>
      <c r="AA136" s="112">
        <f>AA138</f>
        <v>0</v>
      </c>
    </row>
    <row r="137" spans="2:27" s="1" customFormat="1" ht="31.5" customHeight="1">
      <c r="B137" s="108"/>
      <c r="C137" s="190"/>
      <c r="D137" s="190"/>
      <c r="E137" s="191"/>
      <c r="F137" s="307" t="s">
        <v>386</v>
      </c>
      <c r="G137" s="307"/>
      <c r="H137" s="307"/>
      <c r="I137" s="307"/>
      <c r="J137" s="192"/>
      <c r="K137" s="145"/>
      <c r="L137" s="317"/>
      <c r="M137" s="317"/>
      <c r="N137" s="306"/>
      <c r="O137" s="306"/>
      <c r="P137" s="306"/>
      <c r="Q137" s="306"/>
      <c r="R137" s="109"/>
      <c r="T137" s="110"/>
      <c r="U137" s="30"/>
      <c r="V137" s="111"/>
      <c r="W137" s="111"/>
      <c r="X137" s="111"/>
      <c r="Y137" s="111"/>
      <c r="Z137" s="111"/>
      <c r="AA137" s="112"/>
    </row>
    <row r="138" spans="2:27" s="1" customFormat="1" ht="22.5" customHeight="1">
      <c r="B138" s="108"/>
      <c r="C138" s="190">
        <v>11</v>
      </c>
      <c r="D138" s="190" t="s">
        <v>117</v>
      </c>
      <c r="E138" s="191" t="s">
        <v>141</v>
      </c>
      <c r="F138" s="304" t="s">
        <v>142</v>
      </c>
      <c r="G138" s="304"/>
      <c r="H138" s="304"/>
      <c r="I138" s="304"/>
      <c r="J138" s="192" t="s">
        <v>128</v>
      </c>
      <c r="K138" s="145">
        <v>5.7</v>
      </c>
      <c r="L138" s="305"/>
      <c r="M138" s="305"/>
      <c r="N138" s="306">
        <f>ROUND(L138*K138,2)</f>
        <v>0</v>
      </c>
      <c r="O138" s="306"/>
      <c r="P138" s="306"/>
      <c r="Q138" s="306"/>
      <c r="R138" s="109"/>
      <c r="T138" s="110" t="s">
        <v>5</v>
      </c>
      <c r="U138" s="30" t="s">
        <v>36</v>
      </c>
      <c r="V138" s="111">
        <v>0</v>
      </c>
      <c r="W138" s="111">
        <f>V138*K138</f>
        <v>0</v>
      </c>
      <c r="X138" s="111">
        <v>0</v>
      </c>
      <c r="Y138" s="111">
        <f>X138*K138</f>
        <v>0</v>
      </c>
      <c r="Z138" s="111">
        <v>0</v>
      </c>
      <c r="AA138" s="112">
        <f>Z138*K138</f>
        <v>0</v>
      </c>
    </row>
    <row r="139" spans="2:27" s="1" customFormat="1" ht="17.25" customHeight="1">
      <c r="B139" s="108"/>
      <c r="C139" s="190"/>
      <c r="D139" s="190"/>
      <c r="E139" s="191"/>
      <c r="F139" s="307" t="s">
        <v>257</v>
      </c>
      <c r="G139" s="307"/>
      <c r="H139" s="307"/>
      <c r="I139" s="307"/>
      <c r="J139" s="192"/>
      <c r="K139" s="145"/>
      <c r="L139" s="317"/>
      <c r="M139" s="317"/>
      <c r="N139" s="306"/>
      <c r="O139" s="306"/>
      <c r="P139" s="306"/>
      <c r="Q139" s="306"/>
      <c r="R139" s="109"/>
      <c r="T139" s="110"/>
      <c r="U139" s="30"/>
      <c r="V139" s="111"/>
      <c r="W139" s="111">
        <f>W144</f>
        <v>0</v>
      </c>
      <c r="X139" s="111"/>
      <c r="Y139" s="111">
        <f>Y144</f>
        <v>0</v>
      </c>
      <c r="Z139" s="111"/>
      <c r="AA139" s="112">
        <f>AA144</f>
        <v>0</v>
      </c>
    </row>
    <row r="140" spans="2:27" s="1" customFormat="1" ht="15.75" customHeight="1">
      <c r="B140" s="108"/>
      <c r="C140" s="190"/>
      <c r="D140" s="190"/>
      <c r="E140" s="191"/>
      <c r="F140" s="307" t="s">
        <v>388</v>
      </c>
      <c r="G140" s="307"/>
      <c r="H140" s="307"/>
      <c r="I140" s="307"/>
      <c r="J140" s="192"/>
      <c r="K140" s="145"/>
      <c r="L140" s="317"/>
      <c r="M140" s="317"/>
      <c r="N140" s="306"/>
      <c r="O140" s="306"/>
      <c r="P140" s="306"/>
      <c r="Q140" s="306"/>
      <c r="R140" s="109"/>
      <c r="T140" s="130"/>
      <c r="U140" s="30"/>
      <c r="V140" s="111"/>
      <c r="W140" s="111"/>
      <c r="X140" s="111"/>
      <c r="Y140" s="111"/>
      <c r="Z140" s="111"/>
      <c r="AA140" s="112"/>
    </row>
    <row r="141" spans="2:27" s="1" customFormat="1" ht="15.75" customHeight="1">
      <c r="B141" s="108"/>
      <c r="C141" s="190"/>
      <c r="D141" s="190"/>
      <c r="E141" s="191"/>
      <c r="F141" s="307" t="s">
        <v>389</v>
      </c>
      <c r="G141" s="307"/>
      <c r="H141" s="307"/>
      <c r="I141" s="307"/>
      <c r="J141" s="192"/>
      <c r="K141" s="145"/>
      <c r="L141" s="317"/>
      <c r="M141" s="317"/>
      <c r="N141" s="306"/>
      <c r="O141" s="306"/>
      <c r="P141" s="306"/>
      <c r="Q141" s="306"/>
      <c r="R141" s="109"/>
      <c r="T141" s="130"/>
      <c r="U141" s="30"/>
      <c r="V141" s="111"/>
      <c r="W141" s="111"/>
      <c r="X141" s="111"/>
      <c r="Y141" s="111"/>
      <c r="Z141" s="111"/>
      <c r="AA141" s="112"/>
    </row>
    <row r="142" spans="2:27" s="1" customFormat="1" ht="15.75" customHeight="1">
      <c r="B142" s="108"/>
      <c r="C142" s="190"/>
      <c r="D142" s="190"/>
      <c r="E142" s="191"/>
      <c r="F142" s="307" t="s">
        <v>390</v>
      </c>
      <c r="G142" s="307"/>
      <c r="H142" s="307"/>
      <c r="I142" s="307"/>
      <c r="J142" s="192"/>
      <c r="K142" s="145"/>
      <c r="L142" s="317"/>
      <c r="M142" s="317"/>
      <c r="N142" s="306"/>
      <c r="O142" s="306"/>
      <c r="P142" s="306"/>
      <c r="Q142" s="306"/>
      <c r="R142" s="109"/>
      <c r="T142" s="130"/>
      <c r="U142" s="30"/>
      <c r="V142" s="111"/>
      <c r="W142" s="111"/>
      <c r="X142" s="111"/>
      <c r="Y142" s="111"/>
      <c r="Z142" s="111"/>
      <c r="AA142" s="112"/>
    </row>
    <row r="143" spans="2:27" s="1" customFormat="1" ht="15.75" customHeight="1">
      <c r="B143" s="108"/>
      <c r="C143" s="190"/>
      <c r="D143" s="190"/>
      <c r="E143" s="191"/>
      <c r="F143" s="307" t="s">
        <v>391</v>
      </c>
      <c r="G143" s="307"/>
      <c r="H143" s="307"/>
      <c r="I143" s="307"/>
      <c r="J143" s="192"/>
      <c r="K143" s="145"/>
      <c r="L143" s="317"/>
      <c r="M143" s="317"/>
      <c r="N143" s="306"/>
      <c r="O143" s="306"/>
      <c r="P143" s="306"/>
      <c r="Q143" s="306"/>
      <c r="R143" s="109"/>
      <c r="T143" s="130"/>
      <c r="U143" s="30"/>
      <c r="V143" s="111"/>
      <c r="W143" s="111"/>
      <c r="X143" s="111"/>
      <c r="Y143" s="111"/>
      <c r="Z143" s="111"/>
      <c r="AA143" s="112"/>
    </row>
    <row r="144" spans="2:27" s="1" customFormat="1" ht="31.5" customHeight="1">
      <c r="B144" s="108"/>
      <c r="C144" s="190">
        <v>12</v>
      </c>
      <c r="D144" s="190" t="s">
        <v>117</v>
      </c>
      <c r="E144" s="197" t="s">
        <v>135</v>
      </c>
      <c r="F144" s="304" t="s">
        <v>136</v>
      </c>
      <c r="G144" s="304"/>
      <c r="H144" s="304"/>
      <c r="I144" s="304"/>
      <c r="J144" s="192" t="s">
        <v>128</v>
      </c>
      <c r="K144" s="145">
        <v>1.17</v>
      </c>
      <c r="L144" s="305"/>
      <c r="M144" s="305"/>
      <c r="N144" s="306">
        <f>ROUND(L144*K144,2)</f>
        <v>0</v>
      </c>
      <c r="O144" s="306"/>
      <c r="P144" s="306"/>
      <c r="Q144" s="306"/>
      <c r="R144" s="109"/>
      <c r="T144" s="110" t="s">
        <v>5</v>
      </c>
      <c r="U144" s="30" t="s">
        <v>36</v>
      </c>
      <c r="V144" s="111">
        <v>0</v>
      </c>
      <c r="W144" s="111">
        <f>V144*K144</f>
        <v>0</v>
      </c>
      <c r="X144" s="111">
        <v>0</v>
      </c>
      <c r="Y144" s="111">
        <f>X144*K144</f>
        <v>0</v>
      </c>
      <c r="Z144" s="111">
        <v>0</v>
      </c>
      <c r="AA144" s="112">
        <f>Z144*K144</f>
        <v>0</v>
      </c>
    </row>
    <row r="145" spans="2:27" s="1" customFormat="1" ht="17.25" customHeight="1">
      <c r="B145" s="108"/>
      <c r="C145" s="190"/>
      <c r="D145" s="190"/>
      <c r="E145" s="191"/>
      <c r="F145" s="307" t="s">
        <v>392</v>
      </c>
      <c r="G145" s="307"/>
      <c r="H145" s="307"/>
      <c r="I145" s="307"/>
      <c r="J145" s="192"/>
      <c r="K145" s="145"/>
      <c r="L145" s="317"/>
      <c r="M145" s="317"/>
      <c r="N145" s="306"/>
      <c r="O145" s="306"/>
      <c r="P145" s="306"/>
      <c r="Q145" s="306"/>
      <c r="R145" s="109"/>
      <c r="T145" s="110"/>
      <c r="U145" s="30"/>
      <c r="V145" s="111"/>
      <c r="W145" s="111">
        <f>SUM(W146:W199)</f>
        <v>0</v>
      </c>
      <c r="X145" s="111"/>
      <c r="Y145" s="111">
        <f>SUM(Y146:Y199)</f>
        <v>0</v>
      </c>
      <c r="Z145" s="111"/>
      <c r="AA145" s="112">
        <f>SUM(AA146:AA199)</f>
        <v>0</v>
      </c>
    </row>
    <row r="146" spans="2:27" s="1" customFormat="1" ht="22.5" customHeight="1">
      <c r="B146" s="108"/>
      <c r="C146" s="190">
        <v>13</v>
      </c>
      <c r="D146" s="190" t="s">
        <v>117</v>
      </c>
      <c r="E146" s="197" t="s">
        <v>164</v>
      </c>
      <c r="F146" s="304" t="s">
        <v>246</v>
      </c>
      <c r="G146" s="304"/>
      <c r="H146" s="304"/>
      <c r="I146" s="304"/>
      <c r="J146" s="192" t="s">
        <v>123</v>
      </c>
      <c r="K146" s="145">
        <v>6</v>
      </c>
      <c r="L146" s="305"/>
      <c r="M146" s="305"/>
      <c r="N146" s="306">
        <f aca="true" t="shared" si="1" ref="N146:N199">ROUND(L146*K146,2)</f>
        <v>0</v>
      </c>
      <c r="O146" s="306"/>
      <c r="P146" s="306"/>
      <c r="Q146" s="306"/>
      <c r="R146" s="109"/>
      <c r="T146" s="110" t="s">
        <v>5</v>
      </c>
      <c r="U146" s="30" t="s">
        <v>36</v>
      </c>
      <c r="V146" s="111">
        <v>0</v>
      </c>
      <c r="W146" s="111">
        <f aca="true" t="shared" si="2" ref="W146:W199">V146*K146</f>
        <v>0</v>
      </c>
      <c r="X146" s="111">
        <v>0</v>
      </c>
      <c r="Y146" s="111">
        <f aca="true" t="shared" si="3" ref="Y146:Y199">X146*K146</f>
        <v>0</v>
      </c>
      <c r="Z146" s="111">
        <v>0</v>
      </c>
      <c r="AA146" s="112">
        <f aca="true" t="shared" si="4" ref="AA146:AA199">Z146*K146</f>
        <v>0</v>
      </c>
    </row>
    <row r="147" spans="2:27" s="1" customFormat="1" ht="44.25" customHeight="1">
      <c r="B147" s="108"/>
      <c r="C147" s="190">
        <v>14</v>
      </c>
      <c r="D147" s="190" t="s">
        <v>117</v>
      </c>
      <c r="E147" s="197" t="s">
        <v>296</v>
      </c>
      <c r="F147" s="304" t="s">
        <v>163</v>
      </c>
      <c r="G147" s="304"/>
      <c r="H147" s="304"/>
      <c r="I147" s="304"/>
      <c r="J147" s="192" t="s">
        <v>123</v>
      </c>
      <c r="K147" s="145">
        <v>6</v>
      </c>
      <c r="L147" s="305"/>
      <c r="M147" s="305"/>
      <c r="N147" s="306">
        <f t="shared" si="1"/>
        <v>0</v>
      </c>
      <c r="O147" s="306"/>
      <c r="P147" s="306"/>
      <c r="Q147" s="306"/>
      <c r="R147" s="109"/>
      <c r="T147" s="110" t="s">
        <v>5</v>
      </c>
      <c r="U147" s="30" t="s">
        <v>36</v>
      </c>
      <c r="V147" s="111">
        <v>0</v>
      </c>
      <c r="W147" s="111">
        <f t="shared" si="2"/>
        <v>0</v>
      </c>
      <c r="X147" s="111">
        <v>0</v>
      </c>
      <c r="Y147" s="111">
        <f t="shared" si="3"/>
        <v>0</v>
      </c>
      <c r="Z147" s="111">
        <v>0</v>
      </c>
      <c r="AA147" s="112">
        <f t="shared" si="4"/>
        <v>0</v>
      </c>
    </row>
    <row r="148" spans="2:27" s="1" customFormat="1" ht="22.5" customHeight="1">
      <c r="B148" s="108"/>
      <c r="C148" s="146"/>
      <c r="D148" s="147" t="s">
        <v>214</v>
      </c>
      <c r="E148" s="199"/>
      <c r="F148" s="147"/>
      <c r="G148" s="147"/>
      <c r="H148" s="147"/>
      <c r="I148" s="147"/>
      <c r="J148" s="147"/>
      <c r="K148" s="147"/>
      <c r="L148" s="196"/>
      <c r="M148" s="196"/>
      <c r="N148" s="302">
        <f>SUM(N149:Q153)</f>
        <v>0</v>
      </c>
      <c r="O148" s="303"/>
      <c r="P148" s="303"/>
      <c r="Q148" s="303"/>
      <c r="R148" s="109"/>
      <c r="T148" s="110" t="s">
        <v>5</v>
      </c>
      <c r="U148" s="30" t="s">
        <v>36</v>
      </c>
      <c r="V148" s="111">
        <v>0</v>
      </c>
      <c r="W148" s="111">
        <f t="shared" si="2"/>
        <v>0</v>
      </c>
      <c r="X148" s="111">
        <v>0</v>
      </c>
      <c r="Y148" s="111">
        <f t="shared" si="3"/>
        <v>0</v>
      </c>
      <c r="Z148" s="111">
        <v>0</v>
      </c>
      <c r="AA148" s="112">
        <f t="shared" si="4"/>
        <v>0</v>
      </c>
    </row>
    <row r="149" spans="2:27" s="1" customFormat="1" ht="31.5" customHeight="1">
      <c r="B149" s="108"/>
      <c r="C149" s="190">
        <v>15</v>
      </c>
      <c r="D149" s="190" t="s">
        <v>117</v>
      </c>
      <c r="E149" s="197" t="s">
        <v>160</v>
      </c>
      <c r="F149" s="304" t="s">
        <v>393</v>
      </c>
      <c r="G149" s="304"/>
      <c r="H149" s="304"/>
      <c r="I149" s="304"/>
      <c r="J149" s="192" t="s">
        <v>210</v>
      </c>
      <c r="K149" s="145">
        <v>110</v>
      </c>
      <c r="L149" s="305"/>
      <c r="M149" s="305"/>
      <c r="N149" s="306">
        <f t="shared" si="1"/>
        <v>0</v>
      </c>
      <c r="O149" s="306"/>
      <c r="P149" s="306"/>
      <c r="Q149" s="306"/>
      <c r="R149" s="109"/>
      <c r="T149" s="110" t="s">
        <v>5</v>
      </c>
      <c r="U149" s="30" t="s">
        <v>36</v>
      </c>
      <c r="V149" s="111">
        <v>0</v>
      </c>
      <c r="W149" s="111">
        <f t="shared" si="2"/>
        <v>0</v>
      </c>
      <c r="X149" s="111">
        <v>0</v>
      </c>
      <c r="Y149" s="111">
        <f t="shared" si="3"/>
        <v>0</v>
      </c>
      <c r="Z149" s="111">
        <v>0</v>
      </c>
      <c r="AA149" s="112">
        <f t="shared" si="4"/>
        <v>0</v>
      </c>
    </row>
    <row r="150" spans="2:27" s="1" customFormat="1" ht="31.5" customHeight="1">
      <c r="B150" s="108"/>
      <c r="C150" s="190">
        <v>16</v>
      </c>
      <c r="D150" s="190" t="s">
        <v>117</v>
      </c>
      <c r="E150" s="197" t="s">
        <v>157</v>
      </c>
      <c r="F150" s="304" t="s">
        <v>394</v>
      </c>
      <c r="G150" s="304"/>
      <c r="H150" s="304"/>
      <c r="I150" s="304"/>
      <c r="J150" s="192" t="s">
        <v>210</v>
      </c>
      <c r="K150" s="145">
        <v>400</v>
      </c>
      <c r="L150" s="305"/>
      <c r="M150" s="305"/>
      <c r="N150" s="306">
        <f t="shared" si="1"/>
        <v>0</v>
      </c>
      <c r="O150" s="306"/>
      <c r="P150" s="306"/>
      <c r="Q150" s="306"/>
      <c r="R150" s="109"/>
      <c r="T150" s="110" t="s">
        <v>5</v>
      </c>
      <c r="U150" s="30" t="s">
        <v>36</v>
      </c>
      <c r="V150" s="111">
        <v>0</v>
      </c>
      <c r="W150" s="111">
        <f t="shared" si="2"/>
        <v>0</v>
      </c>
      <c r="X150" s="111">
        <v>0</v>
      </c>
      <c r="Y150" s="111">
        <f t="shared" si="3"/>
        <v>0</v>
      </c>
      <c r="Z150" s="111">
        <v>0</v>
      </c>
      <c r="AA150" s="112">
        <f t="shared" si="4"/>
        <v>0</v>
      </c>
    </row>
    <row r="151" spans="2:27" s="1" customFormat="1" ht="31.5" customHeight="1">
      <c r="B151" s="108"/>
      <c r="C151" s="190">
        <v>17</v>
      </c>
      <c r="D151" s="190" t="s">
        <v>117</v>
      </c>
      <c r="E151" s="197" t="s">
        <v>181</v>
      </c>
      <c r="F151" s="304" t="s">
        <v>395</v>
      </c>
      <c r="G151" s="304"/>
      <c r="H151" s="304"/>
      <c r="I151" s="304"/>
      <c r="J151" s="192" t="s">
        <v>210</v>
      </c>
      <c r="K151" s="145">
        <v>770</v>
      </c>
      <c r="L151" s="305"/>
      <c r="M151" s="305"/>
      <c r="N151" s="306">
        <f t="shared" si="1"/>
        <v>0</v>
      </c>
      <c r="O151" s="306"/>
      <c r="P151" s="306"/>
      <c r="Q151" s="306"/>
      <c r="R151" s="109"/>
      <c r="T151" s="110" t="s">
        <v>5</v>
      </c>
      <c r="U151" s="30" t="s">
        <v>36</v>
      </c>
      <c r="V151" s="111">
        <v>0</v>
      </c>
      <c r="W151" s="111">
        <f t="shared" si="2"/>
        <v>0</v>
      </c>
      <c r="X151" s="111">
        <v>0</v>
      </c>
      <c r="Y151" s="111">
        <f t="shared" si="3"/>
        <v>0</v>
      </c>
      <c r="Z151" s="111">
        <v>0</v>
      </c>
      <c r="AA151" s="112">
        <f t="shared" si="4"/>
        <v>0</v>
      </c>
    </row>
    <row r="152" spans="2:27" s="1" customFormat="1" ht="31.5" customHeight="1">
      <c r="B152" s="108"/>
      <c r="C152" s="190">
        <v>18</v>
      </c>
      <c r="D152" s="190" t="s">
        <v>117</v>
      </c>
      <c r="E152" s="197" t="s">
        <v>211</v>
      </c>
      <c r="F152" s="304" t="s">
        <v>396</v>
      </c>
      <c r="G152" s="304"/>
      <c r="H152" s="304"/>
      <c r="I152" s="304"/>
      <c r="J152" s="192" t="s">
        <v>118</v>
      </c>
      <c r="K152" s="145">
        <v>750</v>
      </c>
      <c r="L152" s="305"/>
      <c r="M152" s="305"/>
      <c r="N152" s="306">
        <f t="shared" si="1"/>
        <v>0</v>
      </c>
      <c r="O152" s="306"/>
      <c r="P152" s="306"/>
      <c r="Q152" s="306"/>
      <c r="R152" s="109"/>
      <c r="T152" s="110" t="s">
        <v>5</v>
      </c>
      <c r="U152" s="30" t="s">
        <v>36</v>
      </c>
      <c r="V152" s="111">
        <v>0</v>
      </c>
      <c r="W152" s="111">
        <f t="shared" si="2"/>
        <v>0</v>
      </c>
      <c r="X152" s="111">
        <v>0</v>
      </c>
      <c r="Y152" s="111">
        <f t="shared" si="3"/>
        <v>0</v>
      </c>
      <c r="Z152" s="111">
        <v>0</v>
      </c>
      <c r="AA152" s="112">
        <f t="shared" si="4"/>
        <v>0</v>
      </c>
    </row>
    <row r="153" spans="2:27" s="1" customFormat="1" ht="31.5" customHeight="1">
      <c r="B153" s="108"/>
      <c r="C153" s="190">
        <v>19</v>
      </c>
      <c r="D153" s="190" t="s">
        <v>117</v>
      </c>
      <c r="E153" s="197" t="s">
        <v>152</v>
      </c>
      <c r="F153" s="304" t="s">
        <v>397</v>
      </c>
      <c r="G153" s="304"/>
      <c r="H153" s="304"/>
      <c r="I153" s="304"/>
      <c r="J153" s="192" t="s">
        <v>118</v>
      </c>
      <c r="K153" s="145">
        <v>750</v>
      </c>
      <c r="L153" s="305"/>
      <c r="M153" s="305"/>
      <c r="N153" s="306">
        <f t="shared" si="1"/>
        <v>0</v>
      </c>
      <c r="O153" s="306"/>
      <c r="P153" s="306"/>
      <c r="Q153" s="306"/>
      <c r="R153" s="109"/>
      <c r="T153" s="110" t="s">
        <v>5</v>
      </c>
      <c r="U153" s="30" t="s">
        <v>36</v>
      </c>
      <c r="V153" s="111">
        <v>0</v>
      </c>
      <c r="W153" s="111">
        <f t="shared" si="2"/>
        <v>0</v>
      </c>
      <c r="X153" s="111">
        <v>0</v>
      </c>
      <c r="Y153" s="111">
        <f t="shared" si="3"/>
        <v>0</v>
      </c>
      <c r="Z153" s="111">
        <v>0</v>
      </c>
      <c r="AA153" s="112">
        <f t="shared" si="4"/>
        <v>0</v>
      </c>
    </row>
    <row r="154" spans="2:27" s="9" customFormat="1" ht="29.85" customHeight="1">
      <c r="B154" s="100"/>
      <c r="C154" s="146"/>
      <c r="D154" s="147" t="s">
        <v>258</v>
      </c>
      <c r="E154" s="199"/>
      <c r="F154" s="147"/>
      <c r="G154" s="147"/>
      <c r="H154" s="147"/>
      <c r="I154" s="147"/>
      <c r="J154" s="147"/>
      <c r="K154" s="147"/>
      <c r="L154" s="196"/>
      <c r="M154" s="196"/>
      <c r="N154" s="302">
        <f>SUM(N155:Q167)</f>
        <v>0</v>
      </c>
      <c r="O154" s="303"/>
      <c r="P154" s="303"/>
      <c r="Q154" s="303"/>
      <c r="R154" s="103"/>
      <c r="T154" s="104" t="s">
        <v>5</v>
      </c>
      <c r="U154" s="101" t="s">
        <v>36</v>
      </c>
      <c r="V154" s="101">
        <v>0</v>
      </c>
      <c r="W154" s="105">
        <f t="shared" si="2"/>
        <v>0</v>
      </c>
      <c r="X154" s="101">
        <v>0</v>
      </c>
      <c r="Y154" s="105">
        <f t="shared" si="3"/>
        <v>0</v>
      </c>
      <c r="Z154" s="101">
        <v>0</v>
      </c>
      <c r="AA154" s="106">
        <f t="shared" si="4"/>
        <v>0</v>
      </c>
    </row>
    <row r="155" spans="2:27" s="1" customFormat="1" ht="44.25" customHeight="1">
      <c r="B155" s="108"/>
      <c r="C155" s="190">
        <v>20</v>
      </c>
      <c r="D155" s="190" t="s">
        <v>117</v>
      </c>
      <c r="E155" s="197" t="s">
        <v>297</v>
      </c>
      <c r="F155" s="304" t="s">
        <v>259</v>
      </c>
      <c r="G155" s="304"/>
      <c r="H155" s="304"/>
      <c r="I155" s="304"/>
      <c r="J155" s="192" t="s">
        <v>120</v>
      </c>
      <c r="K155" s="145">
        <v>12</v>
      </c>
      <c r="L155" s="305"/>
      <c r="M155" s="305"/>
      <c r="N155" s="306">
        <f t="shared" si="1"/>
        <v>0</v>
      </c>
      <c r="O155" s="306"/>
      <c r="P155" s="306"/>
      <c r="Q155" s="306"/>
      <c r="R155" s="109"/>
      <c r="T155" s="110" t="s">
        <v>5</v>
      </c>
      <c r="U155" s="30" t="s">
        <v>36</v>
      </c>
      <c r="V155" s="111">
        <v>0</v>
      </c>
      <c r="W155" s="111">
        <f t="shared" si="2"/>
        <v>0</v>
      </c>
      <c r="X155" s="111">
        <v>0</v>
      </c>
      <c r="Y155" s="111">
        <f t="shared" si="3"/>
        <v>0</v>
      </c>
      <c r="Z155" s="111">
        <v>0</v>
      </c>
      <c r="AA155" s="112">
        <f t="shared" si="4"/>
        <v>0</v>
      </c>
    </row>
    <row r="156" spans="2:27" s="1" customFormat="1" ht="31.5" customHeight="1">
      <c r="B156" s="108"/>
      <c r="C156" s="190">
        <v>21</v>
      </c>
      <c r="D156" s="190" t="s">
        <v>117</v>
      </c>
      <c r="E156" s="197" t="s">
        <v>168</v>
      </c>
      <c r="F156" s="304" t="s">
        <v>226</v>
      </c>
      <c r="G156" s="304"/>
      <c r="H156" s="304"/>
      <c r="I156" s="304"/>
      <c r="J156" s="192" t="s">
        <v>120</v>
      </c>
      <c r="K156" s="145">
        <v>12</v>
      </c>
      <c r="L156" s="305"/>
      <c r="M156" s="305"/>
      <c r="N156" s="306">
        <f t="shared" si="1"/>
        <v>0</v>
      </c>
      <c r="O156" s="306"/>
      <c r="P156" s="306"/>
      <c r="Q156" s="306"/>
      <c r="R156" s="109"/>
      <c r="T156" s="110" t="s">
        <v>5</v>
      </c>
      <c r="U156" s="30" t="s">
        <v>36</v>
      </c>
      <c r="V156" s="111">
        <v>0</v>
      </c>
      <c r="W156" s="111">
        <f t="shared" si="2"/>
        <v>0</v>
      </c>
      <c r="X156" s="111">
        <v>0</v>
      </c>
      <c r="Y156" s="111">
        <f t="shared" si="3"/>
        <v>0</v>
      </c>
      <c r="Z156" s="111">
        <v>0</v>
      </c>
      <c r="AA156" s="112">
        <f t="shared" si="4"/>
        <v>0</v>
      </c>
    </row>
    <row r="157" spans="2:27" s="1" customFormat="1" ht="44.25" customHeight="1">
      <c r="B157" s="108"/>
      <c r="C157" s="190">
        <v>22</v>
      </c>
      <c r="D157" s="190" t="s">
        <v>117</v>
      </c>
      <c r="E157" s="197" t="s">
        <v>170</v>
      </c>
      <c r="F157" s="304" t="s">
        <v>260</v>
      </c>
      <c r="G157" s="304"/>
      <c r="H157" s="304"/>
      <c r="I157" s="304"/>
      <c r="J157" s="192" t="s">
        <v>120</v>
      </c>
      <c r="K157" s="145">
        <v>1</v>
      </c>
      <c r="L157" s="305"/>
      <c r="M157" s="305"/>
      <c r="N157" s="306">
        <f t="shared" si="1"/>
        <v>0</v>
      </c>
      <c r="O157" s="306"/>
      <c r="P157" s="306"/>
      <c r="Q157" s="306"/>
      <c r="R157" s="109"/>
      <c r="T157" s="110" t="s">
        <v>5</v>
      </c>
      <c r="U157" s="30" t="s">
        <v>36</v>
      </c>
      <c r="V157" s="111">
        <v>0</v>
      </c>
      <c r="W157" s="111">
        <f t="shared" si="2"/>
        <v>0</v>
      </c>
      <c r="X157" s="111">
        <v>0</v>
      </c>
      <c r="Y157" s="111">
        <f t="shared" si="3"/>
        <v>0</v>
      </c>
      <c r="Z157" s="111">
        <v>0</v>
      </c>
      <c r="AA157" s="112">
        <f t="shared" si="4"/>
        <v>0</v>
      </c>
    </row>
    <row r="158" spans="2:27" s="1" customFormat="1" ht="44.25" customHeight="1">
      <c r="B158" s="108"/>
      <c r="C158" s="190">
        <v>23</v>
      </c>
      <c r="D158" s="190" t="s">
        <v>117</v>
      </c>
      <c r="E158" s="197" t="s">
        <v>182</v>
      </c>
      <c r="F158" s="304" t="s">
        <v>261</v>
      </c>
      <c r="G158" s="304"/>
      <c r="H158" s="304"/>
      <c r="I158" s="304"/>
      <c r="J158" s="192" t="s">
        <v>120</v>
      </c>
      <c r="K158" s="145">
        <v>3</v>
      </c>
      <c r="L158" s="305"/>
      <c r="M158" s="305"/>
      <c r="N158" s="306">
        <f t="shared" si="1"/>
        <v>0</v>
      </c>
      <c r="O158" s="306"/>
      <c r="P158" s="306"/>
      <c r="Q158" s="306"/>
      <c r="R158" s="109"/>
      <c r="T158" s="110" t="s">
        <v>5</v>
      </c>
      <c r="U158" s="30" t="s">
        <v>36</v>
      </c>
      <c r="V158" s="111">
        <v>0</v>
      </c>
      <c r="W158" s="111">
        <f t="shared" si="2"/>
        <v>0</v>
      </c>
      <c r="X158" s="111">
        <v>0</v>
      </c>
      <c r="Y158" s="111">
        <f t="shared" si="3"/>
        <v>0</v>
      </c>
      <c r="Z158" s="111">
        <v>0</v>
      </c>
      <c r="AA158" s="112">
        <f t="shared" si="4"/>
        <v>0</v>
      </c>
    </row>
    <row r="159" spans="2:27" s="1" customFormat="1" ht="22.5" customHeight="1">
      <c r="B159" s="108"/>
      <c r="C159" s="190">
        <v>24</v>
      </c>
      <c r="D159" s="190" t="s">
        <v>117</v>
      </c>
      <c r="E159" s="197" t="s">
        <v>298</v>
      </c>
      <c r="F159" s="304" t="s">
        <v>262</v>
      </c>
      <c r="G159" s="304"/>
      <c r="H159" s="304"/>
      <c r="I159" s="304"/>
      <c r="J159" s="192" t="s">
        <v>120</v>
      </c>
      <c r="K159" s="145">
        <v>8</v>
      </c>
      <c r="L159" s="305"/>
      <c r="M159" s="305"/>
      <c r="N159" s="306">
        <f t="shared" si="1"/>
        <v>0</v>
      </c>
      <c r="O159" s="306"/>
      <c r="P159" s="306"/>
      <c r="Q159" s="306"/>
      <c r="R159" s="109"/>
      <c r="T159" s="110" t="s">
        <v>5</v>
      </c>
      <c r="U159" s="30" t="s">
        <v>36</v>
      </c>
      <c r="V159" s="111">
        <v>0</v>
      </c>
      <c r="W159" s="111">
        <f t="shared" si="2"/>
        <v>0</v>
      </c>
      <c r="X159" s="111">
        <v>0</v>
      </c>
      <c r="Y159" s="111">
        <f t="shared" si="3"/>
        <v>0</v>
      </c>
      <c r="Z159" s="111">
        <v>0</v>
      </c>
      <c r="AA159" s="112">
        <f t="shared" si="4"/>
        <v>0</v>
      </c>
    </row>
    <row r="160" spans="2:27" s="1" customFormat="1" ht="22.5" customHeight="1">
      <c r="B160" s="108"/>
      <c r="C160" s="190">
        <v>25</v>
      </c>
      <c r="D160" s="190" t="s">
        <v>117</v>
      </c>
      <c r="E160" s="197" t="s">
        <v>183</v>
      </c>
      <c r="F160" s="304" t="s">
        <v>263</v>
      </c>
      <c r="G160" s="304"/>
      <c r="H160" s="304"/>
      <c r="I160" s="304"/>
      <c r="J160" s="192" t="s">
        <v>120</v>
      </c>
      <c r="K160" s="145">
        <v>24</v>
      </c>
      <c r="L160" s="305"/>
      <c r="M160" s="305"/>
      <c r="N160" s="306">
        <f t="shared" si="1"/>
        <v>0</v>
      </c>
      <c r="O160" s="306"/>
      <c r="P160" s="306"/>
      <c r="Q160" s="306"/>
      <c r="R160" s="109"/>
      <c r="T160" s="110" t="s">
        <v>5</v>
      </c>
      <c r="U160" s="30" t="s">
        <v>36</v>
      </c>
      <c r="V160" s="111">
        <v>0</v>
      </c>
      <c r="W160" s="111">
        <f t="shared" si="2"/>
        <v>0</v>
      </c>
      <c r="X160" s="111">
        <v>0</v>
      </c>
      <c r="Y160" s="111">
        <f t="shared" si="3"/>
        <v>0</v>
      </c>
      <c r="Z160" s="111">
        <v>0</v>
      </c>
      <c r="AA160" s="112">
        <f t="shared" si="4"/>
        <v>0</v>
      </c>
    </row>
    <row r="161" spans="2:27" s="1" customFormat="1" ht="22.5" customHeight="1">
      <c r="B161" s="108"/>
      <c r="C161" s="190">
        <v>26</v>
      </c>
      <c r="D161" s="190" t="s">
        <v>117</v>
      </c>
      <c r="E161" s="197" t="s">
        <v>299</v>
      </c>
      <c r="F161" s="304" t="s">
        <v>264</v>
      </c>
      <c r="G161" s="304"/>
      <c r="H161" s="304"/>
      <c r="I161" s="304"/>
      <c r="J161" s="192" t="s">
        <v>120</v>
      </c>
      <c r="K161" s="145">
        <v>8</v>
      </c>
      <c r="L161" s="305"/>
      <c r="M161" s="305"/>
      <c r="N161" s="306">
        <f t="shared" si="1"/>
        <v>0</v>
      </c>
      <c r="O161" s="306"/>
      <c r="P161" s="306"/>
      <c r="Q161" s="306"/>
      <c r="R161" s="109"/>
      <c r="T161" s="110" t="s">
        <v>5</v>
      </c>
      <c r="U161" s="30" t="s">
        <v>36</v>
      </c>
      <c r="V161" s="111">
        <v>0</v>
      </c>
      <c r="W161" s="111">
        <f t="shared" si="2"/>
        <v>0</v>
      </c>
      <c r="X161" s="111">
        <v>0</v>
      </c>
      <c r="Y161" s="111">
        <f t="shared" si="3"/>
        <v>0</v>
      </c>
      <c r="Z161" s="111">
        <v>0</v>
      </c>
      <c r="AA161" s="112">
        <f t="shared" si="4"/>
        <v>0</v>
      </c>
    </row>
    <row r="162" spans="2:27" s="1" customFormat="1" ht="22.5" customHeight="1">
      <c r="B162" s="108"/>
      <c r="C162" s="190">
        <v>27</v>
      </c>
      <c r="D162" s="190" t="s">
        <v>117</v>
      </c>
      <c r="E162" s="197" t="s">
        <v>300</v>
      </c>
      <c r="F162" s="304" t="s">
        <v>265</v>
      </c>
      <c r="G162" s="304"/>
      <c r="H162" s="304"/>
      <c r="I162" s="304"/>
      <c r="J162" s="192" t="s">
        <v>120</v>
      </c>
      <c r="K162" s="145">
        <v>4</v>
      </c>
      <c r="L162" s="305"/>
      <c r="M162" s="305"/>
      <c r="N162" s="306">
        <f t="shared" si="1"/>
        <v>0</v>
      </c>
      <c r="O162" s="306"/>
      <c r="P162" s="306"/>
      <c r="Q162" s="306"/>
      <c r="R162" s="109"/>
      <c r="T162" s="110" t="s">
        <v>5</v>
      </c>
      <c r="U162" s="30" t="s">
        <v>36</v>
      </c>
      <c r="V162" s="111">
        <v>0</v>
      </c>
      <c r="W162" s="111">
        <f t="shared" si="2"/>
        <v>0</v>
      </c>
      <c r="X162" s="111">
        <v>0</v>
      </c>
      <c r="Y162" s="111">
        <f t="shared" si="3"/>
        <v>0</v>
      </c>
      <c r="Z162" s="111">
        <v>0</v>
      </c>
      <c r="AA162" s="112">
        <f t="shared" si="4"/>
        <v>0</v>
      </c>
    </row>
    <row r="163" spans="2:27" s="1" customFormat="1" ht="22.5" customHeight="1">
      <c r="B163" s="108"/>
      <c r="C163" s="190">
        <v>28</v>
      </c>
      <c r="D163" s="190" t="s">
        <v>117</v>
      </c>
      <c r="E163" s="197" t="s">
        <v>301</v>
      </c>
      <c r="F163" s="304" t="s">
        <v>266</v>
      </c>
      <c r="G163" s="304"/>
      <c r="H163" s="304"/>
      <c r="I163" s="304"/>
      <c r="J163" s="192" t="s">
        <v>120</v>
      </c>
      <c r="K163" s="145">
        <v>2</v>
      </c>
      <c r="L163" s="305"/>
      <c r="M163" s="305"/>
      <c r="N163" s="306">
        <f t="shared" si="1"/>
        <v>0</v>
      </c>
      <c r="O163" s="306"/>
      <c r="P163" s="306"/>
      <c r="Q163" s="306"/>
      <c r="R163" s="109"/>
      <c r="T163" s="110" t="s">
        <v>5</v>
      </c>
      <c r="U163" s="30" t="s">
        <v>36</v>
      </c>
      <c r="V163" s="111">
        <v>0</v>
      </c>
      <c r="W163" s="111">
        <f t="shared" si="2"/>
        <v>0</v>
      </c>
      <c r="X163" s="111">
        <v>0</v>
      </c>
      <c r="Y163" s="111">
        <f t="shared" si="3"/>
        <v>0</v>
      </c>
      <c r="Z163" s="111">
        <v>0</v>
      </c>
      <c r="AA163" s="112">
        <f t="shared" si="4"/>
        <v>0</v>
      </c>
    </row>
    <row r="164" spans="2:27" s="1" customFormat="1" ht="22.5" customHeight="1">
      <c r="B164" s="108"/>
      <c r="C164" s="190">
        <v>29</v>
      </c>
      <c r="D164" s="190" t="s">
        <v>117</v>
      </c>
      <c r="E164" s="197" t="s">
        <v>184</v>
      </c>
      <c r="F164" s="304" t="s">
        <v>267</v>
      </c>
      <c r="G164" s="304"/>
      <c r="H164" s="304"/>
      <c r="I164" s="304"/>
      <c r="J164" s="192" t="s">
        <v>120</v>
      </c>
      <c r="K164" s="145">
        <v>8</v>
      </c>
      <c r="L164" s="305"/>
      <c r="M164" s="305"/>
      <c r="N164" s="306">
        <f t="shared" si="1"/>
        <v>0</v>
      </c>
      <c r="O164" s="306"/>
      <c r="P164" s="306"/>
      <c r="Q164" s="306"/>
      <c r="R164" s="109"/>
      <c r="T164" s="110" t="s">
        <v>5</v>
      </c>
      <c r="U164" s="30" t="s">
        <v>36</v>
      </c>
      <c r="V164" s="111">
        <v>0</v>
      </c>
      <c r="W164" s="111">
        <f t="shared" si="2"/>
        <v>0</v>
      </c>
      <c r="X164" s="111">
        <v>0</v>
      </c>
      <c r="Y164" s="111">
        <f t="shared" si="3"/>
        <v>0</v>
      </c>
      <c r="Z164" s="111">
        <v>0</v>
      </c>
      <c r="AA164" s="112">
        <f t="shared" si="4"/>
        <v>0</v>
      </c>
    </row>
    <row r="165" spans="2:27" s="1" customFormat="1" ht="22.5" customHeight="1">
      <c r="B165" s="108"/>
      <c r="C165" s="190">
        <v>30</v>
      </c>
      <c r="D165" s="190" t="s">
        <v>117</v>
      </c>
      <c r="E165" s="197" t="s">
        <v>185</v>
      </c>
      <c r="F165" s="304" t="s">
        <v>268</v>
      </c>
      <c r="G165" s="304"/>
      <c r="H165" s="304"/>
      <c r="I165" s="304"/>
      <c r="J165" s="192" t="s">
        <v>120</v>
      </c>
      <c r="K165" s="145">
        <v>1</v>
      </c>
      <c r="L165" s="305"/>
      <c r="M165" s="305"/>
      <c r="N165" s="306">
        <f t="shared" si="1"/>
        <v>0</v>
      </c>
      <c r="O165" s="306"/>
      <c r="P165" s="306"/>
      <c r="Q165" s="306"/>
      <c r="R165" s="109"/>
      <c r="T165" s="110" t="s">
        <v>5</v>
      </c>
      <c r="U165" s="30" t="s">
        <v>36</v>
      </c>
      <c r="V165" s="111">
        <v>0</v>
      </c>
      <c r="W165" s="111">
        <f t="shared" si="2"/>
        <v>0</v>
      </c>
      <c r="X165" s="111">
        <v>0</v>
      </c>
      <c r="Y165" s="111">
        <f t="shared" si="3"/>
        <v>0</v>
      </c>
      <c r="Z165" s="111">
        <v>0</v>
      </c>
      <c r="AA165" s="112">
        <f t="shared" si="4"/>
        <v>0</v>
      </c>
    </row>
    <row r="166" spans="2:27" s="1" customFormat="1" ht="22.5" customHeight="1">
      <c r="B166" s="108"/>
      <c r="C166" s="190">
        <v>31</v>
      </c>
      <c r="D166" s="190" t="s">
        <v>117</v>
      </c>
      <c r="E166" s="197" t="s">
        <v>186</v>
      </c>
      <c r="F166" s="304" t="s">
        <v>269</v>
      </c>
      <c r="G166" s="304"/>
      <c r="H166" s="304"/>
      <c r="I166" s="304"/>
      <c r="J166" s="192" t="s">
        <v>120</v>
      </c>
      <c r="K166" s="145">
        <v>16</v>
      </c>
      <c r="L166" s="305"/>
      <c r="M166" s="305"/>
      <c r="N166" s="306">
        <f t="shared" si="1"/>
        <v>0</v>
      </c>
      <c r="O166" s="306"/>
      <c r="P166" s="306"/>
      <c r="Q166" s="306"/>
      <c r="R166" s="109"/>
      <c r="T166" s="110" t="s">
        <v>5</v>
      </c>
      <c r="U166" s="30" t="s">
        <v>36</v>
      </c>
      <c r="V166" s="111">
        <v>0</v>
      </c>
      <c r="W166" s="111">
        <f t="shared" si="2"/>
        <v>0</v>
      </c>
      <c r="X166" s="111">
        <v>0</v>
      </c>
      <c r="Y166" s="111">
        <f t="shared" si="3"/>
        <v>0</v>
      </c>
      <c r="Z166" s="111">
        <v>0</v>
      </c>
      <c r="AA166" s="112">
        <f t="shared" si="4"/>
        <v>0</v>
      </c>
    </row>
    <row r="167" spans="2:27" s="1" customFormat="1" ht="22.5" customHeight="1">
      <c r="B167" s="108"/>
      <c r="C167" s="190">
        <v>32</v>
      </c>
      <c r="D167" s="190" t="s">
        <v>117</v>
      </c>
      <c r="E167" s="191" t="s">
        <v>302</v>
      </c>
      <c r="F167" s="304" t="s">
        <v>270</v>
      </c>
      <c r="G167" s="304"/>
      <c r="H167" s="304"/>
      <c r="I167" s="304"/>
      <c r="J167" s="192" t="s">
        <v>150</v>
      </c>
      <c r="K167" s="145">
        <v>1</v>
      </c>
      <c r="L167" s="305"/>
      <c r="M167" s="305"/>
      <c r="N167" s="306">
        <f t="shared" si="1"/>
        <v>0</v>
      </c>
      <c r="O167" s="306"/>
      <c r="P167" s="306"/>
      <c r="Q167" s="306"/>
      <c r="R167" s="109"/>
      <c r="T167" s="110" t="s">
        <v>5</v>
      </c>
      <c r="U167" s="30" t="s">
        <v>36</v>
      </c>
      <c r="V167" s="111">
        <v>0</v>
      </c>
      <c r="W167" s="111">
        <f t="shared" si="2"/>
        <v>0</v>
      </c>
      <c r="X167" s="111">
        <v>0</v>
      </c>
      <c r="Y167" s="111">
        <f t="shared" si="3"/>
        <v>0</v>
      </c>
      <c r="Z167" s="111">
        <v>0</v>
      </c>
      <c r="AA167" s="112">
        <f t="shared" si="4"/>
        <v>0</v>
      </c>
    </row>
    <row r="168" spans="2:27" s="9" customFormat="1" ht="29.85" customHeight="1">
      <c r="B168" s="100"/>
      <c r="C168" s="146"/>
      <c r="D168" s="147" t="s">
        <v>271</v>
      </c>
      <c r="E168" s="147"/>
      <c r="F168" s="147"/>
      <c r="G168" s="147"/>
      <c r="H168" s="147"/>
      <c r="I168" s="147"/>
      <c r="J168" s="147"/>
      <c r="K168" s="147"/>
      <c r="L168" s="196"/>
      <c r="M168" s="196"/>
      <c r="N168" s="302">
        <f>SUM(N169:Q193)</f>
        <v>0</v>
      </c>
      <c r="O168" s="303"/>
      <c r="P168" s="303"/>
      <c r="Q168" s="303"/>
      <c r="R168" s="103"/>
      <c r="T168" s="104" t="s">
        <v>5</v>
      </c>
      <c r="U168" s="101" t="s">
        <v>36</v>
      </c>
      <c r="V168" s="101">
        <v>0</v>
      </c>
      <c r="W168" s="105">
        <f t="shared" si="2"/>
        <v>0</v>
      </c>
      <c r="X168" s="101">
        <v>0</v>
      </c>
      <c r="Y168" s="105">
        <f t="shared" si="3"/>
        <v>0</v>
      </c>
      <c r="Z168" s="101">
        <v>0</v>
      </c>
      <c r="AA168" s="106">
        <f t="shared" si="4"/>
        <v>0</v>
      </c>
    </row>
    <row r="169" spans="2:27" s="1" customFormat="1" ht="44.25" customHeight="1">
      <c r="B169" s="108"/>
      <c r="C169" s="190">
        <v>33</v>
      </c>
      <c r="D169" s="190" t="s">
        <v>117</v>
      </c>
      <c r="E169" s="197" t="s">
        <v>187</v>
      </c>
      <c r="F169" s="304" t="s">
        <v>398</v>
      </c>
      <c r="G169" s="304"/>
      <c r="H169" s="304"/>
      <c r="I169" s="304"/>
      <c r="J169" s="192" t="s">
        <v>120</v>
      </c>
      <c r="K169" s="145">
        <v>94</v>
      </c>
      <c r="L169" s="305"/>
      <c r="M169" s="305"/>
      <c r="N169" s="306">
        <f t="shared" si="1"/>
        <v>0</v>
      </c>
      <c r="O169" s="306"/>
      <c r="P169" s="306"/>
      <c r="Q169" s="306"/>
      <c r="R169" s="109"/>
      <c r="T169" s="110" t="s">
        <v>5</v>
      </c>
      <c r="U169" s="30" t="s">
        <v>36</v>
      </c>
      <c r="V169" s="111">
        <v>0</v>
      </c>
      <c r="W169" s="111">
        <f t="shared" si="2"/>
        <v>0</v>
      </c>
      <c r="X169" s="111">
        <v>0</v>
      </c>
      <c r="Y169" s="111">
        <f t="shared" si="3"/>
        <v>0</v>
      </c>
      <c r="Z169" s="111">
        <v>0</v>
      </c>
      <c r="AA169" s="112">
        <f t="shared" si="4"/>
        <v>0</v>
      </c>
    </row>
    <row r="170" spans="2:27" s="1" customFormat="1" ht="31.5" customHeight="1">
      <c r="B170" s="108"/>
      <c r="C170" s="190">
        <v>34</v>
      </c>
      <c r="D170" s="190" t="s">
        <v>117</v>
      </c>
      <c r="E170" s="191" t="s">
        <v>188</v>
      </c>
      <c r="F170" s="304" t="s">
        <v>272</v>
      </c>
      <c r="G170" s="304"/>
      <c r="H170" s="304"/>
      <c r="I170" s="304"/>
      <c r="J170" s="192" t="s">
        <v>120</v>
      </c>
      <c r="K170" s="145">
        <v>28</v>
      </c>
      <c r="L170" s="305"/>
      <c r="M170" s="305"/>
      <c r="N170" s="306">
        <f t="shared" si="1"/>
        <v>0</v>
      </c>
      <c r="O170" s="306"/>
      <c r="P170" s="306"/>
      <c r="Q170" s="306"/>
      <c r="R170" s="109"/>
      <c r="T170" s="110" t="s">
        <v>5</v>
      </c>
      <c r="U170" s="30" t="s">
        <v>36</v>
      </c>
      <c r="V170" s="111">
        <v>0</v>
      </c>
      <c r="W170" s="111">
        <f t="shared" si="2"/>
        <v>0</v>
      </c>
      <c r="X170" s="111">
        <v>0</v>
      </c>
      <c r="Y170" s="111">
        <f t="shared" si="3"/>
        <v>0</v>
      </c>
      <c r="Z170" s="111">
        <v>0</v>
      </c>
      <c r="AA170" s="112">
        <f t="shared" si="4"/>
        <v>0</v>
      </c>
    </row>
    <row r="171" spans="2:27" s="1" customFormat="1" ht="31.5" customHeight="1">
      <c r="B171" s="108"/>
      <c r="C171" s="190">
        <v>35</v>
      </c>
      <c r="D171" s="190" t="s">
        <v>117</v>
      </c>
      <c r="E171" s="191" t="s">
        <v>189</v>
      </c>
      <c r="F171" s="304" t="s">
        <v>273</v>
      </c>
      <c r="G171" s="304"/>
      <c r="H171" s="304"/>
      <c r="I171" s="304"/>
      <c r="J171" s="192" t="s">
        <v>120</v>
      </c>
      <c r="K171" s="145">
        <v>24</v>
      </c>
      <c r="L171" s="305"/>
      <c r="M171" s="305"/>
      <c r="N171" s="306">
        <f t="shared" si="1"/>
        <v>0</v>
      </c>
      <c r="O171" s="306"/>
      <c r="P171" s="306"/>
      <c r="Q171" s="306"/>
      <c r="R171" s="109"/>
      <c r="T171" s="110" t="s">
        <v>5</v>
      </c>
      <c r="U171" s="30" t="s">
        <v>36</v>
      </c>
      <c r="V171" s="111">
        <v>0</v>
      </c>
      <c r="W171" s="111">
        <f t="shared" si="2"/>
        <v>0</v>
      </c>
      <c r="X171" s="111">
        <v>0</v>
      </c>
      <c r="Y171" s="111">
        <f t="shared" si="3"/>
        <v>0</v>
      </c>
      <c r="Z171" s="111">
        <v>0</v>
      </c>
      <c r="AA171" s="112">
        <f t="shared" si="4"/>
        <v>0</v>
      </c>
    </row>
    <row r="172" spans="2:27" s="1" customFormat="1" ht="31.5" customHeight="1">
      <c r="B172" s="108"/>
      <c r="C172" s="190">
        <v>36</v>
      </c>
      <c r="D172" s="190" t="s">
        <v>117</v>
      </c>
      <c r="E172" s="191" t="s">
        <v>190</v>
      </c>
      <c r="F172" s="304" t="s">
        <v>274</v>
      </c>
      <c r="G172" s="304"/>
      <c r="H172" s="304"/>
      <c r="I172" s="304"/>
      <c r="J172" s="192" t="s">
        <v>120</v>
      </c>
      <c r="K172" s="145">
        <v>1</v>
      </c>
      <c r="L172" s="305"/>
      <c r="M172" s="305"/>
      <c r="N172" s="306">
        <f t="shared" si="1"/>
        <v>0</v>
      </c>
      <c r="O172" s="306"/>
      <c r="P172" s="306"/>
      <c r="Q172" s="306"/>
      <c r="R172" s="109"/>
      <c r="T172" s="110" t="s">
        <v>5</v>
      </c>
      <c r="U172" s="30" t="s">
        <v>36</v>
      </c>
      <c r="V172" s="111">
        <v>0</v>
      </c>
      <c r="W172" s="111">
        <f t="shared" si="2"/>
        <v>0</v>
      </c>
      <c r="X172" s="111">
        <v>0</v>
      </c>
      <c r="Y172" s="111">
        <f t="shared" si="3"/>
        <v>0</v>
      </c>
      <c r="Z172" s="111">
        <v>0</v>
      </c>
      <c r="AA172" s="112">
        <f t="shared" si="4"/>
        <v>0</v>
      </c>
    </row>
    <row r="173" spans="2:27" s="1" customFormat="1" ht="31.5" customHeight="1">
      <c r="B173" s="108"/>
      <c r="C173" s="190">
        <v>37</v>
      </c>
      <c r="D173" s="190" t="s">
        <v>117</v>
      </c>
      <c r="E173" s="191" t="s">
        <v>191</v>
      </c>
      <c r="F173" s="304" t="s">
        <v>275</v>
      </c>
      <c r="G173" s="304"/>
      <c r="H173" s="304"/>
      <c r="I173" s="304"/>
      <c r="J173" s="192" t="s">
        <v>120</v>
      </c>
      <c r="K173" s="145">
        <v>2</v>
      </c>
      <c r="L173" s="305"/>
      <c r="M173" s="305"/>
      <c r="N173" s="306">
        <f t="shared" si="1"/>
        <v>0</v>
      </c>
      <c r="O173" s="306"/>
      <c r="P173" s="306"/>
      <c r="Q173" s="306"/>
      <c r="R173" s="109"/>
      <c r="T173" s="110" t="s">
        <v>5</v>
      </c>
      <c r="U173" s="30" t="s">
        <v>36</v>
      </c>
      <c r="V173" s="111">
        <v>0</v>
      </c>
      <c r="W173" s="111">
        <f t="shared" si="2"/>
        <v>0</v>
      </c>
      <c r="X173" s="111">
        <v>0</v>
      </c>
      <c r="Y173" s="111">
        <f t="shared" si="3"/>
        <v>0</v>
      </c>
      <c r="Z173" s="111">
        <v>0</v>
      </c>
      <c r="AA173" s="112">
        <f t="shared" si="4"/>
        <v>0</v>
      </c>
    </row>
    <row r="174" spans="2:27" s="1" customFormat="1" ht="31.5" customHeight="1">
      <c r="B174" s="108"/>
      <c r="C174" s="190">
        <v>38</v>
      </c>
      <c r="D174" s="190" t="s">
        <v>117</v>
      </c>
      <c r="E174" s="191" t="s">
        <v>303</v>
      </c>
      <c r="F174" s="304" t="s">
        <v>276</v>
      </c>
      <c r="G174" s="304"/>
      <c r="H174" s="304"/>
      <c r="I174" s="304"/>
      <c r="J174" s="192" t="s">
        <v>120</v>
      </c>
      <c r="K174" s="145">
        <v>31</v>
      </c>
      <c r="L174" s="305"/>
      <c r="M174" s="305"/>
      <c r="N174" s="306">
        <f t="shared" si="1"/>
        <v>0</v>
      </c>
      <c r="O174" s="306"/>
      <c r="P174" s="306"/>
      <c r="Q174" s="306"/>
      <c r="R174" s="109"/>
      <c r="T174" s="110" t="s">
        <v>5</v>
      </c>
      <c r="U174" s="30" t="s">
        <v>36</v>
      </c>
      <c r="V174" s="111">
        <v>0</v>
      </c>
      <c r="W174" s="111">
        <f t="shared" si="2"/>
        <v>0</v>
      </c>
      <c r="X174" s="111">
        <v>0</v>
      </c>
      <c r="Y174" s="111">
        <f t="shared" si="3"/>
        <v>0</v>
      </c>
      <c r="Z174" s="111">
        <v>0</v>
      </c>
      <c r="AA174" s="112">
        <f t="shared" si="4"/>
        <v>0</v>
      </c>
    </row>
    <row r="175" spans="2:27" s="1" customFormat="1" ht="31.5" customHeight="1">
      <c r="B175" s="108"/>
      <c r="C175" s="190">
        <v>39</v>
      </c>
      <c r="D175" s="190" t="s">
        <v>117</v>
      </c>
      <c r="E175" s="191" t="s">
        <v>192</v>
      </c>
      <c r="F175" s="304" t="s">
        <v>277</v>
      </c>
      <c r="G175" s="304"/>
      <c r="H175" s="304"/>
      <c r="I175" s="304"/>
      <c r="J175" s="192" t="s">
        <v>120</v>
      </c>
      <c r="K175" s="145">
        <v>1</v>
      </c>
      <c r="L175" s="305"/>
      <c r="M175" s="305"/>
      <c r="N175" s="306">
        <f t="shared" si="1"/>
        <v>0</v>
      </c>
      <c r="O175" s="306"/>
      <c r="P175" s="306"/>
      <c r="Q175" s="306"/>
      <c r="R175" s="109"/>
      <c r="T175" s="110" t="s">
        <v>5</v>
      </c>
      <c r="U175" s="30" t="s">
        <v>36</v>
      </c>
      <c r="V175" s="111">
        <v>0</v>
      </c>
      <c r="W175" s="111">
        <f t="shared" si="2"/>
        <v>0</v>
      </c>
      <c r="X175" s="111">
        <v>0</v>
      </c>
      <c r="Y175" s="111">
        <f t="shared" si="3"/>
        <v>0</v>
      </c>
      <c r="Z175" s="111">
        <v>0</v>
      </c>
      <c r="AA175" s="112">
        <f t="shared" si="4"/>
        <v>0</v>
      </c>
    </row>
    <row r="176" spans="2:27" s="1" customFormat="1" ht="31.5" customHeight="1">
      <c r="B176" s="108"/>
      <c r="C176" s="190">
        <v>40</v>
      </c>
      <c r="D176" s="190" t="s">
        <v>117</v>
      </c>
      <c r="E176" s="191" t="s">
        <v>193</v>
      </c>
      <c r="F176" s="304" t="s">
        <v>278</v>
      </c>
      <c r="G176" s="304"/>
      <c r="H176" s="304"/>
      <c r="I176" s="304"/>
      <c r="J176" s="192" t="s">
        <v>120</v>
      </c>
      <c r="K176" s="145">
        <v>3</v>
      </c>
      <c r="L176" s="305"/>
      <c r="M176" s="305"/>
      <c r="N176" s="306">
        <f t="shared" si="1"/>
        <v>0</v>
      </c>
      <c r="O176" s="306"/>
      <c r="P176" s="306"/>
      <c r="Q176" s="306"/>
      <c r="R176" s="109"/>
      <c r="T176" s="110" t="s">
        <v>5</v>
      </c>
      <c r="U176" s="30" t="s">
        <v>36</v>
      </c>
      <c r="V176" s="111">
        <v>0</v>
      </c>
      <c r="W176" s="111">
        <f t="shared" si="2"/>
        <v>0</v>
      </c>
      <c r="X176" s="111">
        <v>0</v>
      </c>
      <c r="Y176" s="111">
        <f t="shared" si="3"/>
        <v>0</v>
      </c>
      <c r="Z176" s="111">
        <v>0</v>
      </c>
      <c r="AA176" s="112">
        <f t="shared" si="4"/>
        <v>0</v>
      </c>
    </row>
    <row r="177" spans="2:27" s="1" customFormat="1" ht="31.5" customHeight="1">
      <c r="B177" s="108"/>
      <c r="C177" s="190">
        <v>41</v>
      </c>
      <c r="D177" s="190" t="s">
        <v>117</v>
      </c>
      <c r="E177" s="191" t="s">
        <v>304</v>
      </c>
      <c r="F177" s="304" t="s">
        <v>722</v>
      </c>
      <c r="G177" s="304"/>
      <c r="H177" s="304"/>
      <c r="I177" s="304"/>
      <c r="J177" s="192" t="s">
        <v>120</v>
      </c>
      <c r="K177" s="145">
        <v>3</v>
      </c>
      <c r="L177" s="305"/>
      <c r="M177" s="305"/>
      <c r="N177" s="306">
        <f t="shared" si="1"/>
        <v>0</v>
      </c>
      <c r="O177" s="306"/>
      <c r="P177" s="306"/>
      <c r="Q177" s="306"/>
      <c r="R177" s="109"/>
      <c r="T177" s="110" t="s">
        <v>5</v>
      </c>
      <c r="U177" s="30" t="s">
        <v>36</v>
      </c>
      <c r="V177" s="111">
        <v>0</v>
      </c>
      <c r="W177" s="111">
        <f t="shared" si="2"/>
        <v>0</v>
      </c>
      <c r="X177" s="111">
        <v>0</v>
      </c>
      <c r="Y177" s="111">
        <f t="shared" si="3"/>
        <v>0</v>
      </c>
      <c r="Z177" s="111">
        <v>0</v>
      </c>
      <c r="AA177" s="112">
        <f t="shared" si="4"/>
        <v>0</v>
      </c>
    </row>
    <row r="178" spans="2:27" s="1" customFormat="1" ht="31.5" customHeight="1">
      <c r="B178" s="108"/>
      <c r="C178" s="190">
        <v>42</v>
      </c>
      <c r="D178" s="190" t="s">
        <v>117</v>
      </c>
      <c r="E178" s="191" t="s">
        <v>305</v>
      </c>
      <c r="F178" s="304" t="s">
        <v>279</v>
      </c>
      <c r="G178" s="304"/>
      <c r="H178" s="304"/>
      <c r="I178" s="304"/>
      <c r="J178" s="192" t="s">
        <v>120</v>
      </c>
      <c r="K178" s="145">
        <v>1</v>
      </c>
      <c r="L178" s="305"/>
      <c r="M178" s="305"/>
      <c r="N178" s="306">
        <f t="shared" si="1"/>
        <v>0</v>
      </c>
      <c r="O178" s="306"/>
      <c r="P178" s="306"/>
      <c r="Q178" s="306"/>
      <c r="R178" s="109"/>
      <c r="T178" s="110" t="s">
        <v>5</v>
      </c>
      <c r="U178" s="30" t="s">
        <v>36</v>
      </c>
      <c r="V178" s="111">
        <v>0</v>
      </c>
      <c r="W178" s="111">
        <f t="shared" si="2"/>
        <v>0</v>
      </c>
      <c r="X178" s="111">
        <v>0</v>
      </c>
      <c r="Y178" s="111">
        <f t="shared" si="3"/>
        <v>0</v>
      </c>
      <c r="Z178" s="111">
        <v>0</v>
      </c>
      <c r="AA178" s="112">
        <f t="shared" si="4"/>
        <v>0</v>
      </c>
    </row>
    <row r="179" spans="2:27" s="1" customFormat="1" ht="57" customHeight="1">
      <c r="B179" s="108"/>
      <c r="C179" s="190">
        <v>43</v>
      </c>
      <c r="D179" s="190" t="s">
        <v>117</v>
      </c>
      <c r="E179" s="191" t="s">
        <v>306</v>
      </c>
      <c r="F179" s="304" t="s">
        <v>399</v>
      </c>
      <c r="G179" s="304"/>
      <c r="H179" s="304"/>
      <c r="I179" s="304"/>
      <c r="J179" s="192" t="s">
        <v>120</v>
      </c>
      <c r="K179" s="145">
        <v>18</v>
      </c>
      <c r="L179" s="305"/>
      <c r="M179" s="305"/>
      <c r="N179" s="306">
        <f t="shared" si="1"/>
        <v>0</v>
      </c>
      <c r="O179" s="306"/>
      <c r="P179" s="306"/>
      <c r="Q179" s="306"/>
      <c r="R179" s="109"/>
      <c r="T179" s="110" t="s">
        <v>5</v>
      </c>
      <c r="U179" s="30" t="s">
        <v>36</v>
      </c>
      <c r="V179" s="111">
        <v>0</v>
      </c>
      <c r="W179" s="111">
        <f t="shared" si="2"/>
        <v>0</v>
      </c>
      <c r="X179" s="111">
        <v>0</v>
      </c>
      <c r="Y179" s="111">
        <f t="shared" si="3"/>
        <v>0</v>
      </c>
      <c r="Z179" s="111">
        <v>0</v>
      </c>
      <c r="AA179" s="112">
        <f t="shared" si="4"/>
        <v>0</v>
      </c>
    </row>
    <row r="180" spans="2:27" s="1" customFormat="1" ht="22.5" customHeight="1">
      <c r="B180" s="108"/>
      <c r="C180" s="190">
        <v>44</v>
      </c>
      <c r="D180" s="190" t="s">
        <v>117</v>
      </c>
      <c r="E180" s="191" t="s">
        <v>194</v>
      </c>
      <c r="F180" s="304" t="s">
        <v>280</v>
      </c>
      <c r="G180" s="304"/>
      <c r="H180" s="304"/>
      <c r="I180" s="304"/>
      <c r="J180" s="192" t="s">
        <v>120</v>
      </c>
      <c r="K180" s="145">
        <v>130</v>
      </c>
      <c r="L180" s="305"/>
      <c r="M180" s="305"/>
      <c r="N180" s="306">
        <f t="shared" si="1"/>
        <v>0</v>
      </c>
      <c r="O180" s="306"/>
      <c r="P180" s="306"/>
      <c r="Q180" s="306"/>
      <c r="R180" s="109"/>
      <c r="T180" s="110" t="s">
        <v>5</v>
      </c>
      <c r="U180" s="30" t="s">
        <v>36</v>
      </c>
      <c r="V180" s="111">
        <v>0</v>
      </c>
      <c r="W180" s="111">
        <f t="shared" si="2"/>
        <v>0</v>
      </c>
      <c r="X180" s="111">
        <v>0</v>
      </c>
      <c r="Y180" s="111">
        <f t="shared" si="3"/>
        <v>0</v>
      </c>
      <c r="Z180" s="111">
        <v>0</v>
      </c>
      <c r="AA180" s="112">
        <f t="shared" si="4"/>
        <v>0</v>
      </c>
    </row>
    <row r="181" spans="2:27" s="1" customFormat="1" ht="22.5" customHeight="1">
      <c r="B181" s="108"/>
      <c r="C181" s="190">
        <v>45</v>
      </c>
      <c r="D181" s="190" t="s">
        <v>117</v>
      </c>
      <c r="E181" s="191" t="s">
        <v>195</v>
      </c>
      <c r="F181" s="304" t="s">
        <v>281</v>
      </c>
      <c r="G181" s="304"/>
      <c r="H181" s="304"/>
      <c r="I181" s="304"/>
      <c r="J181" s="192" t="s">
        <v>120</v>
      </c>
      <c r="K181" s="145">
        <v>94</v>
      </c>
      <c r="L181" s="305"/>
      <c r="M181" s="305"/>
      <c r="N181" s="306">
        <f t="shared" si="1"/>
        <v>0</v>
      </c>
      <c r="O181" s="306"/>
      <c r="P181" s="306"/>
      <c r="Q181" s="306"/>
      <c r="R181" s="109"/>
      <c r="T181" s="110" t="s">
        <v>5</v>
      </c>
      <c r="U181" s="30" t="s">
        <v>36</v>
      </c>
      <c r="V181" s="111">
        <v>0</v>
      </c>
      <c r="W181" s="111">
        <f t="shared" si="2"/>
        <v>0</v>
      </c>
      <c r="X181" s="111">
        <v>0</v>
      </c>
      <c r="Y181" s="111">
        <f t="shared" si="3"/>
        <v>0</v>
      </c>
      <c r="Z181" s="111">
        <v>0</v>
      </c>
      <c r="AA181" s="112">
        <f t="shared" si="4"/>
        <v>0</v>
      </c>
    </row>
    <row r="182" spans="2:27" s="1" customFormat="1" ht="31.5" customHeight="1">
      <c r="B182" s="108"/>
      <c r="C182" s="190">
        <v>46</v>
      </c>
      <c r="D182" s="190" t="s">
        <v>117</v>
      </c>
      <c r="E182" s="191" t="s">
        <v>196</v>
      </c>
      <c r="F182" s="304" t="s">
        <v>282</v>
      </c>
      <c r="G182" s="304"/>
      <c r="H182" s="304"/>
      <c r="I182" s="304"/>
      <c r="J182" s="192" t="s">
        <v>120</v>
      </c>
      <c r="K182" s="145">
        <v>2</v>
      </c>
      <c r="L182" s="305"/>
      <c r="M182" s="305"/>
      <c r="N182" s="306">
        <f t="shared" si="1"/>
        <v>0</v>
      </c>
      <c r="O182" s="306"/>
      <c r="P182" s="306"/>
      <c r="Q182" s="306"/>
      <c r="R182" s="109"/>
      <c r="T182" s="110" t="s">
        <v>5</v>
      </c>
      <c r="U182" s="30" t="s">
        <v>36</v>
      </c>
      <c r="V182" s="111">
        <v>0</v>
      </c>
      <c r="W182" s="111">
        <f t="shared" si="2"/>
        <v>0</v>
      </c>
      <c r="X182" s="111">
        <v>0</v>
      </c>
      <c r="Y182" s="111">
        <f t="shared" si="3"/>
        <v>0</v>
      </c>
      <c r="Z182" s="111">
        <v>0</v>
      </c>
      <c r="AA182" s="112">
        <f t="shared" si="4"/>
        <v>0</v>
      </c>
    </row>
    <row r="183" spans="2:27" s="1" customFormat="1" ht="31.5" customHeight="1">
      <c r="B183" s="108"/>
      <c r="C183" s="190">
        <v>47</v>
      </c>
      <c r="D183" s="190" t="s">
        <v>117</v>
      </c>
      <c r="E183" s="191" t="s">
        <v>197</v>
      </c>
      <c r="F183" s="304" t="s">
        <v>283</v>
      </c>
      <c r="G183" s="304"/>
      <c r="H183" s="304"/>
      <c r="I183" s="304"/>
      <c r="J183" s="192" t="s">
        <v>150</v>
      </c>
      <c r="K183" s="145">
        <v>1</v>
      </c>
      <c r="L183" s="305"/>
      <c r="M183" s="305"/>
      <c r="N183" s="306">
        <f t="shared" si="1"/>
        <v>0</v>
      </c>
      <c r="O183" s="306"/>
      <c r="P183" s="306"/>
      <c r="Q183" s="306"/>
      <c r="R183" s="109"/>
      <c r="T183" s="110" t="s">
        <v>5</v>
      </c>
      <c r="U183" s="30" t="s">
        <v>36</v>
      </c>
      <c r="V183" s="111">
        <v>0</v>
      </c>
      <c r="W183" s="111">
        <f t="shared" si="2"/>
        <v>0</v>
      </c>
      <c r="X183" s="111">
        <v>0</v>
      </c>
      <c r="Y183" s="111">
        <f t="shared" si="3"/>
        <v>0</v>
      </c>
      <c r="Z183" s="111">
        <v>0</v>
      </c>
      <c r="AA183" s="112">
        <f t="shared" si="4"/>
        <v>0</v>
      </c>
    </row>
    <row r="184" spans="2:27" s="1" customFormat="1" ht="44.25" customHeight="1">
      <c r="B184" s="108"/>
      <c r="C184" s="190">
        <v>48</v>
      </c>
      <c r="D184" s="190" t="s">
        <v>117</v>
      </c>
      <c r="E184" s="191" t="s">
        <v>198</v>
      </c>
      <c r="F184" s="304" t="s">
        <v>400</v>
      </c>
      <c r="G184" s="304"/>
      <c r="H184" s="304"/>
      <c r="I184" s="304"/>
      <c r="J184" s="192" t="s">
        <v>120</v>
      </c>
      <c r="K184" s="145">
        <v>42</v>
      </c>
      <c r="L184" s="305"/>
      <c r="M184" s="305"/>
      <c r="N184" s="306">
        <f t="shared" si="1"/>
        <v>0</v>
      </c>
      <c r="O184" s="306"/>
      <c r="P184" s="306"/>
      <c r="Q184" s="306"/>
      <c r="R184" s="109"/>
      <c r="T184" s="110" t="s">
        <v>5</v>
      </c>
      <c r="U184" s="30" t="s">
        <v>36</v>
      </c>
      <c r="V184" s="111">
        <v>0</v>
      </c>
      <c r="W184" s="111">
        <f t="shared" si="2"/>
        <v>0</v>
      </c>
      <c r="X184" s="111">
        <v>0</v>
      </c>
      <c r="Y184" s="111">
        <f t="shared" si="3"/>
        <v>0</v>
      </c>
      <c r="Z184" s="111">
        <v>0</v>
      </c>
      <c r="AA184" s="112">
        <f t="shared" si="4"/>
        <v>0</v>
      </c>
    </row>
    <row r="185" spans="2:27" s="1" customFormat="1" ht="31.5" customHeight="1">
      <c r="B185" s="108"/>
      <c r="C185" s="190">
        <v>49</v>
      </c>
      <c r="D185" s="190" t="s">
        <v>117</v>
      </c>
      <c r="E185" s="191" t="s">
        <v>199</v>
      </c>
      <c r="F185" s="304" t="s">
        <v>284</v>
      </c>
      <c r="G185" s="304"/>
      <c r="H185" s="304"/>
      <c r="I185" s="304"/>
      <c r="J185" s="192" t="s">
        <v>150</v>
      </c>
      <c r="K185" s="145">
        <v>55</v>
      </c>
      <c r="L185" s="305"/>
      <c r="M185" s="305"/>
      <c r="N185" s="306">
        <f t="shared" si="1"/>
        <v>0</v>
      </c>
      <c r="O185" s="306"/>
      <c r="P185" s="306"/>
      <c r="Q185" s="306"/>
      <c r="R185" s="109"/>
      <c r="T185" s="110" t="s">
        <v>5</v>
      </c>
      <c r="U185" s="30" t="s">
        <v>36</v>
      </c>
      <c r="V185" s="111">
        <v>0</v>
      </c>
      <c r="W185" s="111">
        <f t="shared" si="2"/>
        <v>0</v>
      </c>
      <c r="X185" s="111">
        <v>0</v>
      </c>
      <c r="Y185" s="111">
        <f t="shared" si="3"/>
        <v>0</v>
      </c>
      <c r="Z185" s="111">
        <v>0</v>
      </c>
      <c r="AA185" s="112">
        <f t="shared" si="4"/>
        <v>0</v>
      </c>
    </row>
    <row r="186" spans="2:27" s="1" customFormat="1" ht="22.5" customHeight="1">
      <c r="B186" s="108"/>
      <c r="C186" s="190">
        <v>50</v>
      </c>
      <c r="D186" s="190" t="s">
        <v>117</v>
      </c>
      <c r="E186" s="191" t="s">
        <v>200</v>
      </c>
      <c r="F186" s="304" t="s">
        <v>285</v>
      </c>
      <c r="G186" s="304"/>
      <c r="H186" s="304"/>
      <c r="I186" s="304"/>
      <c r="J186" s="192" t="s">
        <v>120</v>
      </c>
      <c r="K186" s="145">
        <v>2100</v>
      </c>
      <c r="L186" s="305"/>
      <c r="M186" s="305"/>
      <c r="N186" s="306">
        <f t="shared" si="1"/>
        <v>0</v>
      </c>
      <c r="O186" s="306"/>
      <c r="P186" s="306"/>
      <c r="Q186" s="306"/>
      <c r="R186" s="109"/>
      <c r="T186" s="110" t="s">
        <v>5</v>
      </c>
      <c r="U186" s="30" t="s">
        <v>36</v>
      </c>
      <c r="V186" s="111">
        <v>0</v>
      </c>
      <c r="W186" s="111">
        <f t="shared" si="2"/>
        <v>0</v>
      </c>
      <c r="X186" s="111">
        <v>0</v>
      </c>
      <c r="Y186" s="111">
        <f t="shared" si="3"/>
        <v>0</v>
      </c>
      <c r="Z186" s="111">
        <v>0</v>
      </c>
      <c r="AA186" s="112">
        <f t="shared" si="4"/>
        <v>0</v>
      </c>
    </row>
    <row r="187" spans="2:27" s="1" customFormat="1" ht="22.5" customHeight="1">
      <c r="B187" s="108"/>
      <c r="C187" s="190">
        <v>51</v>
      </c>
      <c r="D187" s="190" t="s">
        <v>117</v>
      </c>
      <c r="E187" s="191" t="s">
        <v>201</v>
      </c>
      <c r="F187" s="304" t="s">
        <v>401</v>
      </c>
      <c r="G187" s="304"/>
      <c r="H187" s="304"/>
      <c r="I187" s="304"/>
      <c r="J187" s="192" t="s">
        <v>120</v>
      </c>
      <c r="K187" s="145">
        <v>6</v>
      </c>
      <c r="L187" s="305"/>
      <c r="M187" s="305"/>
      <c r="N187" s="306">
        <f t="shared" si="1"/>
        <v>0</v>
      </c>
      <c r="O187" s="306"/>
      <c r="P187" s="306"/>
      <c r="Q187" s="306"/>
      <c r="R187" s="109"/>
      <c r="T187" s="110" t="s">
        <v>5</v>
      </c>
      <c r="U187" s="30" t="s">
        <v>36</v>
      </c>
      <c r="V187" s="111">
        <v>0</v>
      </c>
      <c r="W187" s="111">
        <f t="shared" si="2"/>
        <v>0</v>
      </c>
      <c r="X187" s="111">
        <v>0</v>
      </c>
      <c r="Y187" s="111">
        <f t="shared" si="3"/>
        <v>0</v>
      </c>
      <c r="Z187" s="111">
        <v>0</v>
      </c>
      <c r="AA187" s="112">
        <f t="shared" si="4"/>
        <v>0</v>
      </c>
    </row>
    <row r="188" spans="2:27" s="1" customFormat="1" ht="22.5" customHeight="1">
      <c r="B188" s="108"/>
      <c r="C188" s="190">
        <v>52</v>
      </c>
      <c r="D188" s="190" t="s">
        <v>117</v>
      </c>
      <c r="E188" s="191" t="s">
        <v>202</v>
      </c>
      <c r="F188" s="304" t="s">
        <v>286</v>
      </c>
      <c r="G188" s="304"/>
      <c r="H188" s="304"/>
      <c r="I188" s="304"/>
      <c r="J188" s="192" t="s">
        <v>120</v>
      </c>
      <c r="K188" s="145">
        <v>6</v>
      </c>
      <c r="L188" s="305"/>
      <c r="M188" s="305"/>
      <c r="N188" s="306">
        <f t="shared" si="1"/>
        <v>0</v>
      </c>
      <c r="O188" s="306"/>
      <c r="P188" s="306"/>
      <c r="Q188" s="306"/>
      <c r="R188" s="109"/>
      <c r="T188" s="110" t="s">
        <v>5</v>
      </c>
      <c r="U188" s="30" t="s">
        <v>36</v>
      </c>
      <c r="V188" s="111">
        <v>0</v>
      </c>
      <c r="W188" s="111">
        <f t="shared" si="2"/>
        <v>0</v>
      </c>
      <c r="X188" s="111">
        <v>0</v>
      </c>
      <c r="Y188" s="111">
        <f t="shared" si="3"/>
        <v>0</v>
      </c>
      <c r="Z188" s="111">
        <v>0</v>
      </c>
      <c r="AA188" s="112">
        <f t="shared" si="4"/>
        <v>0</v>
      </c>
    </row>
    <row r="189" spans="2:27" s="1" customFormat="1" ht="22.5" customHeight="1">
      <c r="B189" s="108"/>
      <c r="C189" s="190">
        <v>53</v>
      </c>
      <c r="D189" s="190" t="s">
        <v>117</v>
      </c>
      <c r="E189" s="191" t="s">
        <v>203</v>
      </c>
      <c r="F189" s="304" t="s">
        <v>287</v>
      </c>
      <c r="G189" s="304"/>
      <c r="H189" s="304"/>
      <c r="I189" s="304"/>
      <c r="J189" s="192" t="s">
        <v>120</v>
      </c>
      <c r="K189" s="145">
        <v>2</v>
      </c>
      <c r="L189" s="305"/>
      <c r="M189" s="305"/>
      <c r="N189" s="306">
        <f t="shared" si="1"/>
        <v>0</v>
      </c>
      <c r="O189" s="306"/>
      <c r="P189" s="306"/>
      <c r="Q189" s="306"/>
      <c r="R189" s="109"/>
      <c r="T189" s="110" t="s">
        <v>5</v>
      </c>
      <c r="U189" s="30" t="s">
        <v>36</v>
      </c>
      <c r="V189" s="111">
        <v>0</v>
      </c>
      <c r="W189" s="111">
        <f t="shared" si="2"/>
        <v>0</v>
      </c>
      <c r="X189" s="111">
        <v>0</v>
      </c>
      <c r="Y189" s="111">
        <f t="shared" si="3"/>
        <v>0</v>
      </c>
      <c r="Z189" s="111">
        <v>0</v>
      </c>
      <c r="AA189" s="112">
        <f t="shared" si="4"/>
        <v>0</v>
      </c>
    </row>
    <row r="190" spans="2:27" s="1" customFormat="1" ht="22.5" customHeight="1">
      <c r="B190" s="108"/>
      <c r="C190" s="190">
        <v>54</v>
      </c>
      <c r="D190" s="190" t="s">
        <v>117</v>
      </c>
      <c r="E190" s="197" t="s">
        <v>292</v>
      </c>
      <c r="F190" s="304" t="s">
        <v>247</v>
      </c>
      <c r="G190" s="304"/>
      <c r="H190" s="304"/>
      <c r="I190" s="304"/>
      <c r="J190" s="192" t="s">
        <v>120</v>
      </c>
      <c r="K190" s="145">
        <v>4</v>
      </c>
      <c r="L190" s="305"/>
      <c r="M190" s="305"/>
      <c r="N190" s="306">
        <f t="shared" si="1"/>
        <v>0</v>
      </c>
      <c r="O190" s="306"/>
      <c r="P190" s="306"/>
      <c r="Q190" s="306"/>
      <c r="R190" s="109"/>
      <c r="T190" s="110" t="s">
        <v>5</v>
      </c>
      <c r="U190" s="30" t="s">
        <v>36</v>
      </c>
      <c r="V190" s="111">
        <v>0</v>
      </c>
      <c r="W190" s="111">
        <f t="shared" si="2"/>
        <v>0</v>
      </c>
      <c r="X190" s="111">
        <v>0</v>
      </c>
      <c r="Y190" s="111">
        <f t="shared" si="3"/>
        <v>0</v>
      </c>
      <c r="Z190" s="111">
        <v>0</v>
      </c>
      <c r="AA190" s="112">
        <f t="shared" si="4"/>
        <v>0</v>
      </c>
    </row>
    <row r="191" spans="2:27" s="1" customFormat="1" ht="22.5" customHeight="1">
      <c r="B191" s="108"/>
      <c r="C191" s="190">
        <v>55</v>
      </c>
      <c r="D191" s="190" t="s">
        <v>117</v>
      </c>
      <c r="E191" s="191" t="s">
        <v>204</v>
      </c>
      <c r="F191" s="304" t="s">
        <v>288</v>
      </c>
      <c r="G191" s="304"/>
      <c r="H191" s="304"/>
      <c r="I191" s="304"/>
      <c r="J191" s="192" t="s">
        <v>120</v>
      </c>
      <c r="K191" s="145">
        <v>4</v>
      </c>
      <c r="L191" s="305"/>
      <c r="M191" s="305"/>
      <c r="N191" s="306">
        <f t="shared" si="1"/>
        <v>0</v>
      </c>
      <c r="O191" s="306"/>
      <c r="P191" s="306"/>
      <c r="Q191" s="306"/>
      <c r="R191" s="109"/>
      <c r="T191" s="110" t="s">
        <v>5</v>
      </c>
      <c r="U191" s="30" t="s">
        <v>36</v>
      </c>
      <c r="V191" s="111">
        <v>0</v>
      </c>
      <c r="W191" s="111">
        <f t="shared" si="2"/>
        <v>0</v>
      </c>
      <c r="X191" s="111">
        <v>0</v>
      </c>
      <c r="Y191" s="111">
        <f t="shared" si="3"/>
        <v>0</v>
      </c>
      <c r="Z191" s="111">
        <v>0</v>
      </c>
      <c r="AA191" s="112">
        <f t="shared" si="4"/>
        <v>0</v>
      </c>
    </row>
    <row r="192" spans="2:27" s="1" customFormat="1" ht="22.5" customHeight="1">
      <c r="B192" s="108"/>
      <c r="C192" s="190">
        <v>56</v>
      </c>
      <c r="D192" s="190" t="s">
        <v>117</v>
      </c>
      <c r="E192" s="191" t="s">
        <v>205</v>
      </c>
      <c r="F192" s="304" t="s">
        <v>289</v>
      </c>
      <c r="G192" s="304"/>
      <c r="H192" s="304"/>
      <c r="I192" s="304"/>
      <c r="J192" s="192" t="s">
        <v>120</v>
      </c>
      <c r="K192" s="145">
        <v>6</v>
      </c>
      <c r="L192" s="305"/>
      <c r="M192" s="305"/>
      <c r="N192" s="306">
        <f t="shared" si="1"/>
        <v>0</v>
      </c>
      <c r="O192" s="306"/>
      <c r="P192" s="306"/>
      <c r="Q192" s="306"/>
      <c r="R192" s="109"/>
      <c r="T192" s="110" t="s">
        <v>5</v>
      </c>
      <c r="U192" s="30" t="s">
        <v>36</v>
      </c>
      <c r="V192" s="111">
        <v>0</v>
      </c>
      <c r="W192" s="111">
        <f t="shared" si="2"/>
        <v>0</v>
      </c>
      <c r="X192" s="111">
        <v>0</v>
      </c>
      <c r="Y192" s="111">
        <f t="shared" si="3"/>
        <v>0</v>
      </c>
      <c r="Z192" s="111">
        <v>0</v>
      </c>
      <c r="AA192" s="112">
        <f t="shared" si="4"/>
        <v>0</v>
      </c>
    </row>
    <row r="193" spans="2:27" s="1" customFormat="1" ht="22.5" customHeight="1">
      <c r="B193" s="108"/>
      <c r="C193" s="190">
        <v>57</v>
      </c>
      <c r="D193" s="190" t="s">
        <v>117</v>
      </c>
      <c r="E193" s="191" t="s">
        <v>206</v>
      </c>
      <c r="F193" s="304" t="s">
        <v>290</v>
      </c>
      <c r="G193" s="304"/>
      <c r="H193" s="304"/>
      <c r="I193" s="304"/>
      <c r="J193" s="192" t="s">
        <v>120</v>
      </c>
      <c r="K193" s="145">
        <v>4</v>
      </c>
      <c r="L193" s="305"/>
      <c r="M193" s="305"/>
      <c r="N193" s="306">
        <f t="shared" si="1"/>
        <v>0</v>
      </c>
      <c r="O193" s="306"/>
      <c r="P193" s="306"/>
      <c r="Q193" s="306"/>
      <c r="R193" s="109"/>
      <c r="T193" s="110" t="s">
        <v>5</v>
      </c>
      <c r="U193" s="30" t="s">
        <v>36</v>
      </c>
      <c r="V193" s="111">
        <v>0</v>
      </c>
      <c r="W193" s="111">
        <f t="shared" si="2"/>
        <v>0</v>
      </c>
      <c r="X193" s="111">
        <v>0</v>
      </c>
      <c r="Y193" s="111">
        <f t="shared" si="3"/>
        <v>0</v>
      </c>
      <c r="Z193" s="111">
        <v>0</v>
      </c>
      <c r="AA193" s="112">
        <f t="shared" si="4"/>
        <v>0</v>
      </c>
    </row>
    <row r="194" spans="2:27" s="9" customFormat="1" ht="29.85" customHeight="1">
      <c r="B194" s="100"/>
      <c r="C194" s="146"/>
      <c r="D194" s="147" t="s">
        <v>291</v>
      </c>
      <c r="E194" s="147"/>
      <c r="F194" s="147"/>
      <c r="G194" s="147"/>
      <c r="H194" s="147"/>
      <c r="I194" s="147"/>
      <c r="J194" s="147"/>
      <c r="K194" s="147"/>
      <c r="L194" s="196"/>
      <c r="M194" s="196"/>
      <c r="N194" s="302">
        <f>SUM(N195:Q196)</f>
        <v>0</v>
      </c>
      <c r="O194" s="303"/>
      <c r="P194" s="303"/>
      <c r="Q194" s="303"/>
      <c r="R194" s="103"/>
      <c r="T194" s="104" t="s">
        <v>5</v>
      </c>
      <c r="U194" s="101" t="s">
        <v>36</v>
      </c>
      <c r="V194" s="101">
        <v>0</v>
      </c>
      <c r="W194" s="105">
        <f t="shared" si="2"/>
        <v>0</v>
      </c>
      <c r="X194" s="101">
        <v>0</v>
      </c>
      <c r="Y194" s="105">
        <f t="shared" si="3"/>
        <v>0</v>
      </c>
      <c r="Z194" s="101">
        <v>0</v>
      </c>
      <c r="AA194" s="106">
        <f t="shared" si="4"/>
        <v>0</v>
      </c>
    </row>
    <row r="195" spans="2:27" s="1" customFormat="1" ht="31.5" customHeight="1">
      <c r="B195" s="108"/>
      <c r="C195" s="190">
        <v>58</v>
      </c>
      <c r="D195" s="190" t="s">
        <v>117</v>
      </c>
      <c r="E195" s="191" t="s">
        <v>207</v>
      </c>
      <c r="F195" s="304" t="s">
        <v>403</v>
      </c>
      <c r="G195" s="304"/>
      <c r="H195" s="304"/>
      <c r="I195" s="304"/>
      <c r="J195" s="192" t="s">
        <v>120</v>
      </c>
      <c r="K195" s="145">
        <v>4</v>
      </c>
      <c r="L195" s="305"/>
      <c r="M195" s="305"/>
      <c r="N195" s="306">
        <f t="shared" si="1"/>
        <v>0</v>
      </c>
      <c r="O195" s="306"/>
      <c r="P195" s="306"/>
      <c r="Q195" s="306"/>
      <c r="R195" s="109"/>
      <c r="T195" s="110" t="s">
        <v>5</v>
      </c>
      <c r="U195" s="30" t="s">
        <v>36</v>
      </c>
      <c r="V195" s="111">
        <v>0</v>
      </c>
      <c r="W195" s="111">
        <f t="shared" si="2"/>
        <v>0</v>
      </c>
      <c r="X195" s="111">
        <v>0</v>
      </c>
      <c r="Y195" s="111">
        <f t="shared" si="3"/>
        <v>0</v>
      </c>
      <c r="Z195" s="111">
        <v>0</v>
      </c>
      <c r="AA195" s="112">
        <f t="shared" si="4"/>
        <v>0</v>
      </c>
    </row>
    <row r="196" spans="2:27" s="1" customFormat="1" ht="31.5" customHeight="1">
      <c r="B196" s="108"/>
      <c r="C196" s="190">
        <v>59</v>
      </c>
      <c r="D196" s="190" t="s">
        <v>117</v>
      </c>
      <c r="E196" s="191" t="s">
        <v>208</v>
      </c>
      <c r="F196" s="304" t="s">
        <v>402</v>
      </c>
      <c r="G196" s="304"/>
      <c r="H196" s="304"/>
      <c r="I196" s="304"/>
      <c r="J196" s="192" t="s">
        <v>120</v>
      </c>
      <c r="K196" s="145">
        <v>6</v>
      </c>
      <c r="L196" s="305"/>
      <c r="M196" s="305"/>
      <c r="N196" s="306">
        <f t="shared" si="1"/>
        <v>0</v>
      </c>
      <c r="O196" s="306"/>
      <c r="P196" s="306"/>
      <c r="Q196" s="306"/>
      <c r="R196" s="109"/>
      <c r="T196" s="110" t="s">
        <v>5</v>
      </c>
      <c r="U196" s="30" t="s">
        <v>36</v>
      </c>
      <c r="V196" s="111">
        <v>0</v>
      </c>
      <c r="W196" s="111">
        <f t="shared" si="2"/>
        <v>0</v>
      </c>
      <c r="X196" s="111">
        <v>0</v>
      </c>
      <c r="Y196" s="111">
        <f t="shared" si="3"/>
        <v>0</v>
      </c>
      <c r="Z196" s="111">
        <v>0</v>
      </c>
      <c r="AA196" s="112">
        <f t="shared" si="4"/>
        <v>0</v>
      </c>
    </row>
    <row r="197" spans="2:27" s="9" customFormat="1" ht="29.85" customHeight="1">
      <c r="B197" s="100"/>
      <c r="C197" s="146"/>
      <c r="D197" s="147" t="s">
        <v>412</v>
      </c>
      <c r="E197" s="147"/>
      <c r="F197" s="147"/>
      <c r="G197" s="147"/>
      <c r="H197" s="147"/>
      <c r="I197" s="147"/>
      <c r="J197" s="147"/>
      <c r="K197" s="147"/>
      <c r="L197" s="196"/>
      <c r="M197" s="196"/>
      <c r="N197" s="302">
        <f>SUM(N198:Q199)</f>
        <v>0</v>
      </c>
      <c r="O197" s="303"/>
      <c r="P197" s="303"/>
      <c r="Q197" s="303"/>
      <c r="R197" s="103"/>
      <c r="T197" s="104" t="s">
        <v>5</v>
      </c>
      <c r="U197" s="101" t="s">
        <v>36</v>
      </c>
      <c r="V197" s="101">
        <v>0</v>
      </c>
      <c r="W197" s="105">
        <f t="shared" si="2"/>
        <v>0</v>
      </c>
      <c r="X197" s="101">
        <v>0</v>
      </c>
      <c r="Y197" s="105">
        <f t="shared" si="3"/>
        <v>0</v>
      </c>
      <c r="Z197" s="101">
        <v>0</v>
      </c>
      <c r="AA197" s="106">
        <f t="shared" si="4"/>
        <v>0</v>
      </c>
    </row>
    <row r="198" spans="2:27" s="1" customFormat="1" ht="22.5" customHeight="1">
      <c r="B198" s="108"/>
      <c r="C198" s="190">
        <v>60</v>
      </c>
      <c r="D198" s="190" t="s">
        <v>117</v>
      </c>
      <c r="E198" s="191" t="s">
        <v>155</v>
      </c>
      <c r="F198" s="304" t="s">
        <v>221</v>
      </c>
      <c r="G198" s="304"/>
      <c r="H198" s="304"/>
      <c r="I198" s="304"/>
      <c r="J198" s="192" t="s">
        <v>150</v>
      </c>
      <c r="K198" s="145">
        <v>2</v>
      </c>
      <c r="L198" s="305"/>
      <c r="M198" s="305"/>
      <c r="N198" s="306">
        <f t="shared" si="1"/>
        <v>0</v>
      </c>
      <c r="O198" s="306"/>
      <c r="P198" s="306"/>
      <c r="Q198" s="306"/>
      <c r="R198" s="109"/>
      <c r="T198" s="110" t="s">
        <v>5</v>
      </c>
      <c r="U198" s="30" t="s">
        <v>36</v>
      </c>
      <c r="V198" s="111">
        <v>0</v>
      </c>
      <c r="W198" s="111">
        <f t="shared" si="2"/>
        <v>0</v>
      </c>
      <c r="X198" s="111">
        <v>0</v>
      </c>
      <c r="Y198" s="111">
        <f t="shared" si="3"/>
        <v>0</v>
      </c>
      <c r="Z198" s="111">
        <v>0</v>
      </c>
      <c r="AA198" s="112">
        <f t="shared" si="4"/>
        <v>0</v>
      </c>
    </row>
    <row r="199" spans="2:27" s="1" customFormat="1" ht="22.5" customHeight="1">
      <c r="B199" s="108"/>
      <c r="C199" s="190">
        <v>61</v>
      </c>
      <c r="D199" s="190" t="s">
        <v>117</v>
      </c>
      <c r="E199" s="191" t="s">
        <v>154</v>
      </c>
      <c r="F199" s="304" t="s">
        <v>215</v>
      </c>
      <c r="G199" s="304"/>
      <c r="H199" s="304"/>
      <c r="I199" s="304"/>
      <c r="J199" s="192" t="s">
        <v>150</v>
      </c>
      <c r="K199" s="145">
        <v>1</v>
      </c>
      <c r="L199" s="305"/>
      <c r="M199" s="305"/>
      <c r="N199" s="306">
        <f t="shared" si="1"/>
        <v>0</v>
      </c>
      <c r="O199" s="306"/>
      <c r="P199" s="306"/>
      <c r="Q199" s="306"/>
      <c r="R199" s="109"/>
      <c r="T199" s="110" t="s">
        <v>5</v>
      </c>
      <c r="U199" s="30" t="s">
        <v>36</v>
      </c>
      <c r="V199" s="111">
        <v>0</v>
      </c>
      <c r="W199" s="111">
        <f t="shared" si="2"/>
        <v>0</v>
      </c>
      <c r="X199" s="111">
        <v>0</v>
      </c>
      <c r="Y199" s="111">
        <f t="shared" si="3"/>
        <v>0</v>
      </c>
      <c r="Z199" s="111">
        <v>0</v>
      </c>
      <c r="AA199" s="112">
        <f t="shared" si="4"/>
        <v>0</v>
      </c>
    </row>
    <row r="200" spans="2:18" s="1" customFormat="1" ht="6.95" customHeight="1">
      <c r="B200" s="41"/>
      <c r="C200" s="42"/>
      <c r="D200" s="42"/>
      <c r="E200" s="42"/>
      <c r="F200" s="42"/>
      <c r="G200" s="42"/>
      <c r="H200" s="42"/>
      <c r="I200" s="42"/>
      <c r="J200" s="42"/>
      <c r="K200" s="42"/>
      <c r="L200" s="42"/>
      <c r="M200" s="42"/>
      <c r="N200" s="42"/>
      <c r="O200" s="42"/>
      <c r="P200" s="42"/>
      <c r="Q200" s="42"/>
      <c r="R200" s="43"/>
    </row>
  </sheetData>
  <sheetProtection algorithmName="SHA-512" hashValue="Hg07HBbF+XcBcA/u5YnM64HxwIPWyfONwC2NH1rNZfr/d5xrf1DAHpdN7K4WJed9zvVHFDdw/NvxIEZjc9z3zQ==" saltValue="XL+ZKv+2uBJeVzvTe9Pcow==" spinCount="100000" sheet="1" objects="1" scenarios="1"/>
  <mergeCells count="297">
    <mergeCell ref="F143:I143"/>
    <mergeCell ref="L143:M143"/>
    <mergeCell ref="N143:Q143"/>
    <mergeCell ref="F140:I140"/>
    <mergeCell ref="L140:M140"/>
    <mergeCell ref="N140:Q140"/>
    <mergeCell ref="F141:I141"/>
    <mergeCell ref="L141:M141"/>
    <mergeCell ref="N141:Q141"/>
    <mergeCell ref="F142:I142"/>
    <mergeCell ref="L142:M142"/>
    <mergeCell ref="N142:Q142"/>
    <mergeCell ref="H1:K1"/>
    <mergeCell ref="C2:Q2"/>
    <mergeCell ref="S2:AC2"/>
    <mergeCell ref="C4:Q4"/>
    <mergeCell ref="F6:P6"/>
    <mergeCell ref="F7:P7"/>
    <mergeCell ref="F9:G9"/>
    <mergeCell ref="F10:G10"/>
    <mergeCell ref="F13:G13"/>
    <mergeCell ref="O9:P9"/>
    <mergeCell ref="O11:P11"/>
    <mergeCell ref="O12:P12"/>
    <mergeCell ref="O14:P14"/>
    <mergeCell ref="O15:P15"/>
    <mergeCell ref="O17:P17"/>
    <mergeCell ref="F14:G14"/>
    <mergeCell ref="F15:G15"/>
    <mergeCell ref="F16:G16"/>
    <mergeCell ref="F19:G19"/>
    <mergeCell ref="H35:J35"/>
    <mergeCell ref="M35:P35"/>
    <mergeCell ref="O18:P18"/>
    <mergeCell ref="O20:P20"/>
    <mergeCell ref="O21:P21"/>
    <mergeCell ref="E24:L24"/>
    <mergeCell ref="M27:P27"/>
    <mergeCell ref="M28:P28"/>
    <mergeCell ref="F23:G23"/>
    <mergeCell ref="H36:J36"/>
    <mergeCell ref="M36:P36"/>
    <mergeCell ref="L38:P38"/>
    <mergeCell ref="C76:Q76"/>
    <mergeCell ref="M30:P30"/>
    <mergeCell ref="H32:J32"/>
    <mergeCell ref="M32:P32"/>
    <mergeCell ref="H33:J33"/>
    <mergeCell ref="M33:P33"/>
    <mergeCell ref="H34:J34"/>
    <mergeCell ref="M34:P34"/>
    <mergeCell ref="N88:Q88"/>
    <mergeCell ref="N89:Q89"/>
    <mergeCell ref="N90:Q90"/>
    <mergeCell ref="N91:Q91"/>
    <mergeCell ref="N92:Q92"/>
    <mergeCell ref="N93:Q93"/>
    <mergeCell ref="F78:P78"/>
    <mergeCell ref="F79:P79"/>
    <mergeCell ref="M81:P81"/>
    <mergeCell ref="M83:Q83"/>
    <mergeCell ref="M84:Q84"/>
    <mergeCell ref="C86:G86"/>
    <mergeCell ref="N86:Q86"/>
    <mergeCell ref="F108:P108"/>
    <mergeCell ref="F109:P109"/>
    <mergeCell ref="M111:P111"/>
    <mergeCell ref="M113:Q113"/>
    <mergeCell ref="M114:Q114"/>
    <mergeCell ref="F116:I116"/>
    <mergeCell ref="L116:M116"/>
    <mergeCell ref="N116:Q116"/>
    <mergeCell ref="N94:Q94"/>
    <mergeCell ref="N95:Q95"/>
    <mergeCell ref="N96:Q96"/>
    <mergeCell ref="N98:Q98"/>
    <mergeCell ref="L100:Q100"/>
    <mergeCell ref="C106:Q106"/>
    <mergeCell ref="F122:I122"/>
    <mergeCell ref="L122:M122"/>
    <mergeCell ref="N122:Q122"/>
    <mergeCell ref="N123:Q123"/>
    <mergeCell ref="F124:I124"/>
    <mergeCell ref="L124:M124"/>
    <mergeCell ref="N124:Q124"/>
    <mergeCell ref="N117:Q117"/>
    <mergeCell ref="N118:Q118"/>
    <mergeCell ref="N119:Q119"/>
    <mergeCell ref="F120:I120"/>
    <mergeCell ref="L120:M120"/>
    <mergeCell ref="N120:Q120"/>
    <mergeCell ref="F121:I121"/>
    <mergeCell ref="L121:M121"/>
    <mergeCell ref="N121:Q121"/>
    <mergeCell ref="F127:I127"/>
    <mergeCell ref="L127:M127"/>
    <mergeCell ref="N127:Q127"/>
    <mergeCell ref="F128:I128"/>
    <mergeCell ref="L128:M128"/>
    <mergeCell ref="N128:Q128"/>
    <mergeCell ref="F125:I125"/>
    <mergeCell ref="L125:M125"/>
    <mergeCell ref="N125:Q125"/>
    <mergeCell ref="F126:I126"/>
    <mergeCell ref="L126:M126"/>
    <mergeCell ref="N126:Q126"/>
    <mergeCell ref="F131:I131"/>
    <mergeCell ref="L131:M131"/>
    <mergeCell ref="N131:Q131"/>
    <mergeCell ref="F132:I132"/>
    <mergeCell ref="L132:M132"/>
    <mergeCell ref="N132:Q132"/>
    <mergeCell ref="F129:I129"/>
    <mergeCell ref="L129:M129"/>
    <mergeCell ref="N129:Q129"/>
    <mergeCell ref="F130:I130"/>
    <mergeCell ref="L130:M130"/>
    <mergeCell ref="N130:Q130"/>
    <mergeCell ref="F133:I133"/>
    <mergeCell ref="L133:M133"/>
    <mergeCell ref="N133:Q133"/>
    <mergeCell ref="F134:I134"/>
    <mergeCell ref="L134:M134"/>
    <mergeCell ref="N134:Q134"/>
    <mergeCell ref="F138:I138"/>
    <mergeCell ref="L138:M138"/>
    <mergeCell ref="N138:Q138"/>
    <mergeCell ref="F137:I137"/>
    <mergeCell ref="L137:M137"/>
    <mergeCell ref="N137:Q137"/>
    <mergeCell ref="F139:I139"/>
    <mergeCell ref="L139:M139"/>
    <mergeCell ref="N139:Q139"/>
    <mergeCell ref="F135:I135"/>
    <mergeCell ref="L135:M135"/>
    <mergeCell ref="N135:Q135"/>
    <mergeCell ref="F136:I136"/>
    <mergeCell ref="L136:M136"/>
    <mergeCell ref="N136:Q136"/>
    <mergeCell ref="F146:I146"/>
    <mergeCell ref="L146:M146"/>
    <mergeCell ref="N146:Q146"/>
    <mergeCell ref="F147:I147"/>
    <mergeCell ref="L147:M147"/>
    <mergeCell ref="N147:Q147"/>
    <mergeCell ref="F144:I144"/>
    <mergeCell ref="L144:M144"/>
    <mergeCell ref="N144:Q144"/>
    <mergeCell ref="F145:I145"/>
    <mergeCell ref="L145:M145"/>
    <mergeCell ref="N145:Q145"/>
    <mergeCell ref="F151:I151"/>
    <mergeCell ref="L151:M151"/>
    <mergeCell ref="N151:Q151"/>
    <mergeCell ref="N148:Q148"/>
    <mergeCell ref="F149:I149"/>
    <mergeCell ref="L149:M149"/>
    <mergeCell ref="N149:Q149"/>
    <mergeCell ref="F150:I150"/>
    <mergeCell ref="L150:M150"/>
    <mergeCell ref="N150:Q150"/>
    <mergeCell ref="N154:Q154"/>
    <mergeCell ref="F155:I155"/>
    <mergeCell ref="L155:M155"/>
    <mergeCell ref="N155:Q155"/>
    <mergeCell ref="F156:I156"/>
    <mergeCell ref="L156:M156"/>
    <mergeCell ref="N156:Q156"/>
    <mergeCell ref="F152:I152"/>
    <mergeCell ref="L152:M152"/>
    <mergeCell ref="N152:Q152"/>
    <mergeCell ref="F153:I153"/>
    <mergeCell ref="L153:M153"/>
    <mergeCell ref="N153:Q153"/>
    <mergeCell ref="F159:I159"/>
    <mergeCell ref="L159:M159"/>
    <mergeCell ref="N159:Q159"/>
    <mergeCell ref="F160:I160"/>
    <mergeCell ref="L160:M160"/>
    <mergeCell ref="N160:Q160"/>
    <mergeCell ref="F157:I157"/>
    <mergeCell ref="L157:M157"/>
    <mergeCell ref="N157:Q157"/>
    <mergeCell ref="F158:I158"/>
    <mergeCell ref="L158:M158"/>
    <mergeCell ref="N158:Q158"/>
    <mergeCell ref="F163:I163"/>
    <mergeCell ref="L163:M163"/>
    <mergeCell ref="N163:Q163"/>
    <mergeCell ref="F164:I164"/>
    <mergeCell ref="L164:M164"/>
    <mergeCell ref="N164:Q164"/>
    <mergeCell ref="F161:I161"/>
    <mergeCell ref="L161:M161"/>
    <mergeCell ref="N161:Q161"/>
    <mergeCell ref="F162:I162"/>
    <mergeCell ref="L162:M162"/>
    <mergeCell ref="N162:Q162"/>
    <mergeCell ref="F167:I167"/>
    <mergeCell ref="L167:M167"/>
    <mergeCell ref="N167:Q167"/>
    <mergeCell ref="N168:Q168"/>
    <mergeCell ref="F169:I169"/>
    <mergeCell ref="L169:M169"/>
    <mergeCell ref="N169:Q169"/>
    <mergeCell ref="F165:I165"/>
    <mergeCell ref="L165:M165"/>
    <mergeCell ref="N165:Q165"/>
    <mergeCell ref="F166:I166"/>
    <mergeCell ref="L166:M166"/>
    <mergeCell ref="N166:Q166"/>
    <mergeCell ref="F172:I172"/>
    <mergeCell ref="L172:M172"/>
    <mergeCell ref="N172:Q172"/>
    <mergeCell ref="F173:I173"/>
    <mergeCell ref="L173:M173"/>
    <mergeCell ref="N173:Q173"/>
    <mergeCell ref="F170:I170"/>
    <mergeCell ref="L170:M170"/>
    <mergeCell ref="N170:Q170"/>
    <mergeCell ref="F171:I171"/>
    <mergeCell ref="L171:M171"/>
    <mergeCell ref="N171:Q171"/>
    <mergeCell ref="F176:I176"/>
    <mergeCell ref="L176:M176"/>
    <mergeCell ref="N176:Q176"/>
    <mergeCell ref="F177:I177"/>
    <mergeCell ref="L177:M177"/>
    <mergeCell ref="N177:Q177"/>
    <mergeCell ref="F174:I174"/>
    <mergeCell ref="L174:M174"/>
    <mergeCell ref="N174:Q174"/>
    <mergeCell ref="F175:I175"/>
    <mergeCell ref="L175:M175"/>
    <mergeCell ref="N175:Q175"/>
    <mergeCell ref="F180:I180"/>
    <mergeCell ref="L180:M180"/>
    <mergeCell ref="N180:Q180"/>
    <mergeCell ref="F181:I181"/>
    <mergeCell ref="L181:M181"/>
    <mergeCell ref="N181:Q181"/>
    <mergeCell ref="F178:I178"/>
    <mergeCell ref="L178:M178"/>
    <mergeCell ref="N178:Q178"/>
    <mergeCell ref="F179:I179"/>
    <mergeCell ref="L179:M179"/>
    <mergeCell ref="N179:Q179"/>
    <mergeCell ref="F184:I184"/>
    <mergeCell ref="L184:M184"/>
    <mergeCell ref="N184:Q184"/>
    <mergeCell ref="F185:I185"/>
    <mergeCell ref="L185:M185"/>
    <mergeCell ref="N185:Q185"/>
    <mergeCell ref="F182:I182"/>
    <mergeCell ref="L182:M182"/>
    <mergeCell ref="N182:Q182"/>
    <mergeCell ref="F183:I183"/>
    <mergeCell ref="L183:M183"/>
    <mergeCell ref="N183:Q183"/>
    <mergeCell ref="F188:I188"/>
    <mergeCell ref="L188:M188"/>
    <mergeCell ref="N188:Q188"/>
    <mergeCell ref="F189:I189"/>
    <mergeCell ref="L189:M189"/>
    <mergeCell ref="N189:Q189"/>
    <mergeCell ref="F186:I186"/>
    <mergeCell ref="L186:M186"/>
    <mergeCell ref="N186:Q186"/>
    <mergeCell ref="F187:I187"/>
    <mergeCell ref="L187:M187"/>
    <mergeCell ref="N187:Q187"/>
    <mergeCell ref="F192:I192"/>
    <mergeCell ref="L192:M192"/>
    <mergeCell ref="N192:Q192"/>
    <mergeCell ref="F193:I193"/>
    <mergeCell ref="L193:M193"/>
    <mergeCell ref="N193:Q193"/>
    <mergeCell ref="F190:I190"/>
    <mergeCell ref="L190:M190"/>
    <mergeCell ref="N190:Q190"/>
    <mergeCell ref="F191:I191"/>
    <mergeCell ref="L191:M191"/>
    <mergeCell ref="N191:Q191"/>
    <mergeCell ref="N197:Q197"/>
    <mergeCell ref="F198:I198"/>
    <mergeCell ref="L198:M198"/>
    <mergeCell ref="N198:Q198"/>
    <mergeCell ref="F199:I199"/>
    <mergeCell ref="L199:M199"/>
    <mergeCell ref="N199:Q199"/>
    <mergeCell ref="N194:Q194"/>
    <mergeCell ref="F195:I195"/>
    <mergeCell ref="L195:M195"/>
    <mergeCell ref="N195:Q195"/>
    <mergeCell ref="F196:I196"/>
    <mergeCell ref="L196:M196"/>
    <mergeCell ref="N196:Q196"/>
  </mergeCells>
  <hyperlinks>
    <hyperlink ref="F1:G1" location="C2" display="1) Krycí list rozpočtu"/>
    <hyperlink ref="H1:K1" location="C86" display="2) Rekapitulace rozpočtu"/>
    <hyperlink ref="L1" location="C117"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05"/>
  <sheetViews>
    <sheetView showGridLines="0" tabSelected="1" workbookViewId="0" topLeftCell="A1">
      <pane ySplit="1" topLeftCell="A283" activePane="bottomLeft" state="frozen"/>
      <selection pane="bottomLeft" activeCell="H297" sqref="H297"/>
    </sheetView>
  </sheetViews>
  <sheetFormatPr defaultColWidth="9.33203125" defaultRowHeight="13.5"/>
  <cols>
    <col min="1" max="1" width="8.33203125" style="142" customWidth="1"/>
    <col min="2" max="2" width="1.66796875" style="142" customWidth="1"/>
    <col min="3" max="3" width="4.16015625" style="142" customWidth="1"/>
    <col min="4" max="4" width="4.33203125" style="142" customWidth="1"/>
    <col min="5" max="5" width="17.16015625" style="142" customWidth="1"/>
    <col min="6" max="7" width="11.16015625" style="142" customWidth="1"/>
    <col min="8" max="8" width="12.5" style="142" customWidth="1"/>
    <col min="9" max="9" width="7" style="142" customWidth="1"/>
    <col min="10" max="10" width="5.16015625" style="142" customWidth="1"/>
    <col min="11" max="11" width="11.5" style="142" customWidth="1"/>
    <col min="12" max="12" width="12" style="142" customWidth="1"/>
    <col min="13" max="14" width="6" style="142" customWidth="1"/>
    <col min="15" max="15" width="2" style="142" customWidth="1"/>
    <col min="16" max="16" width="12.5" style="142" customWidth="1"/>
    <col min="17" max="17" width="4.16015625" style="142" customWidth="1"/>
    <col min="18" max="18" width="1.66796875" style="142" customWidth="1"/>
    <col min="19" max="19" width="8.16015625" style="142" customWidth="1"/>
    <col min="20" max="20" width="29.66015625" style="142" hidden="1" customWidth="1"/>
    <col min="21" max="21" width="16.33203125" style="142" hidden="1" customWidth="1"/>
    <col min="22" max="22" width="12.33203125" style="142" hidden="1" customWidth="1"/>
    <col min="23" max="23" width="16.33203125" style="142" hidden="1" customWidth="1"/>
    <col min="24" max="24" width="12.16015625" style="142" hidden="1" customWidth="1"/>
    <col min="25" max="25" width="15" style="142" hidden="1" customWidth="1"/>
    <col min="26" max="26" width="11" style="142" hidden="1" customWidth="1"/>
    <col min="27" max="27" width="15" style="142" hidden="1" customWidth="1"/>
    <col min="28" max="28" width="16.33203125" style="142" hidden="1" customWidth="1"/>
    <col min="29" max="29" width="11" style="142" customWidth="1"/>
    <col min="30" max="30" width="15" style="142" customWidth="1"/>
    <col min="31" max="31" width="16.33203125" style="142" customWidth="1"/>
    <col min="32" max="16384" width="9.33203125" style="142" customWidth="1"/>
  </cols>
  <sheetData>
    <row r="1" spans="1:42" ht="21.75" customHeight="1">
      <c r="A1" s="79"/>
      <c r="B1" s="11"/>
      <c r="C1" s="11"/>
      <c r="D1" s="12" t="s">
        <v>1</v>
      </c>
      <c r="E1" s="11"/>
      <c r="F1" s="13" t="s">
        <v>87</v>
      </c>
      <c r="G1" s="13"/>
      <c r="H1" s="277" t="s">
        <v>88</v>
      </c>
      <c r="I1" s="277"/>
      <c r="J1" s="277"/>
      <c r="K1" s="277"/>
      <c r="L1" s="13" t="s">
        <v>89</v>
      </c>
      <c r="M1" s="11"/>
      <c r="N1" s="11"/>
      <c r="O1" s="12" t="s">
        <v>90</v>
      </c>
      <c r="P1" s="11"/>
      <c r="Q1" s="11"/>
      <c r="R1" s="11"/>
      <c r="S1" s="13" t="s">
        <v>91</v>
      </c>
      <c r="T1" s="13"/>
      <c r="U1" s="79"/>
      <c r="V1" s="79"/>
      <c r="W1" s="14"/>
      <c r="X1" s="14"/>
      <c r="Y1" s="14"/>
      <c r="Z1" s="14"/>
      <c r="AA1" s="14"/>
      <c r="AB1" s="14"/>
      <c r="AC1" s="14"/>
      <c r="AD1" s="14"/>
      <c r="AE1" s="14"/>
      <c r="AF1" s="14"/>
      <c r="AG1" s="14"/>
      <c r="AH1" s="14"/>
      <c r="AI1" s="14"/>
      <c r="AJ1" s="14"/>
      <c r="AK1" s="14"/>
      <c r="AL1" s="14"/>
      <c r="AM1" s="14"/>
      <c r="AN1" s="14"/>
      <c r="AO1" s="14"/>
      <c r="AP1" s="14"/>
    </row>
    <row r="2" spans="3:29" ht="36.95" customHeight="1">
      <c r="C2" s="260" t="s">
        <v>7</v>
      </c>
      <c r="D2" s="261"/>
      <c r="E2" s="261"/>
      <c r="F2" s="261"/>
      <c r="G2" s="261"/>
      <c r="H2" s="261"/>
      <c r="I2" s="261"/>
      <c r="J2" s="261"/>
      <c r="K2" s="261"/>
      <c r="L2" s="261"/>
      <c r="M2" s="261"/>
      <c r="N2" s="261"/>
      <c r="O2" s="261"/>
      <c r="P2" s="261"/>
      <c r="Q2" s="261"/>
      <c r="S2" s="255" t="s">
        <v>8</v>
      </c>
      <c r="T2" s="256"/>
      <c r="U2" s="256"/>
      <c r="V2" s="256"/>
      <c r="W2" s="256"/>
      <c r="X2" s="256"/>
      <c r="Y2" s="256"/>
      <c r="Z2" s="256"/>
      <c r="AA2" s="256"/>
      <c r="AB2" s="256"/>
      <c r="AC2" s="256"/>
    </row>
    <row r="3" spans="2:18" ht="6.95" customHeight="1">
      <c r="B3" s="18"/>
      <c r="C3" s="214"/>
      <c r="D3" s="214"/>
      <c r="E3" s="214"/>
      <c r="F3" s="214"/>
      <c r="G3" s="214"/>
      <c r="H3" s="214"/>
      <c r="I3" s="214"/>
      <c r="J3" s="214"/>
      <c r="K3" s="214"/>
      <c r="L3" s="214"/>
      <c r="M3" s="214"/>
      <c r="N3" s="214"/>
      <c r="O3" s="214"/>
      <c r="P3" s="214"/>
      <c r="Q3" s="214"/>
      <c r="R3" s="20"/>
    </row>
    <row r="4" spans="2:20" ht="36.95" customHeight="1">
      <c r="B4" s="21"/>
      <c r="C4" s="238" t="s">
        <v>93</v>
      </c>
      <c r="D4" s="239"/>
      <c r="E4" s="239"/>
      <c r="F4" s="239"/>
      <c r="G4" s="239"/>
      <c r="H4" s="239"/>
      <c r="I4" s="239"/>
      <c r="J4" s="239"/>
      <c r="K4" s="239"/>
      <c r="L4" s="239"/>
      <c r="M4" s="239"/>
      <c r="N4" s="239"/>
      <c r="O4" s="239"/>
      <c r="P4" s="239"/>
      <c r="Q4" s="239"/>
      <c r="R4" s="22"/>
      <c r="T4" s="23" t="s">
        <v>13</v>
      </c>
    </row>
    <row r="5" spans="2:18" ht="6.95" customHeight="1">
      <c r="B5" s="21"/>
      <c r="C5" s="148"/>
      <c r="D5" s="148"/>
      <c r="E5" s="148"/>
      <c r="F5" s="148"/>
      <c r="G5" s="148"/>
      <c r="H5" s="148"/>
      <c r="I5" s="148"/>
      <c r="J5" s="148"/>
      <c r="K5" s="148"/>
      <c r="L5" s="148"/>
      <c r="M5" s="148"/>
      <c r="N5" s="148"/>
      <c r="O5" s="148"/>
      <c r="P5" s="148"/>
      <c r="Q5" s="148"/>
      <c r="R5" s="22"/>
    </row>
    <row r="6" spans="2:18" ht="25.35" customHeight="1">
      <c r="B6" s="21"/>
      <c r="C6" s="148"/>
      <c r="D6" s="204" t="s">
        <v>17</v>
      </c>
      <c r="E6" s="148"/>
      <c r="F6" s="278" t="str">
        <f>'[3]Rekapitulace stavby'!K6</f>
        <v>Lednice</v>
      </c>
      <c r="G6" s="279"/>
      <c r="H6" s="279"/>
      <c r="I6" s="279"/>
      <c r="J6" s="279"/>
      <c r="K6" s="279"/>
      <c r="L6" s="279"/>
      <c r="M6" s="279"/>
      <c r="N6" s="279"/>
      <c r="O6" s="279"/>
      <c r="P6" s="279"/>
      <c r="Q6" s="148"/>
      <c r="R6" s="22"/>
    </row>
    <row r="7" spans="2:18" s="1" customFormat="1" ht="32.85" customHeight="1">
      <c r="B7" s="26"/>
      <c r="C7" s="203"/>
      <c r="D7" s="151" t="s">
        <v>94</v>
      </c>
      <c r="E7" s="203"/>
      <c r="F7" s="264" t="s">
        <v>418</v>
      </c>
      <c r="G7" s="280"/>
      <c r="H7" s="280"/>
      <c r="I7" s="280"/>
      <c r="J7" s="280"/>
      <c r="K7" s="280"/>
      <c r="L7" s="280"/>
      <c r="M7" s="280"/>
      <c r="N7" s="280"/>
      <c r="O7" s="280"/>
      <c r="P7" s="280"/>
      <c r="Q7" s="203"/>
      <c r="R7" s="28"/>
    </row>
    <row r="8" spans="2:18" s="1" customFormat="1" ht="14.45" customHeight="1">
      <c r="B8" s="26"/>
      <c r="C8" s="203"/>
      <c r="D8" s="204" t="s">
        <v>19</v>
      </c>
      <c r="E8" s="203"/>
      <c r="F8" s="201" t="s">
        <v>5</v>
      </c>
      <c r="G8" s="203"/>
      <c r="H8" s="203"/>
      <c r="I8" s="203"/>
      <c r="J8" s="203"/>
      <c r="K8" s="203"/>
      <c r="L8" s="203"/>
      <c r="M8" s="204" t="s">
        <v>20</v>
      </c>
      <c r="N8" s="203"/>
      <c r="O8" s="201" t="s">
        <v>5</v>
      </c>
      <c r="P8" s="203"/>
      <c r="Q8" s="203"/>
      <c r="R8" s="28"/>
    </row>
    <row r="9" spans="2:18" s="1" customFormat="1" ht="14.45" customHeight="1">
      <c r="B9" s="26"/>
      <c r="C9" s="203"/>
      <c r="D9" s="204" t="s">
        <v>21</v>
      </c>
      <c r="E9" s="203"/>
      <c r="F9" s="281" t="str">
        <f>'Rekapitulace stavby'!K8</f>
        <v>Lednice</v>
      </c>
      <c r="G9" s="281"/>
      <c r="H9" s="203"/>
      <c r="I9" s="203"/>
      <c r="J9" s="203"/>
      <c r="K9" s="203"/>
      <c r="L9" s="203"/>
      <c r="M9" s="204" t="s">
        <v>23</v>
      </c>
      <c r="N9" s="203"/>
      <c r="O9" s="281">
        <f>'Rekapitulace stavby'!AN8</f>
        <v>43145</v>
      </c>
      <c r="P9" s="281"/>
      <c r="Q9" s="203"/>
      <c r="R9" s="28"/>
    </row>
    <row r="10" spans="2:18" s="1" customFormat="1" ht="10.9" customHeight="1">
      <c r="B10" s="26"/>
      <c r="C10" s="203"/>
      <c r="D10" s="203"/>
      <c r="E10" s="203"/>
      <c r="F10" s="281"/>
      <c r="G10" s="281"/>
      <c r="H10" s="203"/>
      <c r="I10" s="203"/>
      <c r="J10" s="203"/>
      <c r="K10" s="203"/>
      <c r="L10" s="203"/>
      <c r="M10" s="203"/>
      <c r="N10" s="203"/>
      <c r="O10" s="203"/>
      <c r="P10" s="203"/>
      <c r="Q10" s="203"/>
      <c r="R10" s="28"/>
    </row>
    <row r="11" spans="2:18" s="1" customFormat="1" ht="14.45" customHeight="1">
      <c r="B11" s="26"/>
      <c r="C11" s="203"/>
      <c r="D11" s="204" t="s">
        <v>24</v>
      </c>
      <c r="E11" s="203"/>
      <c r="F11" s="153" t="str">
        <f>'Rekapitulace stavby'!K10</f>
        <v>Mendelova univerzita v Brně, Zahradnická fakulta</v>
      </c>
      <c r="G11" s="153"/>
      <c r="H11" s="203"/>
      <c r="I11" s="203"/>
      <c r="J11" s="203"/>
      <c r="K11" s="203"/>
      <c r="L11" s="203"/>
      <c r="M11" s="204" t="s">
        <v>25</v>
      </c>
      <c r="N11" s="203"/>
      <c r="O11" s="262">
        <f>IF('Rekapitulace stavby'!AN10="","",'Rekapitulace stavby'!AN10)</f>
        <v>62156489</v>
      </c>
      <c r="P11" s="262"/>
      <c r="Q11" s="203"/>
      <c r="R11" s="28"/>
    </row>
    <row r="12" spans="2:18" s="1" customFormat="1" ht="18" customHeight="1">
      <c r="B12" s="26"/>
      <c r="C12" s="203"/>
      <c r="D12" s="203"/>
      <c r="E12" s="201" t="str">
        <f>IF('[3]Rekapitulace stavby'!E11="","",'[3]Rekapitulace stavby'!E11)</f>
        <v xml:space="preserve"> </v>
      </c>
      <c r="F12" s="153" t="str">
        <f>'Rekapitulace stavby'!K11</f>
        <v>Zemědělská 1, 613 00 Brno</v>
      </c>
      <c r="G12" s="153"/>
      <c r="H12" s="203"/>
      <c r="I12" s="203"/>
      <c r="J12" s="203"/>
      <c r="K12" s="203"/>
      <c r="L12" s="203"/>
      <c r="M12" s="204" t="s">
        <v>26</v>
      </c>
      <c r="N12" s="203"/>
      <c r="O12" s="262" t="str">
        <f>IF('Rekapitulace stavby'!AN11="","",'Rekapitulace stavby'!AN11)</f>
        <v>CZ62156489</v>
      </c>
      <c r="P12" s="262"/>
      <c r="Q12" s="203"/>
      <c r="R12" s="28"/>
    </row>
    <row r="13" spans="2:18" s="1" customFormat="1" ht="6.95" customHeight="1">
      <c r="B13" s="26"/>
      <c r="C13" s="203"/>
      <c r="D13" s="203"/>
      <c r="E13" s="203"/>
      <c r="F13" s="281"/>
      <c r="G13" s="281"/>
      <c r="H13" s="203"/>
      <c r="I13" s="203"/>
      <c r="J13" s="203"/>
      <c r="K13" s="203"/>
      <c r="L13" s="203"/>
      <c r="M13" s="203"/>
      <c r="N13" s="203"/>
      <c r="O13" s="203"/>
      <c r="P13" s="203"/>
      <c r="Q13" s="203"/>
      <c r="R13" s="28"/>
    </row>
    <row r="14" spans="2:18" s="1" customFormat="1" ht="14.45" customHeight="1">
      <c r="B14" s="26"/>
      <c r="C14" s="203"/>
      <c r="D14" s="204" t="s">
        <v>27</v>
      </c>
      <c r="E14" s="203"/>
      <c r="F14" s="281" t="str">
        <f>'Rekapitulace stavby'!K13</f>
        <v xml:space="preserve"> </v>
      </c>
      <c r="G14" s="281"/>
      <c r="H14" s="203"/>
      <c r="I14" s="203"/>
      <c r="J14" s="203"/>
      <c r="K14" s="203"/>
      <c r="L14" s="203"/>
      <c r="M14" s="204" t="s">
        <v>25</v>
      </c>
      <c r="N14" s="203"/>
      <c r="O14" s="262" t="str">
        <f>IF('Rekapitulace stavby'!AN13="","",'Rekapitulace stavby'!AN13)</f>
        <v xml:space="preserve">  </v>
      </c>
      <c r="P14" s="262"/>
      <c r="Q14" s="203"/>
      <c r="R14" s="28"/>
    </row>
    <row r="15" spans="2:18" s="1" customFormat="1" ht="18" customHeight="1">
      <c r="B15" s="26"/>
      <c r="C15" s="203"/>
      <c r="D15" s="203"/>
      <c r="E15" s="201" t="str">
        <f>IF('[3]Rekapitulace stavby'!E14="","",'[3]Rekapitulace stavby'!E14)</f>
        <v xml:space="preserve"> </v>
      </c>
      <c r="F15" s="281" t="str">
        <f>'Rekapitulace stavby'!K14</f>
        <v xml:space="preserve"> </v>
      </c>
      <c r="G15" s="281"/>
      <c r="H15" s="203"/>
      <c r="I15" s="203"/>
      <c r="J15" s="203"/>
      <c r="K15" s="203"/>
      <c r="L15" s="203"/>
      <c r="M15" s="204" t="s">
        <v>26</v>
      </c>
      <c r="N15" s="203"/>
      <c r="O15" s="262" t="str">
        <f>IF('Rekapitulace stavby'!AN14="","",'Rekapitulace stavby'!AN14)</f>
        <v xml:space="preserve"> </v>
      </c>
      <c r="P15" s="262"/>
      <c r="Q15" s="203"/>
      <c r="R15" s="28"/>
    </row>
    <row r="16" spans="2:18" s="1" customFormat="1" ht="6.95" customHeight="1">
      <c r="B16" s="26"/>
      <c r="C16" s="203"/>
      <c r="D16" s="203"/>
      <c r="E16" s="203"/>
      <c r="F16" s="281"/>
      <c r="G16" s="281"/>
      <c r="H16" s="203"/>
      <c r="I16" s="203"/>
      <c r="J16" s="203"/>
      <c r="K16" s="203"/>
      <c r="L16" s="203"/>
      <c r="M16" s="203"/>
      <c r="N16" s="203"/>
      <c r="O16" s="203"/>
      <c r="P16" s="203"/>
      <c r="Q16" s="203"/>
      <c r="R16" s="28"/>
    </row>
    <row r="17" spans="2:18" s="1" customFormat="1" ht="14.45" customHeight="1">
      <c r="B17" s="26"/>
      <c r="C17" s="203"/>
      <c r="D17" s="204" t="s">
        <v>28</v>
      </c>
      <c r="E17" s="203"/>
      <c r="F17" s="153" t="s">
        <v>417</v>
      </c>
      <c r="G17" s="153"/>
      <c r="H17" s="203"/>
      <c r="I17" s="203"/>
      <c r="J17" s="203"/>
      <c r="K17" s="203"/>
      <c r="L17" s="203"/>
      <c r="M17" s="204" t="s">
        <v>25</v>
      </c>
      <c r="N17" s="203"/>
      <c r="O17" s="262">
        <v>46339221</v>
      </c>
      <c r="P17" s="262"/>
      <c r="Q17" s="203"/>
      <c r="R17" s="28"/>
    </row>
    <row r="18" spans="2:18" s="1" customFormat="1" ht="18" customHeight="1">
      <c r="B18" s="26"/>
      <c r="C18" s="203"/>
      <c r="D18" s="203"/>
      <c r="E18" s="201" t="str">
        <f>IF('[3]Rekapitulace stavby'!E17="","",'[3]Rekapitulace stavby'!E17)</f>
        <v xml:space="preserve"> </v>
      </c>
      <c r="F18" s="153"/>
      <c r="G18" s="153"/>
      <c r="H18" s="203"/>
      <c r="I18" s="203"/>
      <c r="J18" s="203"/>
      <c r="K18" s="203"/>
      <c r="L18" s="203"/>
      <c r="M18" s="204" t="s">
        <v>26</v>
      </c>
      <c r="N18" s="203"/>
      <c r="O18" s="262" t="s">
        <v>416</v>
      </c>
      <c r="P18" s="262"/>
      <c r="Q18" s="203"/>
      <c r="R18" s="28"/>
    </row>
    <row r="19" spans="2:18" s="1" customFormat="1" ht="6.95" customHeight="1">
      <c r="B19" s="26"/>
      <c r="C19" s="203"/>
      <c r="D19" s="203"/>
      <c r="E19" s="203"/>
      <c r="F19" s="281"/>
      <c r="G19" s="281"/>
      <c r="H19" s="203"/>
      <c r="I19" s="203"/>
      <c r="J19" s="203"/>
      <c r="K19" s="203"/>
      <c r="L19" s="203"/>
      <c r="M19" s="203"/>
      <c r="N19" s="203"/>
      <c r="O19" s="203"/>
      <c r="P19" s="203"/>
      <c r="Q19" s="203"/>
      <c r="R19" s="28"/>
    </row>
    <row r="20" spans="2:18" s="1" customFormat="1" ht="14.45" customHeight="1">
      <c r="B20" s="26"/>
      <c r="C20" s="203"/>
      <c r="D20" s="204" t="s">
        <v>30</v>
      </c>
      <c r="E20" s="203"/>
      <c r="F20" s="153" t="s">
        <v>417</v>
      </c>
      <c r="G20" s="153"/>
      <c r="H20" s="203"/>
      <c r="I20" s="203"/>
      <c r="J20" s="203"/>
      <c r="K20" s="203"/>
      <c r="L20" s="203"/>
      <c r="M20" s="204" t="s">
        <v>25</v>
      </c>
      <c r="N20" s="203"/>
      <c r="O20" s="262">
        <v>46339221</v>
      </c>
      <c r="P20" s="262"/>
      <c r="Q20" s="203"/>
      <c r="R20" s="28"/>
    </row>
    <row r="21" spans="2:18" s="1" customFormat="1" ht="18" customHeight="1">
      <c r="B21" s="26"/>
      <c r="C21" s="203"/>
      <c r="D21" s="203"/>
      <c r="E21" s="201" t="str">
        <f>IF('[3]Rekapitulace stavby'!E20="","",'[3]Rekapitulace stavby'!E20)</f>
        <v xml:space="preserve"> </v>
      </c>
      <c r="F21" s="153"/>
      <c r="G21" s="153"/>
      <c r="H21" s="203"/>
      <c r="I21" s="203"/>
      <c r="J21" s="203"/>
      <c r="K21" s="203"/>
      <c r="L21" s="203"/>
      <c r="M21" s="204" t="s">
        <v>26</v>
      </c>
      <c r="N21" s="203"/>
      <c r="O21" s="262" t="s">
        <v>416</v>
      </c>
      <c r="P21" s="262"/>
      <c r="Q21" s="203"/>
      <c r="R21" s="28"/>
    </row>
    <row r="22" spans="2:18" s="1" customFormat="1" ht="6.95" customHeight="1">
      <c r="B22" s="26"/>
      <c r="C22" s="203"/>
      <c r="D22" s="203"/>
      <c r="E22" s="203"/>
      <c r="F22" s="203"/>
      <c r="G22" s="203"/>
      <c r="H22" s="203"/>
      <c r="I22" s="203"/>
      <c r="J22" s="203"/>
      <c r="K22" s="203"/>
      <c r="L22" s="203"/>
      <c r="M22" s="203"/>
      <c r="N22" s="203"/>
      <c r="O22" s="203"/>
      <c r="P22" s="203"/>
      <c r="Q22" s="203"/>
      <c r="R22" s="28"/>
    </row>
    <row r="23" spans="2:18" s="1" customFormat="1" ht="14.45" customHeight="1">
      <c r="B23" s="26"/>
      <c r="C23" s="203"/>
      <c r="D23" s="204" t="s">
        <v>31</v>
      </c>
      <c r="E23" s="203"/>
      <c r="F23" s="281" t="str">
        <f>'Rekapitulace stavby'!K22</f>
        <v xml:space="preserve"> </v>
      </c>
      <c r="G23" s="281"/>
      <c r="H23" s="203"/>
      <c r="I23" s="203"/>
      <c r="J23" s="203"/>
      <c r="K23" s="203"/>
      <c r="L23" s="203"/>
      <c r="M23" s="203"/>
      <c r="N23" s="203"/>
      <c r="O23" s="203"/>
      <c r="P23" s="203"/>
      <c r="Q23" s="203"/>
      <c r="R23" s="28"/>
    </row>
    <row r="24" spans="2:18" s="1" customFormat="1" ht="22.5" customHeight="1">
      <c r="B24" s="26"/>
      <c r="C24" s="203"/>
      <c r="D24" s="203"/>
      <c r="E24" s="269" t="s">
        <v>5</v>
      </c>
      <c r="F24" s="269"/>
      <c r="G24" s="269"/>
      <c r="H24" s="269"/>
      <c r="I24" s="269"/>
      <c r="J24" s="269"/>
      <c r="K24" s="269"/>
      <c r="L24" s="269"/>
      <c r="M24" s="203"/>
      <c r="N24" s="203"/>
      <c r="O24" s="203"/>
      <c r="P24" s="203"/>
      <c r="Q24" s="203"/>
      <c r="R24" s="28"/>
    </row>
    <row r="25" spans="2:18" s="1" customFormat="1" ht="6.95" customHeight="1">
      <c r="B25" s="26"/>
      <c r="C25" s="203"/>
      <c r="D25" s="203"/>
      <c r="E25" s="203"/>
      <c r="F25" s="203"/>
      <c r="G25" s="203"/>
      <c r="H25" s="203"/>
      <c r="I25" s="203"/>
      <c r="J25" s="203"/>
      <c r="K25" s="203"/>
      <c r="L25" s="203"/>
      <c r="M25" s="203"/>
      <c r="N25" s="203"/>
      <c r="O25" s="203"/>
      <c r="P25" s="203"/>
      <c r="Q25" s="203"/>
      <c r="R25" s="28"/>
    </row>
    <row r="26" spans="2:18" s="1" customFormat="1" ht="6.95" customHeight="1">
      <c r="B26" s="26"/>
      <c r="C26" s="203"/>
      <c r="D26" s="154"/>
      <c r="E26" s="154"/>
      <c r="F26" s="154"/>
      <c r="G26" s="154"/>
      <c r="H26" s="154"/>
      <c r="I26" s="154"/>
      <c r="J26" s="154"/>
      <c r="K26" s="154"/>
      <c r="L26" s="154"/>
      <c r="M26" s="154"/>
      <c r="N26" s="154"/>
      <c r="O26" s="154"/>
      <c r="P26" s="154"/>
      <c r="Q26" s="203"/>
      <c r="R26" s="28"/>
    </row>
    <row r="27" spans="2:18" s="1" customFormat="1" ht="14.45" customHeight="1">
      <c r="B27" s="26"/>
      <c r="C27" s="203"/>
      <c r="D27" s="155" t="s">
        <v>95</v>
      </c>
      <c r="E27" s="203"/>
      <c r="F27" s="203"/>
      <c r="G27" s="203"/>
      <c r="H27" s="203"/>
      <c r="I27" s="203"/>
      <c r="J27" s="203"/>
      <c r="K27" s="203"/>
      <c r="L27" s="203"/>
      <c r="M27" s="270">
        <f>N88</f>
        <v>0</v>
      </c>
      <c r="N27" s="270"/>
      <c r="O27" s="270"/>
      <c r="P27" s="270"/>
      <c r="Q27" s="203"/>
      <c r="R27" s="28"/>
    </row>
    <row r="28" spans="2:18" s="1" customFormat="1" ht="14.45" customHeight="1">
      <c r="B28" s="26"/>
      <c r="C28" s="203"/>
      <c r="D28" s="156" t="s">
        <v>96</v>
      </c>
      <c r="E28" s="203"/>
      <c r="F28" s="203"/>
      <c r="G28" s="203"/>
      <c r="H28" s="203"/>
      <c r="I28" s="203"/>
      <c r="J28" s="203"/>
      <c r="K28" s="203"/>
      <c r="L28" s="203"/>
      <c r="M28" s="270">
        <f>N118</f>
        <v>0</v>
      </c>
      <c r="N28" s="270"/>
      <c r="O28" s="270"/>
      <c r="P28" s="270"/>
      <c r="Q28" s="203"/>
      <c r="R28" s="28"/>
    </row>
    <row r="29" spans="2:18" s="1" customFormat="1" ht="6.95" customHeight="1">
      <c r="B29" s="26"/>
      <c r="C29" s="203"/>
      <c r="D29" s="203"/>
      <c r="E29" s="203"/>
      <c r="F29" s="203"/>
      <c r="G29" s="203"/>
      <c r="H29" s="203"/>
      <c r="I29" s="203"/>
      <c r="J29" s="203"/>
      <c r="K29" s="203"/>
      <c r="L29" s="203"/>
      <c r="M29" s="203"/>
      <c r="N29" s="203"/>
      <c r="O29" s="203"/>
      <c r="P29" s="203"/>
      <c r="Q29" s="203"/>
      <c r="R29" s="28"/>
    </row>
    <row r="30" spans="2:18" s="1" customFormat="1" ht="25.35" customHeight="1">
      <c r="B30" s="26"/>
      <c r="C30" s="203"/>
      <c r="D30" s="157" t="s">
        <v>34</v>
      </c>
      <c r="E30" s="203"/>
      <c r="F30" s="203"/>
      <c r="G30" s="203"/>
      <c r="H30" s="203"/>
      <c r="I30" s="203"/>
      <c r="J30" s="203"/>
      <c r="K30" s="203"/>
      <c r="L30" s="203"/>
      <c r="M30" s="282">
        <f>ROUND(M27+M28,2)</f>
        <v>0</v>
      </c>
      <c r="N30" s="280"/>
      <c r="O30" s="280"/>
      <c r="P30" s="280"/>
      <c r="Q30" s="203"/>
      <c r="R30" s="28"/>
    </row>
    <row r="31" spans="2:18" s="1" customFormat="1" ht="6.95" customHeight="1">
      <c r="B31" s="26"/>
      <c r="C31" s="203"/>
      <c r="D31" s="154"/>
      <c r="E31" s="154"/>
      <c r="F31" s="154"/>
      <c r="G31" s="154"/>
      <c r="H31" s="154"/>
      <c r="I31" s="154"/>
      <c r="J31" s="154"/>
      <c r="K31" s="154"/>
      <c r="L31" s="154"/>
      <c r="M31" s="154"/>
      <c r="N31" s="154"/>
      <c r="O31" s="154"/>
      <c r="P31" s="154"/>
      <c r="Q31" s="203"/>
      <c r="R31" s="28"/>
    </row>
    <row r="32" spans="2:18" s="1" customFormat="1" ht="14.45" customHeight="1">
      <c r="B32" s="26"/>
      <c r="C32" s="203"/>
      <c r="D32" s="158" t="s">
        <v>35</v>
      </c>
      <c r="E32" s="158" t="s">
        <v>36</v>
      </c>
      <c r="F32" s="159">
        <v>0.21</v>
      </c>
      <c r="G32" s="160" t="s">
        <v>37</v>
      </c>
      <c r="H32" s="283">
        <f>M30</f>
        <v>0</v>
      </c>
      <c r="I32" s="280"/>
      <c r="J32" s="280"/>
      <c r="K32" s="203"/>
      <c r="L32" s="203"/>
      <c r="M32" s="283">
        <f>H32*0.21</f>
        <v>0</v>
      </c>
      <c r="N32" s="280"/>
      <c r="O32" s="280"/>
      <c r="P32" s="280"/>
      <c r="Q32" s="203"/>
      <c r="R32" s="28"/>
    </row>
    <row r="33" spans="2:18" s="1" customFormat="1" ht="14.45" customHeight="1">
      <c r="B33" s="26"/>
      <c r="C33" s="203"/>
      <c r="D33" s="203"/>
      <c r="E33" s="158" t="s">
        <v>38</v>
      </c>
      <c r="F33" s="159">
        <v>0.15</v>
      </c>
      <c r="G33" s="160" t="s">
        <v>37</v>
      </c>
      <c r="H33" s="283"/>
      <c r="I33" s="280"/>
      <c r="J33" s="280"/>
      <c r="K33" s="203"/>
      <c r="L33" s="203"/>
      <c r="M33" s="283">
        <v>0</v>
      </c>
      <c r="N33" s="280"/>
      <c r="O33" s="280"/>
      <c r="P33" s="280"/>
      <c r="Q33" s="203"/>
      <c r="R33" s="28"/>
    </row>
    <row r="34" spans="2:18" s="1" customFormat="1" ht="14.45" customHeight="1" hidden="1">
      <c r="B34" s="26"/>
      <c r="C34" s="203"/>
      <c r="D34" s="203"/>
      <c r="E34" s="158" t="s">
        <v>39</v>
      </c>
      <c r="F34" s="159">
        <v>0.21</v>
      </c>
      <c r="G34" s="160" t="s">
        <v>37</v>
      </c>
      <c r="H34" s="283" t="e">
        <f>ROUND((SUM(#REF!)+SUM(#REF!)),2)</f>
        <v>#REF!</v>
      </c>
      <c r="I34" s="280"/>
      <c r="J34" s="280"/>
      <c r="K34" s="203"/>
      <c r="L34" s="203"/>
      <c r="M34" s="283">
        <v>0</v>
      </c>
      <c r="N34" s="280"/>
      <c r="O34" s="280"/>
      <c r="P34" s="280"/>
      <c r="Q34" s="203"/>
      <c r="R34" s="28"/>
    </row>
    <row r="35" spans="2:18" s="1" customFormat="1" ht="14.45" customHeight="1" hidden="1">
      <c r="B35" s="26"/>
      <c r="C35" s="203"/>
      <c r="D35" s="203"/>
      <c r="E35" s="158" t="s">
        <v>40</v>
      </c>
      <c r="F35" s="159">
        <v>0.15</v>
      </c>
      <c r="G35" s="160" t="s">
        <v>37</v>
      </c>
      <c r="H35" s="283" t="e">
        <f>ROUND((SUM(#REF!)+SUM(#REF!)),2)</f>
        <v>#REF!</v>
      </c>
      <c r="I35" s="280"/>
      <c r="J35" s="280"/>
      <c r="K35" s="203"/>
      <c r="L35" s="203"/>
      <c r="M35" s="283">
        <v>0</v>
      </c>
      <c r="N35" s="280"/>
      <c r="O35" s="280"/>
      <c r="P35" s="280"/>
      <c r="Q35" s="203"/>
      <c r="R35" s="28"/>
    </row>
    <row r="36" spans="2:18" s="1" customFormat="1" ht="14.45" customHeight="1" hidden="1">
      <c r="B36" s="26"/>
      <c r="C36" s="203"/>
      <c r="D36" s="203"/>
      <c r="E36" s="158" t="s">
        <v>41</v>
      </c>
      <c r="F36" s="159">
        <v>0</v>
      </c>
      <c r="G36" s="160" t="s">
        <v>37</v>
      </c>
      <c r="H36" s="283" t="e">
        <f>ROUND((SUM(#REF!)+SUM(#REF!)),2)</f>
        <v>#REF!</v>
      </c>
      <c r="I36" s="280"/>
      <c r="J36" s="280"/>
      <c r="K36" s="203"/>
      <c r="L36" s="203"/>
      <c r="M36" s="283">
        <v>0</v>
      </c>
      <c r="N36" s="280"/>
      <c r="O36" s="280"/>
      <c r="P36" s="280"/>
      <c r="Q36" s="203"/>
      <c r="R36" s="28"/>
    </row>
    <row r="37" spans="2:18" s="1" customFormat="1" ht="6.95" customHeight="1">
      <c r="B37" s="26"/>
      <c r="C37" s="203"/>
      <c r="D37" s="203"/>
      <c r="E37" s="203"/>
      <c r="F37" s="203"/>
      <c r="G37" s="203"/>
      <c r="H37" s="203"/>
      <c r="I37" s="203"/>
      <c r="J37" s="203"/>
      <c r="K37" s="203"/>
      <c r="L37" s="203"/>
      <c r="M37" s="203"/>
      <c r="N37" s="203"/>
      <c r="O37" s="203"/>
      <c r="P37" s="203"/>
      <c r="Q37" s="203"/>
      <c r="R37" s="28"/>
    </row>
    <row r="38" spans="2:18" s="1" customFormat="1" ht="25.35" customHeight="1">
      <c r="B38" s="26"/>
      <c r="C38" s="206"/>
      <c r="D38" s="162" t="s">
        <v>42</v>
      </c>
      <c r="E38" s="163"/>
      <c r="F38" s="163"/>
      <c r="G38" s="164" t="s">
        <v>43</v>
      </c>
      <c r="H38" s="165" t="s">
        <v>44</v>
      </c>
      <c r="I38" s="163"/>
      <c r="J38" s="163"/>
      <c r="K38" s="163"/>
      <c r="L38" s="284">
        <f>SUM(M30:M36)</f>
        <v>0</v>
      </c>
      <c r="M38" s="284"/>
      <c r="N38" s="284"/>
      <c r="O38" s="284"/>
      <c r="P38" s="285"/>
      <c r="Q38" s="206"/>
      <c r="R38" s="28"/>
    </row>
    <row r="39" spans="2:18" s="1" customFormat="1" ht="14.45" customHeight="1">
      <c r="B39" s="26"/>
      <c r="C39" s="203"/>
      <c r="D39" s="203"/>
      <c r="E39" s="203"/>
      <c r="F39" s="203"/>
      <c r="G39" s="203"/>
      <c r="H39" s="203"/>
      <c r="I39" s="203"/>
      <c r="J39" s="203"/>
      <c r="K39" s="203"/>
      <c r="L39" s="203"/>
      <c r="M39" s="203"/>
      <c r="N39" s="203"/>
      <c r="O39" s="203"/>
      <c r="P39" s="203"/>
      <c r="Q39" s="203"/>
      <c r="R39" s="28"/>
    </row>
    <row r="40" spans="2:18" s="1" customFormat="1" ht="14.45" customHeight="1">
      <c r="B40" s="26"/>
      <c r="C40" s="203"/>
      <c r="D40" s="203"/>
      <c r="E40" s="203"/>
      <c r="F40" s="203"/>
      <c r="G40" s="203"/>
      <c r="H40" s="203"/>
      <c r="I40" s="203"/>
      <c r="J40" s="203"/>
      <c r="K40" s="203"/>
      <c r="L40" s="203"/>
      <c r="M40" s="203"/>
      <c r="N40" s="203"/>
      <c r="O40" s="203"/>
      <c r="P40" s="203"/>
      <c r="Q40" s="203"/>
      <c r="R40" s="28"/>
    </row>
    <row r="41" spans="2:18" ht="13.5">
      <c r="B41" s="21"/>
      <c r="C41" s="148"/>
      <c r="D41" s="148"/>
      <c r="E41" s="148"/>
      <c r="F41" s="148"/>
      <c r="G41" s="148"/>
      <c r="H41" s="148"/>
      <c r="I41" s="148"/>
      <c r="J41" s="148"/>
      <c r="K41" s="148"/>
      <c r="L41" s="148"/>
      <c r="M41" s="148"/>
      <c r="N41" s="148"/>
      <c r="O41" s="148"/>
      <c r="P41" s="148"/>
      <c r="Q41" s="148"/>
      <c r="R41" s="22"/>
    </row>
    <row r="42" spans="2:18" ht="13.5">
      <c r="B42" s="21"/>
      <c r="C42" s="148"/>
      <c r="D42" s="148"/>
      <c r="E42" s="148"/>
      <c r="F42" s="148"/>
      <c r="G42" s="148"/>
      <c r="H42" s="148"/>
      <c r="I42" s="148"/>
      <c r="J42" s="148"/>
      <c r="K42" s="148"/>
      <c r="L42" s="148"/>
      <c r="M42" s="148"/>
      <c r="N42" s="148"/>
      <c r="O42" s="148"/>
      <c r="P42" s="148"/>
      <c r="Q42" s="148"/>
      <c r="R42" s="22"/>
    </row>
    <row r="43" spans="2:18" ht="13.5">
      <c r="B43" s="21"/>
      <c r="C43" s="148"/>
      <c r="D43" s="148"/>
      <c r="E43" s="148"/>
      <c r="F43" s="148"/>
      <c r="G43" s="148"/>
      <c r="H43" s="148"/>
      <c r="I43" s="148"/>
      <c r="J43" s="148"/>
      <c r="K43" s="148"/>
      <c r="L43" s="148"/>
      <c r="M43" s="148"/>
      <c r="N43" s="148"/>
      <c r="O43" s="148"/>
      <c r="P43" s="148"/>
      <c r="Q43" s="148"/>
      <c r="R43" s="22"/>
    </row>
    <row r="44" spans="2:18" ht="13.5">
      <c r="B44" s="21"/>
      <c r="C44" s="148"/>
      <c r="D44" s="148"/>
      <c r="E44" s="148"/>
      <c r="F44" s="148"/>
      <c r="G44" s="148"/>
      <c r="H44" s="148"/>
      <c r="I44" s="148"/>
      <c r="J44" s="148"/>
      <c r="K44" s="148"/>
      <c r="L44" s="148"/>
      <c r="M44" s="148"/>
      <c r="N44" s="148"/>
      <c r="O44" s="148"/>
      <c r="P44" s="148"/>
      <c r="Q44" s="148"/>
      <c r="R44" s="22"/>
    </row>
    <row r="45" spans="2:18" ht="13.5">
      <c r="B45" s="21"/>
      <c r="C45" s="148"/>
      <c r="D45" s="148"/>
      <c r="E45" s="148"/>
      <c r="F45" s="148"/>
      <c r="G45" s="148"/>
      <c r="H45" s="148"/>
      <c r="I45" s="148"/>
      <c r="J45" s="148"/>
      <c r="K45" s="148"/>
      <c r="L45" s="148"/>
      <c r="M45" s="148"/>
      <c r="N45" s="148"/>
      <c r="O45" s="148"/>
      <c r="P45" s="148"/>
      <c r="Q45" s="148"/>
      <c r="R45" s="22"/>
    </row>
    <row r="46" spans="2:18" ht="13.5">
      <c r="B46" s="21"/>
      <c r="C46" s="148"/>
      <c r="D46" s="148"/>
      <c r="E46" s="148"/>
      <c r="F46" s="148"/>
      <c r="G46" s="148"/>
      <c r="H46" s="148"/>
      <c r="I46" s="148"/>
      <c r="J46" s="148"/>
      <c r="K46" s="148"/>
      <c r="L46" s="148"/>
      <c r="M46" s="148"/>
      <c r="N46" s="148"/>
      <c r="O46" s="148"/>
      <c r="P46" s="148"/>
      <c r="Q46" s="148"/>
      <c r="R46" s="22"/>
    </row>
    <row r="47" spans="2:18" ht="13.5">
      <c r="B47" s="21"/>
      <c r="C47" s="148"/>
      <c r="D47" s="148"/>
      <c r="E47" s="148"/>
      <c r="F47" s="148"/>
      <c r="G47" s="148"/>
      <c r="H47" s="148"/>
      <c r="I47" s="148"/>
      <c r="J47" s="148"/>
      <c r="K47" s="148"/>
      <c r="L47" s="148"/>
      <c r="M47" s="148"/>
      <c r="N47" s="148"/>
      <c r="O47" s="148"/>
      <c r="P47" s="148"/>
      <c r="Q47" s="148"/>
      <c r="R47" s="22"/>
    </row>
    <row r="48" spans="2:18" ht="13.5">
      <c r="B48" s="21"/>
      <c r="C48" s="148"/>
      <c r="D48" s="148"/>
      <c r="E48" s="148"/>
      <c r="F48" s="148"/>
      <c r="G48" s="148"/>
      <c r="H48" s="148"/>
      <c r="I48" s="148"/>
      <c r="J48" s="148"/>
      <c r="K48" s="148"/>
      <c r="L48" s="148"/>
      <c r="M48" s="148"/>
      <c r="N48" s="148"/>
      <c r="O48" s="148"/>
      <c r="P48" s="148"/>
      <c r="Q48" s="148"/>
      <c r="R48" s="22"/>
    </row>
    <row r="49" spans="2:18" ht="13.5">
      <c r="B49" s="21"/>
      <c r="C49" s="148"/>
      <c r="D49" s="148"/>
      <c r="E49" s="148"/>
      <c r="F49" s="148"/>
      <c r="G49" s="148"/>
      <c r="H49" s="148"/>
      <c r="I49" s="148"/>
      <c r="J49" s="148"/>
      <c r="K49" s="148"/>
      <c r="L49" s="148"/>
      <c r="M49" s="148"/>
      <c r="N49" s="148"/>
      <c r="O49" s="148"/>
      <c r="P49" s="148"/>
      <c r="Q49" s="148"/>
      <c r="R49" s="22"/>
    </row>
    <row r="50" spans="2:18" s="1" customFormat="1" ht="15">
      <c r="B50" s="26"/>
      <c r="C50" s="203"/>
      <c r="D50" s="166" t="s">
        <v>45</v>
      </c>
      <c r="E50" s="154"/>
      <c r="F50" s="154"/>
      <c r="G50" s="154"/>
      <c r="H50" s="167"/>
      <c r="I50" s="203"/>
      <c r="J50" s="166" t="s">
        <v>46</v>
      </c>
      <c r="K50" s="154"/>
      <c r="L50" s="154"/>
      <c r="M50" s="154"/>
      <c r="N50" s="154"/>
      <c r="O50" s="154"/>
      <c r="P50" s="167"/>
      <c r="Q50" s="203"/>
      <c r="R50" s="28"/>
    </row>
    <row r="51" spans="2:18" ht="13.5">
      <c r="B51" s="21"/>
      <c r="C51" s="148"/>
      <c r="D51" s="168"/>
      <c r="E51" s="148"/>
      <c r="F51" s="148"/>
      <c r="G51" s="148"/>
      <c r="H51" s="169"/>
      <c r="I51" s="148"/>
      <c r="J51" s="168"/>
      <c r="K51" s="148"/>
      <c r="L51" s="148"/>
      <c r="M51" s="148"/>
      <c r="N51" s="148"/>
      <c r="O51" s="148"/>
      <c r="P51" s="169"/>
      <c r="Q51" s="148"/>
      <c r="R51" s="22"/>
    </row>
    <row r="52" spans="2:18" ht="13.5">
      <c r="B52" s="21"/>
      <c r="C52" s="148"/>
      <c r="D52" s="168"/>
      <c r="E52" s="148"/>
      <c r="F52" s="148"/>
      <c r="G52" s="148"/>
      <c r="H52" s="169"/>
      <c r="I52" s="148"/>
      <c r="J52" s="168"/>
      <c r="K52" s="148"/>
      <c r="L52" s="148"/>
      <c r="M52" s="148"/>
      <c r="N52" s="148"/>
      <c r="O52" s="148"/>
      <c r="P52" s="169"/>
      <c r="Q52" s="148"/>
      <c r="R52" s="22"/>
    </row>
    <row r="53" spans="2:18" ht="13.5">
      <c r="B53" s="21"/>
      <c r="C53" s="148"/>
      <c r="D53" s="168"/>
      <c r="E53" s="148"/>
      <c r="F53" s="148"/>
      <c r="G53" s="148"/>
      <c r="H53" s="169"/>
      <c r="I53" s="148"/>
      <c r="J53" s="168"/>
      <c r="K53" s="148"/>
      <c r="L53" s="148"/>
      <c r="M53" s="148"/>
      <c r="N53" s="148"/>
      <c r="O53" s="148"/>
      <c r="P53" s="169"/>
      <c r="Q53" s="148"/>
      <c r="R53" s="22"/>
    </row>
    <row r="54" spans="2:18" ht="13.5">
      <c r="B54" s="21"/>
      <c r="C54" s="148"/>
      <c r="D54" s="168"/>
      <c r="E54" s="148"/>
      <c r="F54" s="148"/>
      <c r="G54" s="148"/>
      <c r="H54" s="169"/>
      <c r="I54" s="148"/>
      <c r="J54" s="168"/>
      <c r="K54" s="148"/>
      <c r="L54" s="148"/>
      <c r="M54" s="148"/>
      <c r="N54" s="148"/>
      <c r="O54" s="148"/>
      <c r="P54" s="169"/>
      <c r="Q54" s="148"/>
      <c r="R54" s="22"/>
    </row>
    <row r="55" spans="2:18" ht="13.5">
      <c r="B55" s="21"/>
      <c r="C55" s="148"/>
      <c r="D55" s="168"/>
      <c r="E55" s="148"/>
      <c r="F55" s="148"/>
      <c r="G55" s="148"/>
      <c r="H55" s="169"/>
      <c r="I55" s="148"/>
      <c r="J55" s="168"/>
      <c r="K55" s="148"/>
      <c r="L55" s="148"/>
      <c r="M55" s="148"/>
      <c r="N55" s="148"/>
      <c r="O55" s="148"/>
      <c r="P55" s="169"/>
      <c r="Q55" s="148"/>
      <c r="R55" s="22"/>
    </row>
    <row r="56" spans="2:18" ht="13.5">
      <c r="B56" s="21"/>
      <c r="C56" s="148"/>
      <c r="D56" s="168"/>
      <c r="E56" s="148"/>
      <c r="F56" s="148"/>
      <c r="G56" s="148"/>
      <c r="H56" s="169"/>
      <c r="I56" s="148"/>
      <c r="J56" s="168"/>
      <c r="K56" s="148"/>
      <c r="L56" s="148"/>
      <c r="M56" s="148"/>
      <c r="N56" s="148"/>
      <c r="O56" s="148"/>
      <c r="P56" s="169"/>
      <c r="Q56" s="148"/>
      <c r="R56" s="22"/>
    </row>
    <row r="57" spans="2:18" ht="13.5">
      <c r="B57" s="21"/>
      <c r="C57" s="148"/>
      <c r="D57" s="168"/>
      <c r="E57" s="148"/>
      <c r="F57" s="148"/>
      <c r="G57" s="148"/>
      <c r="H57" s="169"/>
      <c r="I57" s="148"/>
      <c r="J57" s="168"/>
      <c r="K57" s="148"/>
      <c r="L57" s="148"/>
      <c r="M57" s="148"/>
      <c r="N57" s="148"/>
      <c r="O57" s="148"/>
      <c r="P57" s="169"/>
      <c r="Q57" s="148"/>
      <c r="R57" s="22"/>
    </row>
    <row r="58" spans="2:18" ht="13.5">
      <c r="B58" s="21"/>
      <c r="C58" s="148"/>
      <c r="D58" s="168"/>
      <c r="E58" s="148"/>
      <c r="F58" s="148"/>
      <c r="G58" s="148"/>
      <c r="H58" s="169"/>
      <c r="I58" s="148"/>
      <c r="J58" s="168"/>
      <c r="K58" s="148"/>
      <c r="L58" s="148"/>
      <c r="M58" s="148"/>
      <c r="N58" s="148"/>
      <c r="O58" s="148"/>
      <c r="P58" s="169"/>
      <c r="Q58" s="148"/>
      <c r="R58" s="22"/>
    </row>
    <row r="59" spans="2:18" s="1" customFormat="1" ht="15">
      <c r="B59" s="26"/>
      <c r="C59" s="203"/>
      <c r="D59" s="170" t="s">
        <v>47</v>
      </c>
      <c r="E59" s="171"/>
      <c r="F59" s="171"/>
      <c r="G59" s="172" t="s">
        <v>48</v>
      </c>
      <c r="H59" s="173"/>
      <c r="I59" s="203"/>
      <c r="J59" s="170" t="s">
        <v>47</v>
      </c>
      <c r="K59" s="171"/>
      <c r="L59" s="171"/>
      <c r="M59" s="171"/>
      <c r="N59" s="172" t="s">
        <v>48</v>
      </c>
      <c r="O59" s="171"/>
      <c r="P59" s="173"/>
      <c r="Q59" s="203"/>
      <c r="R59" s="28"/>
    </row>
    <row r="60" spans="2:18" ht="13.5">
      <c r="B60" s="21"/>
      <c r="C60" s="148"/>
      <c r="D60" s="148"/>
      <c r="E60" s="148"/>
      <c r="F60" s="148"/>
      <c r="G60" s="148"/>
      <c r="H60" s="148"/>
      <c r="I60" s="148"/>
      <c r="J60" s="148"/>
      <c r="K60" s="148"/>
      <c r="L60" s="148"/>
      <c r="M60" s="148"/>
      <c r="N60" s="148"/>
      <c r="O60" s="148"/>
      <c r="P60" s="148"/>
      <c r="Q60" s="148"/>
      <c r="R60" s="22"/>
    </row>
    <row r="61" spans="2:18" s="1" customFormat="1" ht="15">
      <c r="B61" s="26"/>
      <c r="C61" s="203"/>
      <c r="D61" s="166" t="s">
        <v>49</v>
      </c>
      <c r="E61" s="154"/>
      <c r="F61" s="154"/>
      <c r="G61" s="154"/>
      <c r="H61" s="167"/>
      <c r="I61" s="203"/>
      <c r="J61" s="166" t="s">
        <v>50</v>
      </c>
      <c r="K61" s="154"/>
      <c r="L61" s="154"/>
      <c r="M61" s="154"/>
      <c r="N61" s="154"/>
      <c r="O61" s="154"/>
      <c r="P61" s="167"/>
      <c r="Q61" s="203"/>
      <c r="R61" s="28"/>
    </row>
    <row r="62" spans="2:18" ht="13.5">
      <c r="B62" s="21"/>
      <c r="C62" s="148"/>
      <c r="D62" s="168"/>
      <c r="E62" s="148"/>
      <c r="F62" s="148"/>
      <c r="G62" s="148"/>
      <c r="H62" s="169"/>
      <c r="I62" s="148"/>
      <c r="J62" s="168"/>
      <c r="K62" s="148"/>
      <c r="L62" s="148"/>
      <c r="M62" s="148"/>
      <c r="N62" s="148"/>
      <c r="O62" s="148"/>
      <c r="P62" s="169"/>
      <c r="Q62" s="148"/>
      <c r="R62" s="22"/>
    </row>
    <row r="63" spans="2:18" ht="13.5">
      <c r="B63" s="21"/>
      <c r="C63" s="148"/>
      <c r="D63" s="168"/>
      <c r="E63" s="148"/>
      <c r="F63" s="148"/>
      <c r="G63" s="148"/>
      <c r="H63" s="169"/>
      <c r="I63" s="148"/>
      <c r="J63" s="168"/>
      <c r="K63" s="148"/>
      <c r="L63" s="148"/>
      <c r="M63" s="148"/>
      <c r="N63" s="148"/>
      <c r="O63" s="148"/>
      <c r="P63" s="169"/>
      <c r="Q63" s="148"/>
      <c r="R63" s="22"/>
    </row>
    <row r="64" spans="2:18" ht="13.5">
      <c r="B64" s="21"/>
      <c r="C64" s="148"/>
      <c r="D64" s="168"/>
      <c r="E64" s="148"/>
      <c r="F64" s="148"/>
      <c r="G64" s="148"/>
      <c r="H64" s="169"/>
      <c r="I64" s="148"/>
      <c r="J64" s="168"/>
      <c r="K64" s="148"/>
      <c r="L64" s="148"/>
      <c r="M64" s="148"/>
      <c r="N64" s="148"/>
      <c r="O64" s="148"/>
      <c r="P64" s="169"/>
      <c r="Q64" s="148"/>
      <c r="R64" s="22"/>
    </row>
    <row r="65" spans="2:18" ht="13.5">
      <c r="B65" s="21"/>
      <c r="C65" s="148"/>
      <c r="D65" s="168"/>
      <c r="E65" s="148"/>
      <c r="F65" s="148"/>
      <c r="G65" s="148"/>
      <c r="H65" s="169"/>
      <c r="I65" s="148"/>
      <c r="J65" s="168"/>
      <c r="K65" s="148"/>
      <c r="L65" s="148"/>
      <c r="M65" s="148"/>
      <c r="N65" s="148"/>
      <c r="O65" s="148"/>
      <c r="P65" s="169"/>
      <c r="Q65" s="148"/>
      <c r="R65" s="22"/>
    </row>
    <row r="66" spans="2:18" ht="13.5">
      <c r="B66" s="21"/>
      <c r="C66" s="148"/>
      <c r="D66" s="168"/>
      <c r="E66" s="148"/>
      <c r="F66" s="148"/>
      <c r="G66" s="148"/>
      <c r="H66" s="169"/>
      <c r="I66" s="148"/>
      <c r="J66" s="168"/>
      <c r="K66" s="148"/>
      <c r="L66" s="148"/>
      <c r="M66" s="148"/>
      <c r="N66" s="148"/>
      <c r="O66" s="148"/>
      <c r="P66" s="169"/>
      <c r="Q66" s="148"/>
      <c r="R66" s="22"/>
    </row>
    <row r="67" spans="2:18" ht="13.5">
      <c r="B67" s="21"/>
      <c r="C67" s="148"/>
      <c r="D67" s="168"/>
      <c r="E67" s="148"/>
      <c r="F67" s="148"/>
      <c r="G67" s="148"/>
      <c r="H67" s="169"/>
      <c r="I67" s="148"/>
      <c r="J67" s="168"/>
      <c r="K67" s="148"/>
      <c r="L67" s="148"/>
      <c r="M67" s="148"/>
      <c r="N67" s="148"/>
      <c r="O67" s="148"/>
      <c r="P67" s="169"/>
      <c r="Q67" s="148"/>
      <c r="R67" s="22"/>
    </row>
    <row r="68" spans="2:18" ht="13.5">
      <c r="B68" s="21"/>
      <c r="C68" s="148"/>
      <c r="D68" s="168"/>
      <c r="E68" s="148"/>
      <c r="F68" s="148"/>
      <c r="G68" s="148"/>
      <c r="H68" s="169"/>
      <c r="I68" s="148"/>
      <c r="J68" s="168"/>
      <c r="K68" s="148"/>
      <c r="L68" s="148"/>
      <c r="M68" s="148"/>
      <c r="N68" s="148"/>
      <c r="O68" s="148"/>
      <c r="P68" s="169"/>
      <c r="Q68" s="148"/>
      <c r="R68" s="22"/>
    </row>
    <row r="69" spans="2:18" ht="13.5">
      <c r="B69" s="21"/>
      <c r="C69" s="148"/>
      <c r="D69" s="168"/>
      <c r="E69" s="148"/>
      <c r="F69" s="148"/>
      <c r="G69" s="148"/>
      <c r="H69" s="169"/>
      <c r="I69" s="148"/>
      <c r="J69" s="168"/>
      <c r="K69" s="148"/>
      <c r="L69" s="148"/>
      <c r="M69" s="148"/>
      <c r="N69" s="148"/>
      <c r="O69" s="148"/>
      <c r="P69" s="169"/>
      <c r="Q69" s="148"/>
      <c r="R69" s="22"/>
    </row>
    <row r="70" spans="2:18" s="1" customFormat="1" ht="15">
      <c r="B70" s="26"/>
      <c r="C70" s="203"/>
      <c r="D70" s="170" t="s">
        <v>47</v>
      </c>
      <c r="E70" s="171"/>
      <c r="F70" s="171"/>
      <c r="G70" s="172" t="s">
        <v>48</v>
      </c>
      <c r="H70" s="173"/>
      <c r="I70" s="203"/>
      <c r="J70" s="170" t="s">
        <v>47</v>
      </c>
      <c r="K70" s="171"/>
      <c r="L70" s="171"/>
      <c r="M70" s="171"/>
      <c r="N70" s="172" t="s">
        <v>48</v>
      </c>
      <c r="O70" s="171"/>
      <c r="P70" s="173"/>
      <c r="Q70" s="203"/>
      <c r="R70" s="28"/>
    </row>
    <row r="71" spans="2:18" s="1" customFormat="1" ht="14.45" customHeight="1">
      <c r="B71" s="41"/>
      <c r="C71" s="174"/>
      <c r="D71" s="174"/>
      <c r="E71" s="174"/>
      <c r="F71" s="174"/>
      <c r="G71" s="174"/>
      <c r="H71" s="174"/>
      <c r="I71" s="174"/>
      <c r="J71" s="174"/>
      <c r="K71" s="174"/>
      <c r="L71" s="174"/>
      <c r="M71" s="174"/>
      <c r="N71" s="174"/>
      <c r="O71" s="174"/>
      <c r="P71" s="174"/>
      <c r="Q71" s="174"/>
      <c r="R71" s="43"/>
    </row>
    <row r="72" spans="3:17" ht="13.5">
      <c r="C72" s="175"/>
      <c r="D72" s="175"/>
      <c r="E72" s="175"/>
      <c r="F72" s="175"/>
      <c r="G72" s="175"/>
      <c r="H72" s="175"/>
      <c r="I72" s="175"/>
      <c r="J72" s="175"/>
      <c r="K72" s="175"/>
      <c r="L72" s="175"/>
      <c r="M72" s="175"/>
      <c r="N72" s="175"/>
      <c r="O72" s="175"/>
      <c r="P72" s="175"/>
      <c r="Q72" s="175"/>
    </row>
    <row r="73" spans="3:17" ht="13.5">
      <c r="C73" s="175"/>
      <c r="D73" s="175"/>
      <c r="E73" s="175"/>
      <c r="F73" s="175"/>
      <c r="G73" s="175"/>
      <c r="H73" s="175"/>
      <c r="I73" s="175"/>
      <c r="J73" s="175"/>
      <c r="K73" s="175"/>
      <c r="L73" s="175"/>
      <c r="M73" s="175"/>
      <c r="N73" s="175"/>
      <c r="O73" s="175"/>
      <c r="P73" s="175"/>
      <c r="Q73" s="175"/>
    </row>
    <row r="74" spans="3:17" ht="13.5">
      <c r="C74" s="175"/>
      <c r="D74" s="175"/>
      <c r="E74" s="175"/>
      <c r="F74" s="175"/>
      <c r="G74" s="175"/>
      <c r="H74" s="175"/>
      <c r="I74" s="175"/>
      <c r="J74" s="175"/>
      <c r="K74" s="175"/>
      <c r="L74" s="175"/>
      <c r="M74" s="175"/>
      <c r="N74" s="175"/>
      <c r="O74" s="175"/>
      <c r="P74" s="175"/>
      <c r="Q74" s="175"/>
    </row>
    <row r="75" spans="2:18" s="1" customFormat="1" ht="6.95" customHeight="1">
      <c r="B75" s="44"/>
      <c r="C75" s="176"/>
      <c r="D75" s="176"/>
      <c r="E75" s="176"/>
      <c r="F75" s="176"/>
      <c r="G75" s="176"/>
      <c r="H75" s="176"/>
      <c r="I75" s="176"/>
      <c r="J75" s="176"/>
      <c r="K75" s="176"/>
      <c r="L75" s="176"/>
      <c r="M75" s="176"/>
      <c r="N75" s="176"/>
      <c r="O75" s="176"/>
      <c r="P75" s="176"/>
      <c r="Q75" s="176"/>
      <c r="R75" s="46"/>
    </row>
    <row r="76" spans="2:18" s="1" customFormat="1" ht="36.95" customHeight="1">
      <c r="B76" s="26"/>
      <c r="C76" s="238" t="s">
        <v>97</v>
      </c>
      <c r="D76" s="239"/>
      <c r="E76" s="239"/>
      <c r="F76" s="239"/>
      <c r="G76" s="239"/>
      <c r="H76" s="239"/>
      <c r="I76" s="239"/>
      <c r="J76" s="239"/>
      <c r="K76" s="239"/>
      <c r="L76" s="239"/>
      <c r="M76" s="239"/>
      <c r="N76" s="239"/>
      <c r="O76" s="239"/>
      <c r="P76" s="239"/>
      <c r="Q76" s="239"/>
      <c r="R76" s="28"/>
    </row>
    <row r="77" spans="2:18" s="1" customFormat="1" ht="6.95" customHeight="1">
      <c r="B77" s="26"/>
      <c r="C77" s="203"/>
      <c r="D77" s="203"/>
      <c r="E77" s="203"/>
      <c r="F77" s="203"/>
      <c r="G77" s="203"/>
      <c r="H77" s="203"/>
      <c r="I77" s="203"/>
      <c r="J77" s="203"/>
      <c r="K77" s="203"/>
      <c r="L77" s="203"/>
      <c r="M77" s="203"/>
      <c r="N77" s="203"/>
      <c r="O77" s="203"/>
      <c r="P77" s="203"/>
      <c r="Q77" s="203"/>
      <c r="R77" s="28"/>
    </row>
    <row r="78" spans="2:18" s="1" customFormat="1" ht="30" customHeight="1">
      <c r="B78" s="26"/>
      <c r="C78" s="204" t="s">
        <v>17</v>
      </c>
      <c r="D78" s="203"/>
      <c r="E78" s="203"/>
      <c r="F78" s="278" t="str">
        <f>F6</f>
        <v>Lednice</v>
      </c>
      <c r="G78" s="279"/>
      <c r="H78" s="279"/>
      <c r="I78" s="279"/>
      <c r="J78" s="279"/>
      <c r="K78" s="279"/>
      <c r="L78" s="279"/>
      <c r="M78" s="279"/>
      <c r="N78" s="279"/>
      <c r="O78" s="279"/>
      <c r="P78" s="279"/>
      <c r="Q78" s="203"/>
      <c r="R78" s="28"/>
    </row>
    <row r="79" spans="2:18" s="1" customFormat="1" ht="36.95" customHeight="1">
      <c r="B79" s="26"/>
      <c r="C79" s="177" t="s">
        <v>94</v>
      </c>
      <c r="D79" s="203"/>
      <c r="E79" s="203"/>
      <c r="F79" s="259" t="str">
        <f>F7</f>
        <v>SO-1 - Čerpací stanice - stavební úpravy</v>
      </c>
      <c r="G79" s="280"/>
      <c r="H79" s="280"/>
      <c r="I79" s="280"/>
      <c r="J79" s="280"/>
      <c r="K79" s="280"/>
      <c r="L79" s="280"/>
      <c r="M79" s="280"/>
      <c r="N79" s="280"/>
      <c r="O79" s="280"/>
      <c r="P79" s="280"/>
      <c r="Q79" s="203"/>
      <c r="R79" s="28"/>
    </row>
    <row r="80" spans="2:18" s="1" customFormat="1" ht="6.95" customHeight="1">
      <c r="B80" s="26"/>
      <c r="C80" s="203"/>
      <c r="D80" s="203"/>
      <c r="E80" s="203"/>
      <c r="F80" s="203"/>
      <c r="G80" s="203"/>
      <c r="H80" s="203"/>
      <c r="I80" s="203"/>
      <c r="J80" s="203"/>
      <c r="K80" s="203"/>
      <c r="L80" s="203"/>
      <c r="M80" s="203"/>
      <c r="N80" s="203"/>
      <c r="O80" s="203"/>
      <c r="P80" s="203"/>
      <c r="Q80" s="203"/>
      <c r="R80" s="28"/>
    </row>
    <row r="81" spans="2:18" s="1" customFormat="1" ht="18" customHeight="1">
      <c r="B81" s="26"/>
      <c r="C81" s="204" t="s">
        <v>21</v>
      </c>
      <c r="D81" s="203"/>
      <c r="E81" s="203"/>
      <c r="F81" s="201" t="str">
        <f>F9</f>
        <v>Lednice</v>
      </c>
      <c r="G81" s="203"/>
      <c r="H81" s="203"/>
      <c r="I81" s="203"/>
      <c r="J81" s="203"/>
      <c r="K81" s="204" t="s">
        <v>23</v>
      </c>
      <c r="L81" s="203"/>
      <c r="M81" s="281">
        <v>43161</v>
      </c>
      <c r="N81" s="281"/>
      <c r="O81" s="281"/>
      <c r="P81" s="281"/>
      <c r="Q81" s="203"/>
      <c r="R81" s="28"/>
    </row>
    <row r="82" spans="2:18" s="1" customFormat="1" ht="6.95" customHeight="1">
      <c r="B82" s="26"/>
      <c r="C82" s="203"/>
      <c r="D82" s="203"/>
      <c r="E82" s="203"/>
      <c r="F82" s="203"/>
      <c r="G82" s="203"/>
      <c r="H82" s="203"/>
      <c r="I82" s="203"/>
      <c r="J82" s="203"/>
      <c r="K82" s="203"/>
      <c r="L82" s="203"/>
      <c r="M82" s="203"/>
      <c r="N82" s="203"/>
      <c r="O82" s="203"/>
      <c r="P82" s="203"/>
      <c r="Q82" s="203"/>
      <c r="R82" s="28"/>
    </row>
    <row r="83" spans="2:18" s="1" customFormat="1" ht="15">
      <c r="B83" s="26"/>
      <c r="C83" s="204" t="s">
        <v>24</v>
      </c>
      <c r="D83" s="203"/>
      <c r="E83" s="203"/>
      <c r="F83" s="153" t="str">
        <f>'Rekapitulace stavby'!$L$82</f>
        <v>Mendelova univerzita v Brně, Zahradnická fakulta</v>
      </c>
      <c r="G83" s="203"/>
      <c r="H83" s="203"/>
      <c r="I83" s="203"/>
      <c r="J83" s="203"/>
      <c r="K83" s="204" t="s">
        <v>28</v>
      </c>
      <c r="L83" s="203"/>
      <c r="M83" s="281" t="s">
        <v>413</v>
      </c>
      <c r="N83" s="262"/>
      <c r="O83" s="262"/>
      <c r="P83" s="262"/>
      <c r="Q83" s="262"/>
      <c r="R83" s="28"/>
    </row>
    <row r="84" spans="2:18" s="1" customFormat="1" ht="14.45" customHeight="1">
      <c r="B84" s="26"/>
      <c r="C84" s="204" t="s">
        <v>27</v>
      </c>
      <c r="D84" s="203"/>
      <c r="E84" s="203"/>
      <c r="F84" s="153" t="str">
        <f>'Rekapitulace stavby'!$K$13</f>
        <v xml:space="preserve"> </v>
      </c>
      <c r="G84" s="203"/>
      <c r="H84" s="203"/>
      <c r="I84" s="203"/>
      <c r="J84" s="203"/>
      <c r="K84" s="204" t="s">
        <v>30</v>
      </c>
      <c r="L84" s="203"/>
      <c r="M84" s="281" t="s">
        <v>413</v>
      </c>
      <c r="N84" s="262"/>
      <c r="O84" s="262"/>
      <c r="P84" s="262"/>
      <c r="Q84" s="262"/>
      <c r="R84" s="28"/>
    </row>
    <row r="85" spans="2:18" s="1" customFormat="1" ht="10.35" customHeight="1">
      <c r="B85" s="26"/>
      <c r="C85" s="203"/>
      <c r="D85" s="203"/>
      <c r="E85" s="203"/>
      <c r="F85" s="203"/>
      <c r="G85" s="203"/>
      <c r="H85" s="203"/>
      <c r="I85" s="203"/>
      <c r="J85" s="203"/>
      <c r="K85" s="203"/>
      <c r="L85" s="203"/>
      <c r="M85" s="203"/>
      <c r="N85" s="203"/>
      <c r="O85" s="203"/>
      <c r="P85" s="203"/>
      <c r="Q85" s="203"/>
      <c r="R85" s="28"/>
    </row>
    <row r="86" spans="2:18" s="1" customFormat="1" ht="29.25" customHeight="1">
      <c r="B86" s="26"/>
      <c r="C86" s="291" t="s">
        <v>98</v>
      </c>
      <c r="D86" s="292"/>
      <c r="E86" s="292"/>
      <c r="F86" s="292"/>
      <c r="G86" s="292"/>
      <c r="H86" s="206"/>
      <c r="I86" s="206"/>
      <c r="J86" s="206"/>
      <c r="K86" s="206"/>
      <c r="L86" s="206"/>
      <c r="M86" s="206"/>
      <c r="N86" s="291" t="s">
        <v>99</v>
      </c>
      <c r="O86" s="292"/>
      <c r="P86" s="292"/>
      <c r="Q86" s="292"/>
      <c r="R86" s="28"/>
    </row>
    <row r="87" spans="2:18" s="1" customFormat="1" ht="10.35" customHeight="1">
      <c r="B87" s="26"/>
      <c r="C87" s="203"/>
      <c r="D87" s="203"/>
      <c r="E87" s="203"/>
      <c r="F87" s="203"/>
      <c r="G87" s="203"/>
      <c r="H87" s="203"/>
      <c r="I87" s="203"/>
      <c r="J87" s="203"/>
      <c r="K87" s="203"/>
      <c r="L87" s="203"/>
      <c r="M87" s="203"/>
      <c r="N87" s="203"/>
      <c r="O87" s="203"/>
      <c r="P87" s="203"/>
      <c r="Q87" s="203"/>
      <c r="R87" s="28"/>
    </row>
    <row r="88" spans="2:18" s="1" customFormat="1" ht="29.25" customHeight="1">
      <c r="B88" s="26"/>
      <c r="C88" s="179" t="s">
        <v>100</v>
      </c>
      <c r="D88" s="203"/>
      <c r="E88" s="203"/>
      <c r="F88" s="203"/>
      <c r="G88" s="203"/>
      <c r="H88" s="203"/>
      <c r="I88" s="203"/>
      <c r="J88" s="203"/>
      <c r="K88" s="203"/>
      <c r="L88" s="203"/>
      <c r="M88" s="203"/>
      <c r="N88" s="258">
        <f>N140+N107+N116</f>
        <v>0</v>
      </c>
      <c r="O88" s="289"/>
      <c r="P88" s="289"/>
      <c r="Q88" s="289"/>
      <c r="R88" s="28"/>
    </row>
    <row r="89" spans="2:18" s="6" customFormat="1" ht="24.95" customHeight="1">
      <c r="B89" s="87"/>
      <c r="C89" s="207"/>
      <c r="D89" s="181" t="s">
        <v>670</v>
      </c>
      <c r="E89" s="207"/>
      <c r="F89" s="207"/>
      <c r="G89" s="207"/>
      <c r="H89" s="207"/>
      <c r="I89" s="207"/>
      <c r="J89" s="207"/>
      <c r="K89" s="207"/>
      <c r="L89" s="207"/>
      <c r="M89" s="207"/>
      <c r="N89" s="293">
        <f>N141</f>
        <v>0</v>
      </c>
      <c r="O89" s="294"/>
      <c r="P89" s="294"/>
      <c r="Q89" s="294"/>
      <c r="R89" s="89"/>
    </row>
    <row r="90" spans="2:18" s="7" customFormat="1" ht="15" customHeight="1">
      <c r="B90" s="90"/>
      <c r="C90" s="205"/>
      <c r="D90" s="183" t="str">
        <f>D142</f>
        <v>D0 - Přípravné a pomocné práce</v>
      </c>
      <c r="E90" s="205"/>
      <c r="F90" s="205"/>
      <c r="G90" s="205"/>
      <c r="H90" s="205"/>
      <c r="I90" s="205"/>
      <c r="J90" s="205"/>
      <c r="K90" s="205"/>
      <c r="L90" s="205"/>
      <c r="M90" s="205"/>
      <c r="N90" s="286">
        <f>N142</f>
        <v>0</v>
      </c>
      <c r="O90" s="287"/>
      <c r="P90" s="287"/>
      <c r="Q90" s="287"/>
      <c r="R90" s="92"/>
    </row>
    <row r="91" spans="2:18" s="7" customFormat="1" ht="15" customHeight="1">
      <c r="B91" s="90"/>
      <c r="C91" s="205"/>
      <c r="D91" s="183" t="str">
        <f>D144</f>
        <v>D1 - Zemní práce</v>
      </c>
      <c r="E91" s="205"/>
      <c r="F91" s="205"/>
      <c r="G91" s="205"/>
      <c r="H91" s="205"/>
      <c r="I91" s="205"/>
      <c r="J91" s="205"/>
      <c r="K91" s="205"/>
      <c r="L91" s="205"/>
      <c r="M91" s="205"/>
      <c r="N91" s="286">
        <f>N144</f>
        <v>0</v>
      </c>
      <c r="O91" s="287"/>
      <c r="P91" s="287"/>
      <c r="Q91" s="287"/>
      <c r="R91" s="92"/>
    </row>
    <row r="92" spans="2:18" s="7" customFormat="1" ht="15" customHeight="1">
      <c r="B92" s="90"/>
      <c r="C92" s="205"/>
      <c r="D92" s="183" t="str">
        <f>D159</f>
        <v>D181 - Sadové úpravy</v>
      </c>
      <c r="E92" s="205"/>
      <c r="F92" s="205"/>
      <c r="G92" s="205"/>
      <c r="H92" s="205"/>
      <c r="I92" s="205"/>
      <c r="J92" s="205"/>
      <c r="K92" s="205"/>
      <c r="L92" s="205"/>
      <c r="M92" s="205"/>
      <c r="N92" s="286">
        <f>N159</f>
        <v>0</v>
      </c>
      <c r="O92" s="287"/>
      <c r="P92" s="287"/>
      <c r="Q92" s="287"/>
      <c r="R92" s="92"/>
    </row>
    <row r="93" spans="2:18" s="7" customFormat="1" ht="15" customHeight="1">
      <c r="B93" s="90"/>
      <c r="C93" s="205"/>
      <c r="D93" s="183" t="str">
        <f>D168</f>
        <v>D2 - Základy a zvláštní zakládání</v>
      </c>
      <c r="E93" s="205"/>
      <c r="F93" s="205"/>
      <c r="G93" s="205"/>
      <c r="H93" s="205"/>
      <c r="I93" s="205"/>
      <c r="J93" s="205"/>
      <c r="K93" s="205"/>
      <c r="L93" s="205"/>
      <c r="M93" s="205"/>
      <c r="N93" s="286">
        <f>N168</f>
        <v>0</v>
      </c>
      <c r="O93" s="287"/>
      <c r="P93" s="287"/>
      <c r="Q93" s="287"/>
      <c r="R93" s="92"/>
    </row>
    <row r="94" spans="2:18" s="7" customFormat="1" ht="15" customHeight="1">
      <c r="B94" s="90"/>
      <c r="C94" s="205"/>
      <c r="D94" s="183" t="str">
        <f>D174</f>
        <v>D3 - Svislé a kompletní konstrukce</v>
      </c>
      <c r="E94" s="205"/>
      <c r="F94" s="205"/>
      <c r="G94" s="205"/>
      <c r="H94" s="205"/>
      <c r="I94" s="205"/>
      <c r="J94" s="205"/>
      <c r="K94" s="205"/>
      <c r="L94" s="205"/>
      <c r="M94" s="205"/>
      <c r="N94" s="286">
        <f>N174</f>
        <v>0</v>
      </c>
      <c r="O94" s="287"/>
      <c r="P94" s="287"/>
      <c r="Q94" s="287"/>
      <c r="R94" s="92"/>
    </row>
    <row r="95" spans="2:18" s="7" customFormat="1" ht="15" customHeight="1">
      <c r="B95" s="90"/>
      <c r="C95" s="205"/>
      <c r="D95" s="183" t="str">
        <f>D182</f>
        <v>D4- Vodorovné konstrukce</v>
      </c>
      <c r="E95" s="205"/>
      <c r="F95" s="205"/>
      <c r="G95" s="205"/>
      <c r="H95" s="205"/>
      <c r="I95" s="205"/>
      <c r="J95" s="205"/>
      <c r="K95" s="205"/>
      <c r="L95" s="205"/>
      <c r="M95" s="205"/>
      <c r="N95" s="286">
        <f>N182</f>
        <v>0</v>
      </c>
      <c r="O95" s="287"/>
      <c r="P95" s="287"/>
      <c r="Q95" s="287"/>
      <c r="R95" s="92"/>
    </row>
    <row r="96" spans="2:18" s="7" customFormat="1" ht="15" customHeight="1">
      <c r="B96" s="90"/>
      <c r="C96" s="205"/>
      <c r="D96" s="183" t="str">
        <f>D199</f>
        <v>D43 - Schodiště</v>
      </c>
      <c r="E96" s="205"/>
      <c r="F96" s="205"/>
      <c r="G96" s="205"/>
      <c r="H96" s="205"/>
      <c r="I96" s="205"/>
      <c r="J96" s="205"/>
      <c r="K96" s="205"/>
      <c r="L96" s="205"/>
      <c r="M96" s="205"/>
      <c r="N96" s="286">
        <f>N199</f>
        <v>0</v>
      </c>
      <c r="O96" s="287"/>
      <c r="P96" s="287"/>
      <c r="Q96" s="287"/>
      <c r="R96" s="92"/>
    </row>
    <row r="97" spans="2:18" s="7" customFormat="1" ht="15" customHeight="1">
      <c r="B97" s="90"/>
      <c r="C97" s="205"/>
      <c r="D97" s="183" t="str">
        <f>D207</f>
        <v>D46 - Zpevněné plochy</v>
      </c>
      <c r="E97" s="205"/>
      <c r="F97" s="205"/>
      <c r="G97" s="205"/>
      <c r="H97" s="205"/>
      <c r="I97" s="205"/>
      <c r="J97" s="205"/>
      <c r="K97" s="205"/>
      <c r="L97" s="205"/>
      <c r="M97" s="205"/>
      <c r="N97" s="286">
        <f>N207</f>
        <v>0</v>
      </c>
      <c r="O97" s="287"/>
      <c r="P97" s="287"/>
      <c r="Q97" s="287"/>
      <c r="R97" s="92"/>
    </row>
    <row r="98" spans="2:18" s="7" customFormat="1" ht="15" customHeight="1">
      <c r="B98" s="90"/>
      <c r="C98" s="205"/>
      <c r="D98" s="183" t="str">
        <f>D215</f>
        <v>D61 - Úpravy povrchů vnitřní</v>
      </c>
      <c r="E98" s="205"/>
      <c r="F98" s="205"/>
      <c r="G98" s="205"/>
      <c r="H98" s="205"/>
      <c r="I98" s="205"/>
      <c r="J98" s="205"/>
      <c r="K98" s="205"/>
      <c r="L98" s="205"/>
      <c r="M98" s="205"/>
      <c r="N98" s="286">
        <f>N215</f>
        <v>0</v>
      </c>
      <c r="O98" s="287"/>
      <c r="P98" s="287"/>
      <c r="Q98" s="287"/>
      <c r="R98" s="92"/>
    </row>
    <row r="99" spans="2:18" s="7" customFormat="1" ht="15" customHeight="1">
      <c r="B99" s="90"/>
      <c r="C99" s="205"/>
      <c r="D99" s="183" t="str">
        <f>D218</f>
        <v>D62 - Úpravy povrchů vnější</v>
      </c>
      <c r="E99" s="205"/>
      <c r="F99" s="205"/>
      <c r="G99" s="205"/>
      <c r="H99" s="205"/>
      <c r="I99" s="205"/>
      <c r="J99" s="205"/>
      <c r="K99" s="205"/>
      <c r="L99" s="205"/>
      <c r="M99" s="205"/>
      <c r="N99" s="286">
        <f>N218</f>
        <v>0</v>
      </c>
      <c r="O99" s="287"/>
      <c r="P99" s="287"/>
      <c r="Q99" s="287"/>
      <c r="R99" s="92"/>
    </row>
    <row r="100" spans="2:18" s="7" customFormat="1" ht="15" customHeight="1">
      <c r="B100" s="90"/>
      <c r="C100" s="205"/>
      <c r="D100" s="183" t="str">
        <f>D223</f>
        <v>D63 - Podlahy a podlahové konstrukce</v>
      </c>
      <c r="E100" s="205"/>
      <c r="F100" s="205"/>
      <c r="G100" s="205"/>
      <c r="H100" s="205"/>
      <c r="I100" s="205"/>
      <c r="J100" s="205"/>
      <c r="K100" s="205"/>
      <c r="L100" s="205"/>
      <c r="M100" s="205"/>
      <c r="N100" s="286">
        <f>N223</f>
        <v>0</v>
      </c>
      <c r="O100" s="287"/>
      <c r="P100" s="287"/>
      <c r="Q100" s="287"/>
      <c r="R100" s="92"/>
    </row>
    <row r="101" spans="2:18" s="7" customFormat="1" ht="15" customHeight="1">
      <c r="B101" s="90"/>
      <c r="C101" s="205"/>
      <c r="D101" s="183" t="str">
        <f>D236</f>
        <v>D95 - Dokončovací konstrukce na pozemních stavbách</v>
      </c>
      <c r="E101" s="205"/>
      <c r="F101" s="205"/>
      <c r="G101" s="205"/>
      <c r="H101" s="205"/>
      <c r="I101" s="205"/>
      <c r="J101" s="205"/>
      <c r="K101" s="205"/>
      <c r="L101" s="205"/>
      <c r="M101" s="205"/>
      <c r="N101" s="286">
        <f>N236</f>
        <v>0</v>
      </c>
      <c r="O101" s="287"/>
      <c r="P101" s="287"/>
      <c r="Q101" s="287"/>
      <c r="R101" s="92"/>
    </row>
    <row r="102" spans="2:18" s="7" customFormat="1" ht="15" customHeight="1">
      <c r="B102" s="90"/>
      <c r="C102" s="205"/>
      <c r="D102" s="183" t="str">
        <f>D240</f>
        <v>D96 - Bourání konstrukcí</v>
      </c>
      <c r="E102" s="205"/>
      <c r="F102" s="205"/>
      <c r="G102" s="205"/>
      <c r="H102" s="205"/>
      <c r="I102" s="205"/>
      <c r="J102" s="205"/>
      <c r="K102" s="205"/>
      <c r="L102" s="205"/>
      <c r="M102" s="205"/>
      <c r="N102" s="286">
        <f>N240</f>
        <v>0</v>
      </c>
      <c r="O102" s="287"/>
      <c r="P102" s="287"/>
      <c r="Q102" s="287"/>
      <c r="R102" s="92"/>
    </row>
    <row r="103" spans="2:18" s="7" customFormat="1" ht="15" customHeight="1">
      <c r="B103" s="90"/>
      <c r="C103" s="205"/>
      <c r="D103" s="183" t="str">
        <f>D242</f>
        <v>D97 - Prorážení otvorů</v>
      </c>
      <c r="E103" s="205"/>
      <c r="F103" s="205"/>
      <c r="G103" s="205"/>
      <c r="H103" s="205"/>
      <c r="I103" s="205"/>
      <c r="J103" s="205"/>
      <c r="K103" s="205"/>
      <c r="L103" s="205"/>
      <c r="M103" s="205"/>
      <c r="N103" s="286">
        <f>N242</f>
        <v>0</v>
      </c>
      <c r="O103" s="287"/>
      <c r="P103" s="287"/>
      <c r="Q103" s="287"/>
      <c r="R103" s="92"/>
    </row>
    <row r="104" spans="2:18" s="7" customFormat="1" ht="15" customHeight="1">
      <c r="B104" s="90"/>
      <c r="C104" s="205"/>
      <c r="D104" s="183" t="str">
        <f>D247</f>
        <v>D99 - Staveništní přesun hmot</v>
      </c>
      <c r="E104" s="205"/>
      <c r="F104" s="205"/>
      <c r="G104" s="205"/>
      <c r="H104" s="205"/>
      <c r="I104" s="205"/>
      <c r="J104" s="205"/>
      <c r="K104" s="205"/>
      <c r="L104" s="205"/>
      <c r="M104" s="205"/>
      <c r="N104" s="286">
        <f>N247</f>
        <v>0</v>
      </c>
      <c r="O104" s="287"/>
      <c r="P104" s="287"/>
      <c r="Q104" s="287"/>
      <c r="R104" s="92"/>
    </row>
    <row r="105" spans="2:18" s="7" customFormat="1" ht="15" customHeight="1">
      <c r="B105" s="90"/>
      <c r="C105" s="205"/>
      <c r="D105" s="183" t="str">
        <f>D300</f>
        <v>D96- Přesuny suti a vybouraných hmot</v>
      </c>
      <c r="E105" s="205"/>
      <c r="F105" s="205"/>
      <c r="G105" s="205"/>
      <c r="H105" s="205"/>
      <c r="I105" s="205"/>
      <c r="J105" s="205"/>
      <c r="K105" s="205"/>
      <c r="L105" s="205"/>
      <c r="M105" s="205"/>
      <c r="N105" s="286">
        <f>N300</f>
        <v>0</v>
      </c>
      <c r="O105" s="287"/>
      <c r="P105" s="287"/>
      <c r="Q105" s="287"/>
      <c r="R105" s="92"/>
    </row>
    <row r="106" spans="2:18" s="7" customFormat="1" ht="15" customHeight="1">
      <c r="B106" s="90"/>
      <c r="C106" s="205"/>
      <c r="D106" s="183"/>
      <c r="E106" s="205"/>
      <c r="F106" s="205"/>
      <c r="G106" s="205"/>
      <c r="H106" s="205"/>
      <c r="I106" s="205"/>
      <c r="J106" s="205"/>
      <c r="K106" s="205"/>
      <c r="L106" s="205"/>
      <c r="M106" s="205"/>
      <c r="N106" s="286"/>
      <c r="O106" s="287"/>
      <c r="P106" s="287"/>
      <c r="Q106" s="287"/>
      <c r="R106" s="92"/>
    </row>
    <row r="107" spans="2:18" s="6" customFormat="1" ht="24.95" customHeight="1">
      <c r="B107" s="87"/>
      <c r="C107" s="207"/>
      <c r="D107" s="181" t="str">
        <f>D249</f>
        <v>PSV</v>
      </c>
      <c r="E107" s="207"/>
      <c r="F107" s="207"/>
      <c r="G107" s="207"/>
      <c r="H107" s="207"/>
      <c r="I107" s="207"/>
      <c r="J107" s="207"/>
      <c r="K107" s="207"/>
      <c r="L107" s="207"/>
      <c r="M107" s="207"/>
      <c r="N107" s="293">
        <f>N249</f>
        <v>0</v>
      </c>
      <c r="O107" s="294"/>
      <c r="P107" s="294"/>
      <c r="Q107" s="294"/>
      <c r="R107" s="89"/>
    </row>
    <row r="108" spans="2:18" s="7" customFormat="1" ht="15" customHeight="1">
      <c r="B108" s="90"/>
      <c r="C108" s="205"/>
      <c r="D108" s="183" t="str">
        <f>D250</f>
        <v>D711- Izolace proti vodě</v>
      </c>
      <c r="E108" s="205"/>
      <c r="F108" s="205"/>
      <c r="G108" s="205"/>
      <c r="H108" s="205"/>
      <c r="I108" s="205"/>
      <c r="J108" s="205"/>
      <c r="K108" s="205"/>
      <c r="L108" s="205"/>
      <c r="M108" s="205"/>
      <c r="N108" s="286">
        <f>N250</f>
        <v>0</v>
      </c>
      <c r="O108" s="287"/>
      <c r="P108" s="287"/>
      <c r="Q108" s="287"/>
      <c r="R108" s="92"/>
    </row>
    <row r="109" spans="2:18" s="7" customFormat="1" ht="15" customHeight="1">
      <c r="B109" s="90"/>
      <c r="C109" s="205"/>
      <c r="D109" s="183" t="str">
        <f>D267</f>
        <v>D713- Izolace tepelné</v>
      </c>
      <c r="E109" s="205"/>
      <c r="F109" s="205"/>
      <c r="G109" s="205"/>
      <c r="H109" s="205"/>
      <c r="I109" s="205"/>
      <c r="J109" s="205"/>
      <c r="K109" s="205"/>
      <c r="L109" s="205"/>
      <c r="M109" s="205"/>
      <c r="N109" s="286">
        <f>N267</f>
        <v>0</v>
      </c>
      <c r="O109" s="287"/>
      <c r="P109" s="287"/>
      <c r="Q109" s="287"/>
      <c r="R109" s="92"/>
    </row>
    <row r="110" spans="2:18" s="7" customFormat="1" ht="15" customHeight="1">
      <c r="B110" s="90"/>
      <c r="C110" s="205"/>
      <c r="D110" s="183" t="str">
        <f>D271</f>
        <v>D720a- Venkovní kanalizace</v>
      </c>
      <c r="E110" s="205"/>
      <c r="F110" s="205"/>
      <c r="G110" s="205"/>
      <c r="H110" s="205"/>
      <c r="I110" s="205"/>
      <c r="J110" s="205"/>
      <c r="K110" s="205"/>
      <c r="L110" s="205"/>
      <c r="M110" s="205"/>
      <c r="N110" s="286">
        <f>N271</f>
        <v>0</v>
      </c>
      <c r="O110" s="287"/>
      <c r="P110" s="287"/>
      <c r="Q110" s="287"/>
      <c r="R110" s="92"/>
    </row>
    <row r="111" spans="2:18" s="7" customFormat="1" ht="15" customHeight="1">
      <c r="B111" s="90"/>
      <c r="C111" s="205"/>
      <c r="D111" s="183" t="str">
        <f>D278</f>
        <v>D764- Konstrukce klempířské</v>
      </c>
      <c r="E111" s="205"/>
      <c r="F111" s="205"/>
      <c r="G111" s="205"/>
      <c r="H111" s="205"/>
      <c r="I111" s="205"/>
      <c r="J111" s="205"/>
      <c r="K111" s="205"/>
      <c r="L111" s="205"/>
      <c r="M111" s="205"/>
      <c r="N111" s="286">
        <f>N278</f>
        <v>0</v>
      </c>
      <c r="O111" s="287"/>
      <c r="P111" s="287"/>
      <c r="Q111" s="287"/>
      <c r="R111" s="92"/>
    </row>
    <row r="112" spans="2:18" s="7" customFormat="1" ht="15" customHeight="1">
      <c r="B112" s="90"/>
      <c r="C112" s="205"/>
      <c r="D112" s="183" t="str">
        <f>D281</f>
        <v>D767- Konstrukce zámečnické</v>
      </c>
      <c r="E112" s="205"/>
      <c r="F112" s="205"/>
      <c r="G112" s="205"/>
      <c r="H112" s="205"/>
      <c r="I112" s="205"/>
      <c r="J112" s="205"/>
      <c r="K112" s="205"/>
      <c r="L112" s="205"/>
      <c r="M112" s="205"/>
      <c r="N112" s="286">
        <f>N281</f>
        <v>0</v>
      </c>
      <c r="O112" s="287"/>
      <c r="P112" s="287"/>
      <c r="Q112" s="287"/>
      <c r="R112" s="92"/>
    </row>
    <row r="113" spans="2:18" s="7" customFormat="1" ht="15" customHeight="1">
      <c r="B113" s="90"/>
      <c r="C113" s="205"/>
      <c r="D113" s="183" t="str">
        <f>D289</f>
        <v>D769- Otvorové prvky z plastu</v>
      </c>
      <c r="E113" s="205"/>
      <c r="F113" s="205"/>
      <c r="G113" s="205"/>
      <c r="H113" s="205"/>
      <c r="I113" s="205"/>
      <c r="J113" s="205"/>
      <c r="K113" s="205"/>
      <c r="L113" s="205"/>
      <c r="M113" s="205"/>
      <c r="N113" s="286">
        <f>N289</f>
        <v>0</v>
      </c>
      <c r="O113" s="287"/>
      <c r="P113" s="287"/>
      <c r="Q113" s="287"/>
      <c r="R113" s="92"/>
    </row>
    <row r="114" spans="2:18" s="7" customFormat="1" ht="15" customHeight="1">
      <c r="B114" s="90"/>
      <c r="C114" s="205"/>
      <c r="D114" s="183" t="str">
        <f>D293</f>
        <v>D784- Malby</v>
      </c>
      <c r="E114" s="205"/>
      <c r="F114" s="205"/>
      <c r="G114" s="205"/>
      <c r="H114" s="205"/>
      <c r="I114" s="205"/>
      <c r="J114" s="205"/>
      <c r="K114" s="205"/>
      <c r="L114" s="205"/>
      <c r="M114" s="205"/>
      <c r="N114" s="286">
        <f>N293</f>
        <v>0</v>
      </c>
      <c r="O114" s="287"/>
      <c r="P114" s="287"/>
      <c r="Q114" s="287"/>
      <c r="R114" s="92"/>
    </row>
    <row r="115" spans="2:18" s="7" customFormat="1" ht="15" customHeight="1">
      <c r="B115" s="90"/>
      <c r="C115" s="205"/>
      <c r="D115" s="183"/>
      <c r="E115" s="205"/>
      <c r="F115" s="205"/>
      <c r="G115" s="205"/>
      <c r="H115" s="205"/>
      <c r="I115" s="205"/>
      <c r="J115" s="205"/>
      <c r="K115" s="205"/>
      <c r="L115" s="205"/>
      <c r="M115" s="205"/>
      <c r="N115" s="286"/>
      <c r="O115" s="287"/>
      <c r="P115" s="287"/>
      <c r="Q115" s="287"/>
      <c r="R115" s="92"/>
    </row>
    <row r="116" spans="2:18" s="6" customFormat="1" ht="24.95" customHeight="1">
      <c r="B116" s="87"/>
      <c r="C116" s="207"/>
      <c r="D116" s="181" t="str">
        <f>D296</f>
        <v>ELEKTROMONTÁŽE</v>
      </c>
      <c r="E116" s="207"/>
      <c r="F116" s="207"/>
      <c r="G116" s="207"/>
      <c r="H116" s="207"/>
      <c r="I116" s="207"/>
      <c r="J116" s="207"/>
      <c r="K116" s="207"/>
      <c r="L116" s="207"/>
      <c r="M116" s="207"/>
      <c r="N116" s="293">
        <f>N296</f>
        <v>0</v>
      </c>
      <c r="O116" s="294"/>
      <c r="P116" s="294"/>
      <c r="Q116" s="294"/>
      <c r="R116" s="89"/>
    </row>
    <row r="117" spans="2:18" s="7" customFormat="1" ht="15" customHeight="1">
      <c r="B117" s="90"/>
      <c r="C117" s="205"/>
      <c r="D117" s="183" t="str">
        <f>D297</f>
        <v>M21- Elektromontáže</v>
      </c>
      <c r="E117" s="205"/>
      <c r="F117" s="205"/>
      <c r="G117" s="205"/>
      <c r="H117" s="205"/>
      <c r="I117" s="205"/>
      <c r="J117" s="205"/>
      <c r="K117" s="205"/>
      <c r="L117" s="205"/>
      <c r="M117" s="205"/>
      <c r="N117" s="286">
        <f>N297</f>
        <v>0</v>
      </c>
      <c r="O117" s="287"/>
      <c r="P117" s="287"/>
      <c r="Q117" s="287"/>
      <c r="R117" s="92"/>
    </row>
    <row r="118" spans="2:21" s="1" customFormat="1" ht="29.25" customHeight="1">
      <c r="B118" s="26"/>
      <c r="C118" s="179" t="s">
        <v>102</v>
      </c>
      <c r="D118" s="203"/>
      <c r="E118" s="203"/>
      <c r="F118" s="203"/>
      <c r="G118" s="203"/>
      <c r="H118" s="203"/>
      <c r="I118" s="203"/>
      <c r="J118" s="203"/>
      <c r="K118" s="203"/>
      <c r="L118" s="203"/>
      <c r="M118" s="203"/>
      <c r="N118" s="289">
        <f>SUM(N119:Q121)</f>
        <v>0</v>
      </c>
      <c r="O118" s="290"/>
      <c r="P118" s="290"/>
      <c r="Q118" s="290"/>
      <c r="R118" s="28"/>
      <c r="T118" s="93"/>
      <c r="U118" s="94" t="s">
        <v>35</v>
      </c>
    </row>
    <row r="119" spans="2:18" s="7" customFormat="1" ht="15" customHeight="1">
      <c r="B119" s="90"/>
      <c r="C119" s="205"/>
      <c r="D119" s="183" t="s">
        <v>673</v>
      </c>
      <c r="E119" s="205"/>
      <c r="F119" s="205"/>
      <c r="G119" s="205"/>
      <c r="H119" s="205"/>
      <c r="I119" s="205"/>
      <c r="J119" s="205"/>
      <c r="K119" s="205"/>
      <c r="L119" s="205"/>
      <c r="M119" s="205"/>
      <c r="N119" s="352"/>
      <c r="O119" s="353"/>
      <c r="P119" s="353"/>
      <c r="Q119" s="353"/>
      <c r="R119" s="92"/>
    </row>
    <row r="120" spans="2:18" s="7" customFormat="1" ht="15" customHeight="1">
      <c r="B120" s="90"/>
      <c r="C120" s="205"/>
      <c r="D120" s="183" t="s">
        <v>674</v>
      </c>
      <c r="E120" s="205"/>
      <c r="F120" s="205"/>
      <c r="G120" s="205"/>
      <c r="H120" s="205"/>
      <c r="I120" s="205"/>
      <c r="J120" s="205"/>
      <c r="K120" s="205"/>
      <c r="L120" s="205"/>
      <c r="M120" s="205"/>
      <c r="N120" s="352"/>
      <c r="O120" s="353"/>
      <c r="P120" s="353"/>
      <c r="Q120" s="353"/>
      <c r="R120" s="92"/>
    </row>
    <row r="121" spans="2:18" s="7" customFormat="1" ht="15" customHeight="1">
      <c r="B121" s="90"/>
      <c r="C121" s="205"/>
      <c r="D121" s="183" t="s">
        <v>675</v>
      </c>
      <c r="E121" s="205"/>
      <c r="F121" s="205"/>
      <c r="G121" s="205"/>
      <c r="H121" s="205"/>
      <c r="I121" s="205"/>
      <c r="J121" s="205"/>
      <c r="K121" s="205"/>
      <c r="L121" s="205"/>
      <c r="M121" s="205"/>
      <c r="N121" s="352"/>
      <c r="O121" s="353"/>
      <c r="P121" s="353"/>
      <c r="Q121" s="353"/>
      <c r="R121" s="92"/>
    </row>
    <row r="122" spans="2:18" s="1" customFormat="1" ht="18" customHeight="1">
      <c r="B122" s="26"/>
      <c r="C122" s="203"/>
      <c r="D122" s="203"/>
      <c r="E122" s="203"/>
      <c r="F122" s="203"/>
      <c r="G122" s="203"/>
      <c r="H122" s="203"/>
      <c r="I122" s="203"/>
      <c r="J122" s="203"/>
      <c r="K122" s="203"/>
      <c r="L122" s="203"/>
      <c r="M122" s="203"/>
      <c r="N122" s="203"/>
      <c r="O122" s="203"/>
      <c r="P122" s="203"/>
      <c r="Q122" s="203"/>
      <c r="R122" s="28"/>
    </row>
    <row r="123" spans="2:18" s="1" customFormat="1" ht="29.25" customHeight="1">
      <c r="B123" s="26"/>
      <c r="C123" s="185" t="s">
        <v>86</v>
      </c>
      <c r="D123" s="206"/>
      <c r="E123" s="206"/>
      <c r="F123" s="206"/>
      <c r="G123" s="206"/>
      <c r="H123" s="206"/>
      <c r="I123" s="206"/>
      <c r="J123" s="206"/>
      <c r="K123" s="206"/>
      <c r="L123" s="265">
        <f>ROUND(SUM(N88+N118),2)</f>
        <v>0</v>
      </c>
      <c r="M123" s="265"/>
      <c r="N123" s="265"/>
      <c r="O123" s="265"/>
      <c r="P123" s="265"/>
      <c r="Q123" s="265"/>
      <c r="R123" s="28"/>
    </row>
    <row r="124" spans="2:18" s="1" customFormat="1" ht="6.95" customHeight="1">
      <c r="B124" s="41"/>
      <c r="C124" s="174"/>
      <c r="D124" s="174"/>
      <c r="E124" s="174"/>
      <c r="F124" s="174"/>
      <c r="G124" s="174"/>
      <c r="H124" s="174"/>
      <c r="I124" s="174"/>
      <c r="J124" s="174"/>
      <c r="K124" s="174"/>
      <c r="L124" s="174"/>
      <c r="M124" s="174"/>
      <c r="N124" s="174"/>
      <c r="O124" s="174"/>
      <c r="P124" s="174"/>
      <c r="Q124" s="174"/>
      <c r="R124" s="43"/>
    </row>
    <row r="125" spans="3:17" ht="13.5">
      <c r="C125" s="175"/>
      <c r="D125" s="175"/>
      <c r="E125" s="175"/>
      <c r="F125" s="175"/>
      <c r="G125" s="175"/>
      <c r="H125" s="175"/>
      <c r="I125" s="175"/>
      <c r="J125" s="175"/>
      <c r="K125" s="175"/>
      <c r="L125" s="175"/>
      <c r="M125" s="175"/>
      <c r="N125" s="175"/>
      <c r="O125" s="175"/>
      <c r="P125" s="175"/>
      <c r="Q125" s="175"/>
    </row>
    <row r="126" spans="3:17" ht="13.5">
      <c r="C126" s="175"/>
      <c r="D126" s="175"/>
      <c r="E126" s="175"/>
      <c r="F126" s="175"/>
      <c r="G126" s="175"/>
      <c r="H126" s="175"/>
      <c r="I126" s="175"/>
      <c r="J126" s="175"/>
      <c r="K126" s="175"/>
      <c r="L126" s="175"/>
      <c r="M126" s="175"/>
      <c r="N126" s="175"/>
      <c r="O126" s="175"/>
      <c r="P126" s="175"/>
      <c r="Q126" s="175"/>
    </row>
    <row r="127" spans="3:17" ht="13.5">
      <c r="C127" s="175"/>
      <c r="D127" s="175"/>
      <c r="E127" s="175"/>
      <c r="F127" s="175"/>
      <c r="G127" s="175"/>
      <c r="H127" s="175"/>
      <c r="I127" s="175"/>
      <c r="J127" s="175"/>
      <c r="K127" s="175"/>
      <c r="L127" s="175"/>
      <c r="M127" s="175"/>
      <c r="N127" s="175"/>
      <c r="O127" s="175"/>
      <c r="P127" s="175"/>
      <c r="Q127" s="175"/>
    </row>
    <row r="128" spans="2:18" s="1" customFormat="1" ht="6.95" customHeight="1">
      <c r="B128" s="44"/>
      <c r="C128" s="176"/>
      <c r="D128" s="176"/>
      <c r="E128" s="176"/>
      <c r="F128" s="176"/>
      <c r="G128" s="176"/>
      <c r="H128" s="176"/>
      <c r="I128" s="176"/>
      <c r="J128" s="176"/>
      <c r="K128" s="176"/>
      <c r="L128" s="176"/>
      <c r="M128" s="176"/>
      <c r="N128" s="176"/>
      <c r="O128" s="176"/>
      <c r="P128" s="176"/>
      <c r="Q128" s="176"/>
      <c r="R128" s="46"/>
    </row>
    <row r="129" spans="2:18" s="1" customFormat="1" ht="36.95" customHeight="1">
      <c r="B129" s="26"/>
      <c r="C129" s="238" t="s">
        <v>103</v>
      </c>
      <c r="D129" s="280"/>
      <c r="E129" s="280"/>
      <c r="F129" s="280"/>
      <c r="G129" s="280"/>
      <c r="H129" s="280"/>
      <c r="I129" s="280"/>
      <c r="J129" s="280"/>
      <c r="K129" s="280"/>
      <c r="L129" s="280"/>
      <c r="M129" s="280"/>
      <c r="N129" s="280"/>
      <c r="O129" s="280"/>
      <c r="P129" s="280"/>
      <c r="Q129" s="280"/>
      <c r="R129" s="28"/>
    </row>
    <row r="130" spans="2:18" s="1" customFormat="1" ht="6.95" customHeight="1">
      <c r="B130" s="26"/>
      <c r="C130" s="203"/>
      <c r="D130" s="203"/>
      <c r="E130" s="203"/>
      <c r="F130" s="203"/>
      <c r="G130" s="203"/>
      <c r="H130" s="203"/>
      <c r="I130" s="203"/>
      <c r="J130" s="203"/>
      <c r="K130" s="203"/>
      <c r="L130" s="203"/>
      <c r="M130" s="203"/>
      <c r="N130" s="203"/>
      <c r="O130" s="203"/>
      <c r="P130" s="203"/>
      <c r="Q130" s="203"/>
      <c r="R130" s="28"/>
    </row>
    <row r="131" spans="2:18" s="1" customFormat="1" ht="30" customHeight="1">
      <c r="B131" s="26"/>
      <c r="C131" s="204" t="s">
        <v>17</v>
      </c>
      <c r="D131" s="203"/>
      <c r="E131" s="203"/>
      <c r="F131" s="278" t="str">
        <f>F6</f>
        <v>Lednice</v>
      </c>
      <c r="G131" s="279"/>
      <c r="H131" s="279"/>
      <c r="I131" s="279"/>
      <c r="J131" s="279"/>
      <c r="K131" s="279"/>
      <c r="L131" s="279"/>
      <c r="M131" s="279"/>
      <c r="N131" s="279"/>
      <c r="O131" s="279"/>
      <c r="P131" s="279"/>
      <c r="Q131" s="203"/>
      <c r="R131" s="28"/>
    </row>
    <row r="132" spans="2:18" s="1" customFormat="1" ht="36.95" customHeight="1">
      <c r="B132" s="26"/>
      <c r="C132" s="177" t="s">
        <v>94</v>
      </c>
      <c r="D132" s="203"/>
      <c r="E132" s="203"/>
      <c r="F132" s="259" t="str">
        <f>F7</f>
        <v>SO-1 - Čerpací stanice - stavební úpravy</v>
      </c>
      <c r="G132" s="280"/>
      <c r="H132" s="280"/>
      <c r="I132" s="280"/>
      <c r="J132" s="280"/>
      <c r="K132" s="280"/>
      <c r="L132" s="280"/>
      <c r="M132" s="280"/>
      <c r="N132" s="280"/>
      <c r="O132" s="280"/>
      <c r="P132" s="280"/>
      <c r="Q132" s="203"/>
      <c r="R132" s="28"/>
    </row>
    <row r="133" spans="2:18" s="1" customFormat="1" ht="6.95" customHeight="1">
      <c r="B133" s="26"/>
      <c r="C133" s="203"/>
      <c r="D133" s="203"/>
      <c r="E133" s="203"/>
      <c r="F133" s="203"/>
      <c r="G133" s="203"/>
      <c r="H133" s="203"/>
      <c r="I133" s="203"/>
      <c r="J133" s="203"/>
      <c r="K133" s="203"/>
      <c r="L133" s="203"/>
      <c r="M133" s="203"/>
      <c r="N133" s="203"/>
      <c r="O133" s="203"/>
      <c r="P133" s="203"/>
      <c r="Q133" s="203"/>
      <c r="R133" s="28"/>
    </row>
    <row r="134" spans="2:18" s="1" customFormat="1" ht="18" customHeight="1">
      <c r="B134" s="26"/>
      <c r="C134" s="204" t="s">
        <v>21</v>
      </c>
      <c r="D134" s="203"/>
      <c r="E134" s="203"/>
      <c r="F134" s="201" t="str">
        <f>F9</f>
        <v>Lednice</v>
      </c>
      <c r="G134" s="203"/>
      <c r="H134" s="203"/>
      <c r="I134" s="203"/>
      <c r="J134" s="203"/>
      <c r="K134" s="204" t="s">
        <v>23</v>
      </c>
      <c r="L134" s="203"/>
      <c r="M134" s="281">
        <v>43161</v>
      </c>
      <c r="N134" s="281"/>
      <c r="O134" s="281"/>
      <c r="P134" s="281"/>
      <c r="Q134" s="203"/>
      <c r="R134" s="28"/>
    </row>
    <row r="135" spans="2:18" s="1" customFormat="1" ht="6.95" customHeight="1">
      <c r="B135" s="26"/>
      <c r="C135" s="203"/>
      <c r="D135" s="203"/>
      <c r="E135" s="203"/>
      <c r="F135" s="203"/>
      <c r="G135" s="203"/>
      <c r="H135" s="203"/>
      <c r="I135" s="203"/>
      <c r="J135" s="203"/>
      <c r="K135" s="203"/>
      <c r="L135" s="203"/>
      <c r="M135" s="203"/>
      <c r="N135" s="203"/>
      <c r="O135" s="203"/>
      <c r="P135" s="203"/>
      <c r="Q135" s="203"/>
      <c r="R135" s="28"/>
    </row>
    <row r="136" spans="2:18" s="1" customFormat="1" ht="15">
      <c r="B136" s="26"/>
      <c r="C136" s="204" t="s">
        <v>24</v>
      </c>
      <c r="D136" s="203"/>
      <c r="E136" s="203"/>
      <c r="F136" s="153" t="str">
        <f>'Rekapitulace stavby'!$L$82</f>
        <v>Mendelova univerzita v Brně, Zahradnická fakulta</v>
      </c>
      <c r="G136" s="203"/>
      <c r="H136" s="203"/>
      <c r="I136" s="203"/>
      <c r="J136" s="203"/>
      <c r="K136" s="204" t="s">
        <v>28</v>
      </c>
      <c r="L136" s="203"/>
      <c r="M136" s="281" t="s">
        <v>413</v>
      </c>
      <c r="N136" s="262"/>
      <c r="O136" s="262"/>
      <c r="P136" s="262"/>
      <c r="Q136" s="262"/>
      <c r="R136" s="28"/>
    </row>
    <row r="137" spans="2:18" s="1" customFormat="1" ht="14.45" customHeight="1">
      <c r="B137" s="26"/>
      <c r="C137" s="204" t="s">
        <v>27</v>
      </c>
      <c r="D137" s="203"/>
      <c r="E137" s="203"/>
      <c r="F137" s="153" t="str">
        <f>'Rekapitulace stavby'!$K$13</f>
        <v xml:space="preserve"> </v>
      </c>
      <c r="G137" s="203"/>
      <c r="H137" s="203"/>
      <c r="I137" s="203"/>
      <c r="J137" s="203"/>
      <c r="K137" s="204" t="s">
        <v>30</v>
      </c>
      <c r="L137" s="203"/>
      <c r="M137" s="281" t="s">
        <v>413</v>
      </c>
      <c r="N137" s="262"/>
      <c r="O137" s="262"/>
      <c r="P137" s="262"/>
      <c r="Q137" s="262"/>
      <c r="R137" s="28"/>
    </row>
    <row r="138" spans="2:18" s="1" customFormat="1" ht="10.35" customHeight="1">
      <c r="B138" s="26"/>
      <c r="C138" s="203"/>
      <c r="D138" s="203"/>
      <c r="E138" s="203"/>
      <c r="F138" s="203"/>
      <c r="G138" s="203"/>
      <c r="H138" s="203"/>
      <c r="I138" s="203"/>
      <c r="J138" s="203"/>
      <c r="K138" s="203"/>
      <c r="L138" s="203"/>
      <c r="M138" s="203"/>
      <c r="N138" s="203"/>
      <c r="O138" s="203"/>
      <c r="P138" s="203"/>
      <c r="Q138" s="203"/>
      <c r="R138" s="28"/>
    </row>
    <row r="139" spans="2:27" s="8" customFormat="1" ht="29.25" customHeight="1">
      <c r="B139" s="95"/>
      <c r="C139" s="186" t="s">
        <v>104</v>
      </c>
      <c r="D139" s="202" t="s">
        <v>105</v>
      </c>
      <c r="E139" s="202" t="s">
        <v>53</v>
      </c>
      <c r="F139" s="295" t="s">
        <v>106</v>
      </c>
      <c r="G139" s="295"/>
      <c r="H139" s="295"/>
      <c r="I139" s="295"/>
      <c r="J139" s="202" t="s">
        <v>107</v>
      </c>
      <c r="K139" s="202" t="s">
        <v>108</v>
      </c>
      <c r="L139" s="296" t="s">
        <v>109</v>
      </c>
      <c r="M139" s="296"/>
      <c r="N139" s="295" t="s">
        <v>99</v>
      </c>
      <c r="O139" s="295"/>
      <c r="P139" s="295"/>
      <c r="Q139" s="297"/>
      <c r="R139" s="97"/>
      <c r="T139" s="54" t="s">
        <v>110</v>
      </c>
      <c r="U139" s="55" t="s">
        <v>35</v>
      </c>
      <c r="V139" s="55" t="s">
        <v>111</v>
      </c>
      <c r="W139" s="55" t="s">
        <v>112</v>
      </c>
      <c r="X139" s="55" t="s">
        <v>113</v>
      </c>
      <c r="Y139" s="55" t="s">
        <v>114</v>
      </c>
      <c r="Z139" s="55" t="s">
        <v>115</v>
      </c>
      <c r="AA139" s="56" t="s">
        <v>116</v>
      </c>
    </row>
    <row r="140" spans="2:27" s="1" customFormat="1" ht="29.25" customHeight="1">
      <c r="B140" s="26"/>
      <c r="C140" s="188" t="s">
        <v>95</v>
      </c>
      <c r="D140" s="203"/>
      <c r="E140" s="203"/>
      <c r="F140" s="203"/>
      <c r="G140" s="203"/>
      <c r="H140" s="203"/>
      <c r="I140" s="203"/>
      <c r="J140" s="203"/>
      <c r="K140" s="203"/>
      <c r="L140" s="203"/>
      <c r="M140" s="203"/>
      <c r="N140" s="298">
        <f>N141</f>
        <v>0</v>
      </c>
      <c r="O140" s="299"/>
      <c r="P140" s="299"/>
      <c r="Q140" s="299"/>
      <c r="R140" s="28"/>
      <c r="T140" s="57"/>
      <c r="U140" s="33"/>
      <c r="V140" s="33"/>
      <c r="W140" s="98" t="e">
        <f>W141</f>
        <v>#REF!</v>
      </c>
      <c r="X140" s="33"/>
      <c r="Y140" s="98" t="e">
        <f>Y141</f>
        <v>#REF!</v>
      </c>
      <c r="Z140" s="33"/>
      <c r="AA140" s="99" t="e">
        <f>AA141</f>
        <v>#REF!</v>
      </c>
    </row>
    <row r="141" spans="2:27" s="9" customFormat="1" ht="37.35" customHeight="1">
      <c r="B141" s="100"/>
      <c r="C141" s="146"/>
      <c r="D141" s="189" t="s">
        <v>670</v>
      </c>
      <c r="E141" s="189"/>
      <c r="F141" s="189"/>
      <c r="G141" s="189"/>
      <c r="H141" s="189"/>
      <c r="I141" s="189"/>
      <c r="J141" s="189"/>
      <c r="K141" s="189"/>
      <c r="L141" s="189"/>
      <c r="M141" s="189"/>
      <c r="N141" s="300">
        <f>SUM(N142,N144,N159,N168,N199,N236,N240,N174,N182,N207,N215,N218,N223,N242,N247,N300)</f>
        <v>0</v>
      </c>
      <c r="O141" s="300"/>
      <c r="P141" s="300"/>
      <c r="Q141" s="300"/>
      <c r="R141" s="103"/>
      <c r="T141" s="104"/>
      <c r="U141" s="101"/>
      <c r="V141" s="101"/>
      <c r="W141" s="105" t="e">
        <f>W142+SUM(W145:W150)+W152+W154+#REF!+#REF!+#REF!+#REF!+#REF!</f>
        <v>#REF!</v>
      </c>
      <c r="X141" s="101"/>
      <c r="Y141" s="105" t="e">
        <f>Y142+SUM(Y145:Y150)+Y152+Y154+#REF!+#REF!+#REF!+#REF!+#REF!</f>
        <v>#REF!</v>
      </c>
      <c r="Z141" s="101"/>
      <c r="AA141" s="106" t="e">
        <f>AA142+SUM(AA145:AA150)+AA152+AA154+#REF!+#REF!+#REF!+#REF!+#REF!</f>
        <v>#REF!</v>
      </c>
    </row>
    <row r="142" spans="2:27" s="9" customFormat="1" ht="29.85" customHeight="1">
      <c r="B142" s="100"/>
      <c r="C142" s="146"/>
      <c r="D142" s="147" t="s">
        <v>423</v>
      </c>
      <c r="E142" s="147"/>
      <c r="F142" s="147"/>
      <c r="G142" s="147"/>
      <c r="H142" s="147"/>
      <c r="I142" s="147"/>
      <c r="J142" s="147"/>
      <c r="K142" s="147"/>
      <c r="L142" s="147"/>
      <c r="M142" s="147"/>
      <c r="N142" s="302">
        <f>SUM(N143:Q143)</f>
        <v>0</v>
      </c>
      <c r="O142" s="303"/>
      <c r="P142" s="303"/>
      <c r="Q142" s="303"/>
      <c r="R142" s="103"/>
      <c r="T142" s="104"/>
      <c r="U142" s="101"/>
      <c r="V142" s="101"/>
      <c r="W142" s="105">
        <f>W145</f>
        <v>0</v>
      </c>
      <c r="X142" s="101"/>
      <c r="Y142" s="105">
        <f>Y145</f>
        <v>0</v>
      </c>
      <c r="Z142" s="101"/>
      <c r="AA142" s="106">
        <f>AA145</f>
        <v>0</v>
      </c>
    </row>
    <row r="143" spans="2:27" s="1" customFormat="1" ht="22.5" customHeight="1">
      <c r="B143" s="108"/>
      <c r="C143" s="190">
        <v>1</v>
      </c>
      <c r="D143" s="190" t="s">
        <v>427</v>
      </c>
      <c r="E143" s="191" t="s">
        <v>419</v>
      </c>
      <c r="F143" s="304" t="s">
        <v>420</v>
      </c>
      <c r="G143" s="304"/>
      <c r="H143" s="304"/>
      <c r="I143" s="304"/>
      <c r="J143" s="192" t="s">
        <v>421</v>
      </c>
      <c r="K143" s="145">
        <v>1</v>
      </c>
      <c r="L143" s="305"/>
      <c r="M143" s="305"/>
      <c r="N143" s="306">
        <f aca="true" t="shared" si="0" ref="N143">ROUND(L143*K143,2)</f>
        <v>0</v>
      </c>
      <c r="O143" s="306"/>
      <c r="P143" s="306"/>
      <c r="Q143" s="306"/>
      <c r="R143" s="109"/>
      <c r="T143" s="110"/>
      <c r="U143" s="30"/>
      <c r="V143" s="111"/>
      <c r="W143" s="111"/>
      <c r="X143" s="111"/>
      <c r="Y143" s="111"/>
      <c r="Z143" s="111"/>
      <c r="AA143" s="112"/>
    </row>
    <row r="144" spans="2:27" s="9" customFormat="1" ht="29.85" customHeight="1">
      <c r="B144" s="100"/>
      <c r="C144" s="146"/>
      <c r="D144" s="147" t="s">
        <v>422</v>
      </c>
      <c r="E144" s="147"/>
      <c r="F144" s="147"/>
      <c r="G144" s="147"/>
      <c r="H144" s="147"/>
      <c r="I144" s="147"/>
      <c r="J144" s="147"/>
      <c r="K144" s="147"/>
      <c r="L144" s="147"/>
      <c r="M144" s="147"/>
      <c r="N144" s="302">
        <f>SUM(N145:Q156)</f>
        <v>0</v>
      </c>
      <c r="O144" s="303"/>
      <c r="P144" s="303"/>
      <c r="Q144" s="303"/>
      <c r="R144" s="103"/>
      <c r="T144" s="104"/>
      <c r="U144" s="101"/>
      <c r="V144" s="101"/>
      <c r="W144" s="105">
        <f>W145</f>
        <v>0</v>
      </c>
      <c r="X144" s="101"/>
      <c r="Y144" s="105">
        <f>Y145</f>
        <v>0</v>
      </c>
      <c r="Z144" s="101"/>
      <c r="AA144" s="106">
        <f>AA145</f>
        <v>0</v>
      </c>
    </row>
    <row r="145" spans="2:27" s="1" customFormat="1" ht="22.5" customHeight="1">
      <c r="B145" s="108"/>
      <c r="C145" s="190">
        <v>2</v>
      </c>
      <c r="D145" s="190" t="s">
        <v>427</v>
      </c>
      <c r="E145" s="191" t="s">
        <v>424</v>
      </c>
      <c r="F145" s="304" t="s">
        <v>425</v>
      </c>
      <c r="G145" s="304"/>
      <c r="H145" s="304"/>
      <c r="I145" s="304"/>
      <c r="J145" s="192" t="s">
        <v>128</v>
      </c>
      <c r="K145" s="145">
        <v>72</v>
      </c>
      <c r="L145" s="305"/>
      <c r="M145" s="305"/>
      <c r="N145" s="306">
        <f>ROUND(L145*K145,2)</f>
        <v>0</v>
      </c>
      <c r="O145" s="306"/>
      <c r="P145" s="306"/>
      <c r="Q145" s="306"/>
      <c r="R145" s="109"/>
      <c r="T145" s="110" t="s">
        <v>5</v>
      </c>
      <c r="U145" s="30" t="s">
        <v>36</v>
      </c>
      <c r="V145" s="111">
        <v>0</v>
      </c>
      <c r="W145" s="111">
        <f>V145*K145</f>
        <v>0</v>
      </c>
      <c r="X145" s="111">
        <v>0</v>
      </c>
      <c r="Y145" s="111">
        <f>X145*K145</f>
        <v>0</v>
      </c>
      <c r="Z145" s="111">
        <v>0</v>
      </c>
      <c r="AA145" s="112">
        <f>Z145*K145</f>
        <v>0</v>
      </c>
    </row>
    <row r="146" spans="2:27" s="1" customFormat="1" ht="17.25" customHeight="1">
      <c r="B146" s="108"/>
      <c r="C146" s="190"/>
      <c r="D146" s="190"/>
      <c r="E146" s="191"/>
      <c r="F146" s="307" t="s">
        <v>426</v>
      </c>
      <c r="G146" s="307"/>
      <c r="H146" s="307"/>
      <c r="I146" s="307"/>
      <c r="J146" s="192"/>
      <c r="K146" s="145"/>
      <c r="L146" s="306"/>
      <c r="M146" s="306"/>
      <c r="N146" s="306"/>
      <c r="O146" s="306"/>
      <c r="P146" s="306"/>
      <c r="Q146" s="306"/>
      <c r="R146" s="109"/>
      <c r="T146" s="110"/>
      <c r="U146" s="30"/>
      <c r="V146" s="111"/>
      <c r="W146" s="111"/>
      <c r="X146" s="111"/>
      <c r="Y146" s="111"/>
      <c r="Z146" s="111"/>
      <c r="AA146" s="112"/>
    </row>
    <row r="147" spans="2:27" s="1" customFormat="1" ht="44.25" customHeight="1">
      <c r="B147" s="108"/>
      <c r="C147" s="190">
        <v>3</v>
      </c>
      <c r="D147" s="190" t="s">
        <v>427</v>
      </c>
      <c r="E147" s="191" t="s">
        <v>428</v>
      </c>
      <c r="F147" s="304" t="s">
        <v>429</v>
      </c>
      <c r="G147" s="304"/>
      <c r="H147" s="304"/>
      <c r="I147" s="304"/>
      <c r="J147" s="192" t="s">
        <v>128</v>
      </c>
      <c r="K147" s="145">
        <v>202.4</v>
      </c>
      <c r="L147" s="305"/>
      <c r="M147" s="305"/>
      <c r="N147" s="306">
        <f>ROUND(L147*K147,2)</f>
        <v>0</v>
      </c>
      <c r="O147" s="306"/>
      <c r="P147" s="306"/>
      <c r="Q147" s="306"/>
      <c r="R147" s="109"/>
      <c r="T147" s="110" t="s">
        <v>5</v>
      </c>
      <c r="U147" s="30" t="s">
        <v>36</v>
      </c>
      <c r="V147" s="111">
        <v>0</v>
      </c>
      <c r="W147" s="111">
        <f>V147*K147</f>
        <v>0</v>
      </c>
      <c r="X147" s="111">
        <v>0</v>
      </c>
      <c r="Y147" s="111">
        <f>X147*K147</f>
        <v>0</v>
      </c>
      <c r="Z147" s="111">
        <v>0</v>
      </c>
      <c r="AA147" s="112">
        <f>Z147*K147</f>
        <v>0</v>
      </c>
    </row>
    <row r="148" spans="2:27" s="1" customFormat="1" ht="17.25" customHeight="1">
      <c r="B148" s="108"/>
      <c r="C148" s="190"/>
      <c r="D148" s="190"/>
      <c r="E148" s="191"/>
      <c r="F148" s="307" t="s">
        <v>430</v>
      </c>
      <c r="G148" s="307"/>
      <c r="H148" s="307"/>
      <c r="I148" s="307"/>
      <c r="J148" s="192"/>
      <c r="K148" s="145"/>
      <c r="L148" s="306"/>
      <c r="M148" s="306"/>
      <c r="N148" s="306"/>
      <c r="O148" s="306"/>
      <c r="P148" s="306"/>
      <c r="Q148" s="306"/>
      <c r="R148" s="109"/>
      <c r="T148" s="110"/>
      <c r="U148" s="30"/>
      <c r="V148" s="111"/>
      <c r="W148" s="111"/>
      <c r="X148" s="111"/>
      <c r="Y148" s="111"/>
      <c r="Z148" s="111"/>
      <c r="AA148" s="112"/>
    </row>
    <row r="149" spans="2:27" s="1" customFormat="1" ht="31.5" customHeight="1">
      <c r="B149" s="108"/>
      <c r="C149" s="190">
        <v>4</v>
      </c>
      <c r="D149" s="190" t="s">
        <v>427</v>
      </c>
      <c r="E149" s="191" t="s">
        <v>431</v>
      </c>
      <c r="F149" s="304" t="s">
        <v>432</v>
      </c>
      <c r="G149" s="304"/>
      <c r="H149" s="304"/>
      <c r="I149" s="304"/>
      <c r="J149" s="192" t="s">
        <v>128</v>
      </c>
      <c r="K149" s="145">
        <v>10.92</v>
      </c>
      <c r="L149" s="305"/>
      <c r="M149" s="305"/>
      <c r="N149" s="306">
        <f>ROUND(L149*K149,2)</f>
        <v>0</v>
      </c>
      <c r="O149" s="306"/>
      <c r="P149" s="306"/>
      <c r="Q149" s="306"/>
      <c r="R149" s="109"/>
      <c r="T149" s="110" t="s">
        <v>5</v>
      </c>
      <c r="U149" s="30" t="s">
        <v>36</v>
      </c>
      <c r="V149" s="111">
        <v>0</v>
      </c>
      <c r="W149" s="111">
        <f>V149*K149</f>
        <v>0</v>
      </c>
      <c r="X149" s="111">
        <v>0</v>
      </c>
      <c r="Y149" s="111">
        <f>X149*K149</f>
        <v>0</v>
      </c>
      <c r="Z149" s="111">
        <v>0</v>
      </c>
      <c r="AA149" s="112">
        <f>Z149*K149</f>
        <v>0</v>
      </c>
    </row>
    <row r="150" spans="2:27" s="1" customFormat="1" ht="31.5" customHeight="1">
      <c r="B150" s="108"/>
      <c r="C150" s="190"/>
      <c r="D150" s="190"/>
      <c r="E150" s="191"/>
      <c r="F150" s="307" t="s">
        <v>433</v>
      </c>
      <c r="G150" s="307"/>
      <c r="H150" s="307"/>
      <c r="I150" s="307"/>
      <c r="J150" s="192"/>
      <c r="K150" s="145"/>
      <c r="L150" s="306"/>
      <c r="M150" s="306"/>
      <c r="N150" s="306"/>
      <c r="O150" s="306"/>
      <c r="P150" s="306"/>
      <c r="Q150" s="306"/>
      <c r="R150" s="109"/>
      <c r="T150" s="110"/>
      <c r="U150" s="30"/>
      <c r="V150" s="111"/>
      <c r="W150" s="111">
        <f>W151</f>
        <v>0</v>
      </c>
      <c r="X150" s="111"/>
      <c r="Y150" s="111">
        <f>Y151</f>
        <v>0</v>
      </c>
      <c r="Z150" s="111"/>
      <c r="AA150" s="112">
        <f>AA151</f>
        <v>0</v>
      </c>
    </row>
    <row r="151" spans="2:27" s="1" customFormat="1" ht="22.5" customHeight="1">
      <c r="B151" s="108"/>
      <c r="C151" s="190">
        <v>5</v>
      </c>
      <c r="D151" s="190" t="s">
        <v>427</v>
      </c>
      <c r="E151" s="191" t="s">
        <v>434</v>
      </c>
      <c r="F151" s="304" t="s">
        <v>437</v>
      </c>
      <c r="G151" s="304"/>
      <c r="H151" s="304"/>
      <c r="I151" s="304"/>
      <c r="J151" s="192" t="s">
        <v>128</v>
      </c>
      <c r="K151" s="145">
        <v>213.32</v>
      </c>
      <c r="L151" s="305"/>
      <c r="M151" s="305"/>
      <c r="N151" s="306">
        <f>ROUND(L151*K151,2)</f>
        <v>0</v>
      </c>
      <c r="O151" s="306"/>
      <c r="P151" s="306"/>
      <c r="Q151" s="306"/>
      <c r="R151" s="109"/>
      <c r="T151" s="110" t="s">
        <v>5</v>
      </c>
      <c r="U151" s="30" t="s">
        <v>36</v>
      </c>
      <c r="V151" s="111">
        <v>0</v>
      </c>
      <c r="W151" s="111">
        <f>V151*K151</f>
        <v>0</v>
      </c>
      <c r="X151" s="111">
        <v>0</v>
      </c>
      <c r="Y151" s="111">
        <f>X151*K151</f>
        <v>0</v>
      </c>
      <c r="Z151" s="111">
        <v>0</v>
      </c>
      <c r="AA151" s="112">
        <f>Z151*K151</f>
        <v>0</v>
      </c>
    </row>
    <row r="152" spans="2:27" s="1" customFormat="1" ht="17.25" customHeight="1">
      <c r="B152" s="108"/>
      <c r="C152" s="190"/>
      <c r="D152" s="190"/>
      <c r="E152" s="191"/>
      <c r="F152" s="307" t="s">
        <v>438</v>
      </c>
      <c r="G152" s="307"/>
      <c r="H152" s="307"/>
      <c r="I152" s="307"/>
      <c r="J152" s="192"/>
      <c r="K152" s="145"/>
      <c r="L152" s="306"/>
      <c r="M152" s="306"/>
      <c r="N152" s="306"/>
      <c r="O152" s="306"/>
      <c r="P152" s="306"/>
      <c r="Q152" s="306"/>
      <c r="R152" s="109"/>
      <c r="T152" s="110"/>
      <c r="U152" s="30"/>
      <c r="V152" s="111"/>
      <c r="W152" s="111">
        <f>W153</f>
        <v>0</v>
      </c>
      <c r="X152" s="111"/>
      <c r="Y152" s="111">
        <f>Y153</f>
        <v>0</v>
      </c>
      <c r="Z152" s="111"/>
      <c r="AA152" s="112">
        <f>AA153</f>
        <v>0</v>
      </c>
    </row>
    <row r="153" spans="2:27" s="1" customFormat="1" ht="22.5" customHeight="1">
      <c r="B153" s="108"/>
      <c r="C153" s="190">
        <v>6</v>
      </c>
      <c r="D153" s="190" t="s">
        <v>427</v>
      </c>
      <c r="E153" s="191" t="s">
        <v>435</v>
      </c>
      <c r="F153" s="304" t="s">
        <v>439</v>
      </c>
      <c r="G153" s="304"/>
      <c r="H153" s="304"/>
      <c r="I153" s="304"/>
      <c r="J153" s="192" t="s">
        <v>128</v>
      </c>
      <c r="K153" s="145">
        <v>204</v>
      </c>
      <c r="L153" s="305"/>
      <c r="M153" s="305"/>
      <c r="N153" s="306">
        <f>ROUND(L153*K153,2)</f>
        <v>0</v>
      </c>
      <c r="O153" s="306"/>
      <c r="P153" s="306"/>
      <c r="Q153" s="306"/>
      <c r="R153" s="109"/>
      <c r="T153" s="110" t="s">
        <v>5</v>
      </c>
      <c r="U153" s="30" t="s">
        <v>36</v>
      </c>
      <c r="V153" s="111">
        <v>0</v>
      </c>
      <c r="W153" s="111">
        <f>V153*K153</f>
        <v>0</v>
      </c>
      <c r="X153" s="111">
        <v>0</v>
      </c>
      <c r="Y153" s="111">
        <f>X153*K153</f>
        <v>0</v>
      </c>
      <c r="Z153" s="111">
        <v>0</v>
      </c>
      <c r="AA153" s="112">
        <f>Z153*K153</f>
        <v>0</v>
      </c>
    </row>
    <row r="154" spans="2:27" s="1" customFormat="1" ht="17.25" customHeight="1">
      <c r="B154" s="108"/>
      <c r="C154" s="190"/>
      <c r="D154" s="190"/>
      <c r="E154" s="191"/>
      <c r="F154" s="307" t="s">
        <v>440</v>
      </c>
      <c r="G154" s="307"/>
      <c r="H154" s="307"/>
      <c r="I154" s="307"/>
      <c r="J154" s="192"/>
      <c r="K154" s="145"/>
      <c r="L154" s="306"/>
      <c r="M154" s="306"/>
      <c r="N154" s="306"/>
      <c r="O154" s="306"/>
      <c r="P154" s="306"/>
      <c r="Q154" s="306"/>
      <c r="R154" s="109"/>
      <c r="T154" s="110"/>
      <c r="U154" s="30"/>
      <c r="V154" s="111"/>
      <c r="W154" s="111">
        <f>SUM(W156:W156)</f>
        <v>0</v>
      </c>
      <c r="X154" s="111"/>
      <c r="Y154" s="111">
        <f>SUM(Y156:Y156)</f>
        <v>0</v>
      </c>
      <c r="Z154" s="111"/>
      <c r="AA154" s="112">
        <f>SUM(AA156:AA156)</f>
        <v>0</v>
      </c>
    </row>
    <row r="155" spans="2:27" s="1" customFormat="1" ht="31.5" customHeight="1">
      <c r="B155" s="108"/>
      <c r="C155" s="190"/>
      <c r="D155" s="190"/>
      <c r="E155" s="191"/>
      <c r="F155" s="307" t="s">
        <v>441</v>
      </c>
      <c r="G155" s="307"/>
      <c r="H155" s="307"/>
      <c r="I155" s="307"/>
      <c r="J155" s="192"/>
      <c r="K155" s="145"/>
      <c r="L155" s="306"/>
      <c r="M155" s="306"/>
      <c r="N155" s="306"/>
      <c r="O155" s="306"/>
      <c r="P155" s="306"/>
      <c r="Q155" s="306"/>
      <c r="R155" s="109"/>
      <c r="T155" s="110"/>
      <c r="U155" s="30"/>
      <c r="V155" s="111"/>
      <c r="W155" s="111"/>
      <c r="X155" s="111"/>
      <c r="Y155" s="111"/>
      <c r="Z155" s="111"/>
      <c r="AA155" s="112"/>
    </row>
    <row r="156" spans="2:27" s="1" customFormat="1" ht="31.5" customHeight="1">
      <c r="B156" s="108"/>
      <c r="C156" s="190">
        <v>7</v>
      </c>
      <c r="D156" s="190" t="s">
        <v>427</v>
      </c>
      <c r="E156" s="191" t="s">
        <v>436</v>
      </c>
      <c r="F156" s="304" t="s">
        <v>442</v>
      </c>
      <c r="G156" s="304"/>
      <c r="H156" s="304"/>
      <c r="I156" s="304"/>
      <c r="J156" s="192" t="s">
        <v>128</v>
      </c>
      <c r="K156" s="145">
        <v>262</v>
      </c>
      <c r="L156" s="305"/>
      <c r="M156" s="305"/>
      <c r="N156" s="306">
        <f>ROUND(L156*K156,2)</f>
        <v>0</v>
      </c>
      <c r="O156" s="306"/>
      <c r="P156" s="306"/>
      <c r="Q156" s="306"/>
      <c r="R156" s="109"/>
      <c r="T156" s="110" t="s">
        <v>5</v>
      </c>
      <c r="U156" s="30" t="s">
        <v>36</v>
      </c>
      <c r="V156" s="111">
        <v>0</v>
      </c>
      <c r="W156" s="111">
        <f>V156*K156</f>
        <v>0</v>
      </c>
      <c r="X156" s="111">
        <v>0</v>
      </c>
      <c r="Y156" s="111">
        <f>X156*K156</f>
        <v>0</v>
      </c>
      <c r="Z156" s="111">
        <v>0</v>
      </c>
      <c r="AA156" s="112">
        <f>Z156*K156</f>
        <v>0</v>
      </c>
    </row>
    <row r="157" spans="2:27" s="1" customFormat="1" ht="17.25" customHeight="1">
      <c r="B157" s="108"/>
      <c r="C157" s="190"/>
      <c r="D157" s="190"/>
      <c r="E157" s="191"/>
      <c r="F157" s="307" t="s">
        <v>443</v>
      </c>
      <c r="G157" s="307"/>
      <c r="H157" s="307"/>
      <c r="I157" s="307"/>
      <c r="J157" s="192"/>
      <c r="K157" s="145"/>
      <c r="L157" s="306"/>
      <c r="M157" s="306"/>
      <c r="N157" s="306"/>
      <c r="O157" s="306"/>
      <c r="P157" s="306"/>
      <c r="Q157" s="306"/>
      <c r="R157" s="109"/>
      <c r="T157" s="110"/>
      <c r="U157" s="30"/>
      <c r="V157" s="111"/>
      <c r="W157" s="111"/>
      <c r="X157" s="111"/>
      <c r="Y157" s="111"/>
      <c r="Z157" s="111"/>
      <c r="AA157" s="112"/>
    </row>
    <row r="158" spans="2:27" s="1" customFormat="1" ht="17.25" customHeight="1">
      <c r="B158" s="108"/>
      <c r="C158" s="190"/>
      <c r="D158" s="190"/>
      <c r="E158" s="191"/>
      <c r="F158" s="307" t="s">
        <v>444</v>
      </c>
      <c r="G158" s="307"/>
      <c r="H158" s="307"/>
      <c r="I158" s="307"/>
      <c r="J158" s="192"/>
      <c r="K158" s="145"/>
      <c r="L158" s="306"/>
      <c r="M158" s="306"/>
      <c r="N158" s="306"/>
      <c r="O158" s="306"/>
      <c r="P158" s="306"/>
      <c r="Q158" s="306"/>
      <c r="R158" s="109"/>
      <c r="T158" s="110"/>
      <c r="U158" s="30"/>
      <c r="V158" s="111"/>
      <c r="W158" s="111"/>
      <c r="X158" s="111"/>
      <c r="Y158" s="111"/>
      <c r="Z158" s="111"/>
      <c r="AA158" s="112"/>
    </row>
    <row r="159" spans="2:27" s="1" customFormat="1" ht="22.5" customHeight="1">
      <c r="B159" s="108"/>
      <c r="C159" s="146"/>
      <c r="D159" s="147" t="s">
        <v>451</v>
      </c>
      <c r="E159" s="199"/>
      <c r="F159" s="147"/>
      <c r="G159" s="147"/>
      <c r="H159" s="147"/>
      <c r="I159" s="147"/>
      <c r="J159" s="147"/>
      <c r="K159" s="147"/>
      <c r="L159" s="147"/>
      <c r="M159" s="147"/>
      <c r="N159" s="302">
        <f>SUM(N160:Q166)</f>
        <v>0</v>
      </c>
      <c r="O159" s="303"/>
      <c r="P159" s="303"/>
      <c r="Q159" s="303"/>
      <c r="R159" s="109"/>
      <c r="T159" s="110" t="s">
        <v>5</v>
      </c>
      <c r="U159" s="30" t="s">
        <v>36</v>
      </c>
      <c r="V159" s="111">
        <v>0</v>
      </c>
      <c r="W159" s="111">
        <f aca="true" t="shared" si="1" ref="W159:W243">V159*K159</f>
        <v>0</v>
      </c>
      <c r="X159" s="111">
        <v>0</v>
      </c>
      <c r="Y159" s="111">
        <f aca="true" t="shared" si="2" ref="Y159:Y243">X159*K159</f>
        <v>0</v>
      </c>
      <c r="Z159" s="111">
        <v>0</v>
      </c>
      <c r="AA159" s="112">
        <f aca="true" t="shared" si="3" ref="AA159:AA243">Z159*K159</f>
        <v>0</v>
      </c>
    </row>
    <row r="160" spans="2:27" s="1" customFormat="1" ht="31.5" customHeight="1">
      <c r="B160" s="108"/>
      <c r="C160" s="190">
        <v>8</v>
      </c>
      <c r="D160" s="190" t="s">
        <v>427</v>
      </c>
      <c r="E160" s="197" t="s">
        <v>445</v>
      </c>
      <c r="F160" s="304" t="s">
        <v>452</v>
      </c>
      <c r="G160" s="304"/>
      <c r="H160" s="304"/>
      <c r="I160" s="304"/>
      <c r="J160" s="192" t="s">
        <v>123</v>
      </c>
      <c r="K160" s="145">
        <v>750</v>
      </c>
      <c r="L160" s="305"/>
      <c r="M160" s="305"/>
      <c r="N160" s="306">
        <f aca="true" t="shared" si="4" ref="N160:N243">ROUND(L160*K160,2)</f>
        <v>0</v>
      </c>
      <c r="O160" s="306"/>
      <c r="P160" s="306"/>
      <c r="Q160" s="306"/>
      <c r="R160" s="109"/>
      <c r="T160" s="110" t="s">
        <v>5</v>
      </c>
      <c r="U160" s="30" t="s">
        <v>36</v>
      </c>
      <c r="V160" s="111">
        <v>0</v>
      </c>
      <c r="W160" s="111">
        <f t="shared" si="1"/>
        <v>0</v>
      </c>
      <c r="X160" s="111">
        <v>0</v>
      </c>
      <c r="Y160" s="111">
        <f t="shared" si="2"/>
        <v>0</v>
      </c>
      <c r="Z160" s="111">
        <v>0</v>
      </c>
      <c r="AA160" s="112">
        <f t="shared" si="3"/>
        <v>0</v>
      </c>
    </row>
    <row r="161" spans="2:27" s="1" customFormat="1" ht="17.25" customHeight="1">
      <c r="B161" s="108"/>
      <c r="C161" s="190"/>
      <c r="D161" s="190"/>
      <c r="E161" s="191"/>
      <c r="F161" s="307" t="s">
        <v>453</v>
      </c>
      <c r="G161" s="307"/>
      <c r="H161" s="307"/>
      <c r="I161" s="307"/>
      <c r="J161" s="192"/>
      <c r="K161" s="145"/>
      <c r="L161" s="306"/>
      <c r="M161" s="306"/>
      <c r="N161" s="306"/>
      <c r="O161" s="306"/>
      <c r="P161" s="306"/>
      <c r="Q161" s="306"/>
      <c r="R161" s="109"/>
      <c r="T161" s="110"/>
      <c r="U161" s="30"/>
      <c r="V161" s="111"/>
      <c r="W161" s="111"/>
      <c r="X161" s="111"/>
      <c r="Y161" s="111"/>
      <c r="Z161" s="111"/>
      <c r="AA161" s="112"/>
    </row>
    <row r="162" spans="2:27" s="1" customFormat="1" ht="22.5" customHeight="1">
      <c r="B162" s="108"/>
      <c r="C162" s="190">
        <v>9</v>
      </c>
      <c r="D162" s="190" t="s">
        <v>427</v>
      </c>
      <c r="E162" s="191" t="s">
        <v>446</v>
      </c>
      <c r="F162" s="304" t="s">
        <v>455</v>
      </c>
      <c r="G162" s="304"/>
      <c r="H162" s="304"/>
      <c r="I162" s="304"/>
      <c r="J162" s="192" t="s">
        <v>123</v>
      </c>
      <c r="K162" s="145">
        <v>375</v>
      </c>
      <c r="L162" s="305"/>
      <c r="M162" s="305"/>
      <c r="N162" s="306">
        <f t="shared" si="4"/>
        <v>0</v>
      </c>
      <c r="O162" s="306"/>
      <c r="P162" s="306"/>
      <c r="Q162" s="306"/>
      <c r="R162" s="109"/>
      <c r="T162" s="110" t="s">
        <v>5</v>
      </c>
      <c r="U162" s="30" t="s">
        <v>36</v>
      </c>
      <c r="V162" s="111">
        <v>0</v>
      </c>
      <c r="W162" s="111">
        <f t="shared" si="1"/>
        <v>0</v>
      </c>
      <c r="X162" s="111">
        <v>0</v>
      </c>
      <c r="Y162" s="111">
        <f t="shared" si="2"/>
        <v>0</v>
      </c>
      <c r="Z162" s="111">
        <v>0</v>
      </c>
      <c r="AA162" s="112">
        <f t="shared" si="3"/>
        <v>0</v>
      </c>
    </row>
    <row r="163" spans="2:27" s="1" customFormat="1" ht="31.5" customHeight="1">
      <c r="B163" s="108"/>
      <c r="C163" s="190">
        <v>10</v>
      </c>
      <c r="D163" s="190" t="s">
        <v>427</v>
      </c>
      <c r="E163" s="197" t="s">
        <v>447</v>
      </c>
      <c r="F163" s="304" t="s">
        <v>456</v>
      </c>
      <c r="G163" s="304"/>
      <c r="H163" s="304"/>
      <c r="I163" s="304"/>
      <c r="J163" s="192" t="s">
        <v>123</v>
      </c>
      <c r="K163" s="145">
        <v>375</v>
      </c>
      <c r="L163" s="305"/>
      <c r="M163" s="305"/>
      <c r="N163" s="306">
        <f t="shared" si="4"/>
        <v>0</v>
      </c>
      <c r="O163" s="306"/>
      <c r="P163" s="306"/>
      <c r="Q163" s="306"/>
      <c r="R163" s="109"/>
      <c r="T163" s="110" t="s">
        <v>5</v>
      </c>
      <c r="U163" s="30" t="s">
        <v>36</v>
      </c>
      <c r="V163" s="111">
        <v>0</v>
      </c>
      <c r="W163" s="111">
        <f t="shared" si="1"/>
        <v>0</v>
      </c>
      <c r="X163" s="111">
        <v>0</v>
      </c>
      <c r="Y163" s="111">
        <f t="shared" si="2"/>
        <v>0</v>
      </c>
      <c r="Z163" s="111">
        <v>0</v>
      </c>
      <c r="AA163" s="112">
        <f t="shared" si="3"/>
        <v>0</v>
      </c>
    </row>
    <row r="164" spans="2:27" s="1" customFormat="1" ht="22.5" customHeight="1">
      <c r="B164" s="108"/>
      <c r="C164" s="190">
        <v>11</v>
      </c>
      <c r="D164" s="190" t="s">
        <v>427</v>
      </c>
      <c r="E164" s="191" t="s">
        <v>448</v>
      </c>
      <c r="F164" s="304" t="s">
        <v>457</v>
      </c>
      <c r="G164" s="304"/>
      <c r="H164" s="304"/>
      <c r="I164" s="304"/>
      <c r="J164" s="192" t="s">
        <v>123</v>
      </c>
      <c r="K164" s="145">
        <v>375</v>
      </c>
      <c r="L164" s="305"/>
      <c r="M164" s="305"/>
      <c r="N164" s="306">
        <f t="shared" si="4"/>
        <v>0</v>
      </c>
      <c r="O164" s="306"/>
      <c r="P164" s="306"/>
      <c r="Q164" s="306"/>
      <c r="R164" s="109"/>
      <c r="T164" s="110" t="s">
        <v>5</v>
      </c>
      <c r="U164" s="30" t="s">
        <v>36</v>
      </c>
      <c r="V164" s="111">
        <v>0</v>
      </c>
      <c r="W164" s="111">
        <f t="shared" si="1"/>
        <v>0</v>
      </c>
      <c r="X164" s="111">
        <v>0</v>
      </c>
      <c r="Y164" s="111">
        <f t="shared" si="2"/>
        <v>0</v>
      </c>
      <c r="Z164" s="111">
        <v>0</v>
      </c>
      <c r="AA164" s="112">
        <f t="shared" si="3"/>
        <v>0</v>
      </c>
    </row>
    <row r="165" spans="2:27" s="1" customFormat="1" ht="22.5" customHeight="1">
      <c r="B165" s="108"/>
      <c r="C165" s="190">
        <v>12</v>
      </c>
      <c r="D165" s="190" t="s">
        <v>427</v>
      </c>
      <c r="E165" s="191" t="s">
        <v>449</v>
      </c>
      <c r="F165" s="304" t="s">
        <v>458</v>
      </c>
      <c r="G165" s="304"/>
      <c r="H165" s="304"/>
      <c r="I165" s="304"/>
      <c r="J165" s="192" t="s">
        <v>123</v>
      </c>
      <c r="K165" s="145">
        <v>375</v>
      </c>
      <c r="L165" s="305"/>
      <c r="M165" s="305"/>
      <c r="N165" s="306">
        <f t="shared" si="4"/>
        <v>0</v>
      </c>
      <c r="O165" s="306"/>
      <c r="P165" s="306"/>
      <c r="Q165" s="306"/>
      <c r="R165" s="109"/>
      <c r="T165" s="110" t="s">
        <v>5</v>
      </c>
      <c r="U165" s="30" t="s">
        <v>36</v>
      </c>
      <c r="V165" s="111">
        <v>0</v>
      </c>
      <c r="W165" s="111">
        <f t="shared" si="1"/>
        <v>0</v>
      </c>
      <c r="X165" s="111">
        <v>0</v>
      </c>
      <c r="Y165" s="111">
        <f t="shared" si="2"/>
        <v>0</v>
      </c>
      <c r="Z165" s="111">
        <v>0</v>
      </c>
      <c r="AA165" s="112">
        <f t="shared" si="3"/>
        <v>0</v>
      </c>
    </row>
    <row r="166" spans="2:27" s="1" customFormat="1" ht="22.5" customHeight="1">
      <c r="B166" s="108"/>
      <c r="C166" s="190">
        <v>13</v>
      </c>
      <c r="D166" s="190" t="s">
        <v>427</v>
      </c>
      <c r="E166" s="191" t="s">
        <v>450</v>
      </c>
      <c r="F166" s="304" t="s">
        <v>459</v>
      </c>
      <c r="G166" s="304"/>
      <c r="H166" s="304"/>
      <c r="I166" s="304"/>
      <c r="J166" s="192" t="s">
        <v>454</v>
      </c>
      <c r="K166" s="145">
        <v>11.25</v>
      </c>
      <c r="L166" s="305"/>
      <c r="M166" s="305"/>
      <c r="N166" s="306">
        <f aca="true" t="shared" si="5" ref="N166">ROUND(L166*K166,2)</f>
        <v>0</v>
      </c>
      <c r="O166" s="306"/>
      <c r="P166" s="306"/>
      <c r="Q166" s="306"/>
      <c r="R166" s="109"/>
      <c r="T166" s="110"/>
      <c r="U166" s="30"/>
      <c r="V166" s="111"/>
      <c r="W166" s="111"/>
      <c r="X166" s="111"/>
      <c r="Y166" s="111"/>
      <c r="Z166" s="111"/>
      <c r="AA166" s="112"/>
    </row>
    <row r="167" spans="2:27" s="1" customFormat="1" ht="17.25" customHeight="1">
      <c r="B167" s="108"/>
      <c r="C167" s="190"/>
      <c r="D167" s="190"/>
      <c r="E167" s="191"/>
      <c r="F167" s="307" t="s">
        <v>460</v>
      </c>
      <c r="G167" s="307"/>
      <c r="H167" s="307"/>
      <c r="I167" s="307"/>
      <c r="J167" s="192"/>
      <c r="K167" s="145"/>
      <c r="L167" s="306"/>
      <c r="M167" s="306"/>
      <c r="N167" s="306"/>
      <c r="O167" s="306"/>
      <c r="P167" s="306"/>
      <c r="Q167" s="306"/>
      <c r="R167" s="109"/>
      <c r="T167" s="110"/>
      <c r="U167" s="30"/>
      <c r="V167" s="111"/>
      <c r="W167" s="111"/>
      <c r="X167" s="111"/>
      <c r="Y167" s="111"/>
      <c r="Z167" s="111"/>
      <c r="AA167" s="112"/>
    </row>
    <row r="168" spans="2:27" s="9" customFormat="1" ht="29.85" customHeight="1">
      <c r="B168" s="100"/>
      <c r="C168" s="146"/>
      <c r="D168" s="147" t="s">
        <v>461</v>
      </c>
      <c r="E168" s="199"/>
      <c r="F168" s="147"/>
      <c r="G168" s="147"/>
      <c r="H168" s="147"/>
      <c r="I168" s="147"/>
      <c r="J168" s="147"/>
      <c r="K168" s="147"/>
      <c r="L168" s="147"/>
      <c r="M168" s="147"/>
      <c r="N168" s="302">
        <f>SUM(N169:Q173)</f>
        <v>0</v>
      </c>
      <c r="O168" s="303"/>
      <c r="P168" s="303"/>
      <c r="Q168" s="303"/>
      <c r="R168" s="103"/>
      <c r="T168" s="104" t="s">
        <v>5</v>
      </c>
      <c r="U168" s="101" t="s">
        <v>36</v>
      </c>
      <c r="V168" s="101">
        <v>0</v>
      </c>
      <c r="W168" s="105">
        <f t="shared" si="1"/>
        <v>0</v>
      </c>
      <c r="X168" s="101">
        <v>0</v>
      </c>
      <c r="Y168" s="105">
        <f t="shared" si="2"/>
        <v>0</v>
      </c>
      <c r="Z168" s="101">
        <v>0</v>
      </c>
      <c r="AA168" s="106">
        <f t="shared" si="3"/>
        <v>0</v>
      </c>
    </row>
    <row r="169" spans="2:27" s="1" customFormat="1" ht="31.5" customHeight="1">
      <c r="B169" s="108"/>
      <c r="C169" s="190">
        <v>14</v>
      </c>
      <c r="D169" s="190" t="s">
        <v>427</v>
      </c>
      <c r="E169" s="197" t="s">
        <v>462</v>
      </c>
      <c r="F169" s="304" t="s">
        <v>465</v>
      </c>
      <c r="G169" s="304"/>
      <c r="H169" s="304"/>
      <c r="I169" s="304"/>
      <c r="J169" s="192" t="s">
        <v>128</v>
      </c>
      <c r="K169" s="145">
        <v>2</v>
      </c>
      <c r="L169" s="305"/>
      <c r="M169" s="305"/>
      <c r="N169" s="306">
        <f t="shared" si="4"/>
        <v>0</v>
      </c>
      <c r="O169" s="306"/>
      <c r="P169" s="306"/>
      <c r="Q169" s="306"/>
      <c r="R169" s="109"/>
      <c r="T169" s="110" t="s">
        <v>5</v>
      </c>
      <c r="U169" s="30" t="s">
        <v>36</v>
      </c>
      <c r="V169" s="111">
        <v>0</v>
      </c>
      <c r="W169" s="111">
        <f t="shared" si="1"/>
        <v>0</v>
      </c>
      <c r="X169" s="111">
        <v>0</v>
      </c>
      <c r="Y169" s="111">
        <f t="shared" si="2"/>
        <v>0</v>
      </c>
      <c r="Z169" s="111">
        <v>0</v>
      </c>
      <c r="AA169" s="112">
        <f t="shared" si="3"/>
        <v>0</v>
      </c>
    </row>
    <row r="170" spans="2:27" s="1" customFormat="1" ht="17.25" customHeight="1">
      <c r="B170" s="108"/>
      <c r="C170" s="190"/>
      <c r="D170" s="190"/>
      <c r="E170" s="191"/>
      <c r="F170" s="307" t="s">
        <v>468</v>
      </c>
      <c r="G170" s="307"/>
      <c r="H170" s="307"/>
      <c r="I170" s="307"/>
      <c r="J170" s="192"/>
      <c r="K170" s="145"/>
      <c r="L170" s="306"/>
      <c r="M170" s="306"/>
      <c r="N170" s="306"/>
      <c r="O170" s="306"/>
      <c r="P170" s="306"/>
      <c r="Q170" s="306"/>
      <c r="R170" s="109"/>
      <c r="T170" s="110"/>
      <c r="U170" s="30"/>
      <c r="V170" s="111"/>
      <c r="W170" s="111"/>
      <c r="X170" s="111"/>
      <c r="Y170" s="111"/>
      <c r="Z170" s="111"/>
      <c r="AA170" s="112"/>
    </row>
    <row r="171" spans="2:27" s="1" customFormat="1" ht="31.5" customHeight="1">
      <c r="B171" s="108"/>
      <c r="C171" s="190">
        <v>15</v>
      </c>
      <c r="D171" s="190" t="s">
        <v>427</v>
      </c>
      <c r="E171" s="197" t="s">
        <v>463</v>
      </c>
      <c r="F171" s="304" t="s">
        <v>466</v>
      </c>
      <c r="G171" s="304"/>
      <c r="H171" s="304"/>
      <c r="I171" s="304"/>
      <c r="J171" s="192" t="s">
        <v>128</v>
      </c>
      <c r="K171" s="145">
        <v>7.9</v>
      </c>
      <c r="L171" s="305"/>
      <c r="M171" s="305"/>
      <c r="N171" s="306">
        <f t="shared" si="4"/>
        <v>0</v>
      </c>
      <c r="O171" s="306"/>
      <c r="P171" s="306"/>
      <c r="Q171" s="306"/>
      <c r="R171" s="109"/>
      <c r="T171" s="110" t="s">
        <v>5</v>
      </c>
      <c r="U171" s="30" t="s">
        <v>36</v>
      </c>
      <c r="V171" s="111">
        <v>0</v>
      </c>
      <c r="W171" s="111">
        <f t="shared" si="1"/>
        <v>0</v>
      </c>
      <c r="X171" s="111">
        <v>0</v>
      </c>
      <c r="Y171" s="111">
        <f t="shared" si="2"/>
        <v>0</v>
      </c>
      <c r="Z171" s="111">
        <v>0</v>
      </c>
      <c r="AA171" s="112">
        <f t="shared" si="3"/>
        <v>0</v>
      </c>
    </row>
    <row r="172" spans="2:27" s="1" customFormat="1" ht="17.25" customHeight="1">
      <c r="B172" s="108"/>
      <c r="C172" s="190"/>
      <c r="D172" s="190"/>
      <c r="E172" s="191"/>
      <c r="F172" s="307">
        <v>7.9</v>
      </c>
      <c r="G172" s="307"/>
      <c r="H172" s="307"/>
      <c r="I172" s="307"/>
      <c r="J172" s="192"/>
      <c r="K172" s="145"/>
      <c r="L172" s="306"/>
      <c r="M172" s="306"/>
      <c r="N172" s="306"/>
      <c r="O172" s="306"/>
      <c r="P172" s="306"/>
      <c r="Q172" s="306"/>
      <c r="R172" s="109"/>
      <c r="T172" s="110"/>
      <c r="U172" s="30"/>
      <c r="V172" s="111"/>
      <c r="W172" s="111"/>
      <c r="X172" s="111"/>
      <c r="Y172" s="111"/>
      <c r="Z172" s="111"/>
      <c r="AA172" s="112"/>
    </row>
    <row r="173" spans="2:27" s="1" customFormat="1" ht="31.5" customHeight="1">
      <c r="B173" s="108"/>
      <c r="C173" s="190">
        <v>16</v>
      </c>
      <c r="D173" s="190" t="s">
        <v>427</v>
      </c>
      <c r="E173" s="197" t="s">
        <v>464</v>
      </c>
      <c r="F173" s="304" t="s">
        <v>467</v>
      </c>
      <c r="G173" s="304"/>
      <c r="H173" s="304"/>
      <c r="I173" s="304"/>
      <c r="J173" s="192" t="s">
        <v>123</v>
      </c>
      <c r="K173" s="145">
        <v>18</v>
      </c>
      <c r="L173" s="305"/>
      <c r="M173" s="305"/>
      <c r="N173" s="306">
        <f t="shared" si="4"/>
        <v>0</v>
      </c>
      <c r="O173" s="306"/>
      <c r="P173" s="306"/>
      <c r="Q173" s="306"/>
      <c r="R173" s="109"/>
      <c r="T173" s="110" t="s">
        <v>5</v>
      </c>
      <c r="U173" s="30" t="s">
        <v>36</v>
      </c>
      <c r="V173" s="111">
        <v>0</v>
      </c>
      <c r="W173" s="111">
        <f t="shared" si="1"/>
        <v>0</v>
      </c>
      <c r="X173" s="111">
        <v>0</v>
      </c>
      <c r="Y173" s="111">
        <f t="shared" si="2"/>
        <v>0</v>
      </c>
      <c r="Z173" s="111">
        <v>0</v>
      </c>
      <c r="AA173" s="112">
        <f t="shared" si="3"/>
        <v>0</v>
      </c>
    </row>
    <row r="174" spans="2:27" s="9" customFormat="1" ht="29.85" customHeight="1">
      <c r="B174" s="100"/>
      <c r="C174" s="146"/>
      <c r="D174" s="147" t="s">
        <v>469</v>
      </c>
      <c r="E174" s="199"/>
      <c r="F174" s="147"/>
      <c r="G174" s="147"/>
      <c r="H174" s="147"/>
      <c r="I174" s="147"/>
      <c r="J174" s="147"/>
      <c r="K174" s="147"/>
      <c r="L174" s="147"/>
      <c r="M174" s="147"/>
      <c r="N174" s="302">
        <f>SUM(N175:Q180)</f>
        <v>0</v>
      </c>
      <c r="O174" s="303"/>
      <c r="P174" s="303"/>
      <c r="Q174" s="303"/>
      <c r="R174" s="103"/>
      <c r="T174" s="104"/>
      <c r="U174" s="101"/>
      <c r="V174" s="101"/>
      <c r="W174" s="105"/>
      <c r="X174" s="101"/>
      <c r="Y174" s="105"/>
      <c r="Z174" s="101"/>
      <c r="AA174" s="106"/>
    </row>
    <row r="175" spans="2:27" s="1" customFormat="1" ht="31.5" customHeight="1">
      <c r="B175" s="108"/>
      <c r="C175" s="190">
        <v>17</v>
      </c>
      <c r="D175" s="190" t="s">
        <v>427</v>
      </c>
      <c r="E175" s="197" t="s">
        <v>470</v>
      </c>
      <c r="F175" s="304" t="s">
        <v>475</v>
      </c>
      <c r="G175" s="304"/>
      <c r="H175" s="304"/>
      <c r="I175" s="304"/>
      <c r="J175" s="192" t="s">
        <v>123</v>
      </c>
      <c r="K175" s="145">
        <v>38</v>
      </c>
      <c r="L175" s="305"/>
      <c r="M175" s="305"/>
      <c r="N175" s="306">
        <f t="shared" si="4"/>
        <v>0</v>
      </c>
      <c r="O175" s="306"/>
      <c r="P175" s="306"/>
      <c r="Q175" s="306"/>
      <c r="R175" s="109"/>
      <c r="T175" s="110" t="s">
        <v>5</v>
      </c>
      <c r="U175" s="30" t="s">
        <v>36</v>
      </c>
      <c r="V175" s="111">
        <v>0</v>
      </c>
      <c r="W175" s="111">
        <f t="shared" si="1"/>
        <v>0</v>
      </c>
      <c r="X175" s="111">
        <v>0</v>
      </c>
      <c r="Y175" s="111">
        <f t="shared" si="2"/>
        <v>0</v>
      </c>
      <c r="Z175" s="111">
        <v>0</v>
      </c>
      <c r="AA175" s="112">
        <f t="shared" si="3"/>
        <v>0</v>
      </c>
    </row>
    <row r="176" spans="2:27" s="1" customFormat="1" ht="17.25" customHeight="1">
      <c r="B176" s="108"/>
      <c r="C176" s="190"/>
      <c r="D176" s="190"/>
      <c r="E176" s="191"/>
      <c r="F176" s="307" t="s">
        <v>476</v>
      </c>
      <c r="G176" s="307"/>
      <c r="H176" s="307"/>
      <c r="I176" s="307"/>
      <c r="J176" s="192"/>
      <c r="K176" s="145"/>
      <c r="L176" s="306"/>
      <c r="M176" s="306"/>
      <c r="N176" s="306"/>
      <c r="O176" s="306"/>
      <c r="P176" s="306"/>
      <c r="Q176" s="306"/>
      <c r="R176" s="109"/>
      <c r="T176" s="110"/>
      <c r="U176" s="30"/>
      <c r="V176" s="111"/>
      <c r="W176" s="111"/>
      <c r="X176" s="111"/>
      <c r="Y176" s="111"/>
      <c r="Z176" s="111"/>
      <c r="AA176" s="112"/>
    </row>
    <row r="177" spans="2:27" s="1" customFormat="1" ht="22.5" customHeight="1">
      <c r="B177" s="108"/>
      <c r="C177" s="190">
        <v>18</v>
      </c>
      <c r="D177" s="190" t="s">
        <v>427</v>
      </c>
      <c r="E177" s="197" t="s">
        <v>471</v>
      </c>
      <c r="F177" s="304" t="s">
        <v>723</v>
      </c>
      <c r="G177" s="304"/>
      <c r="H177" s="304"/>
      <c r="I177" s="304"/>
      <c r="J177" s="192" t="s">
        <v>123</v>
      </c>
      <c r="K177" s="145">
        <v>15.33</v>
      </c>
      <c r="L177" s="305"/>
      <c r="M177" s="305"/>
      <c r="N177" s="306">
        <f t="shared" si="4"/>
        <v>0</v>
      </c>
      <c r="O177" s="306"/>
      <c r="P177" s="306"/>
      <c r="Q177" s="306"/>
      <c r="R177" s="109"/>
      <c r="T177" s="110" t="s">
        <v>5</v>
      </c>
      <c r="U177" s="30" t="s">
        <v>36</v>
      </c>
      <c r="V177" s="111">
        <v>0</v>
      </c>
      <c r="W177" s="111">
        <f t="shared" si="1"/>
        <v>0</v>
      </c>
      <c r="X177" s="111">
        <v>0</v>
      </c>
      <c r="Y177" s="111">
        <f t="shared" si="2"/>
        <v>0</v>
      </c>
      <c r="Z177" s="111">
        <v>0</v>
      </c>
      <c r="AA177" s="112">
        <f t="shared" si="3"/>
        <v>0</v>
      </c>
    </row>
    <row r="178" spans="2:27" s="1" customFormat="1" ht="22.5" customHeight="1">
      <c r="B178" s="108"/>
      <c r="C178" s="190">
        <v>19</v>
      </c>
      <c r="D178" s="190" t="s">
        <v>427</v>
      </c>
      <c r="E178" s="197" t="s">
        <v>472</v>
      </c>
      <c r="F178" s="304" t="s">
        <v>728</v>
      </c>
      <c r="G178" s="304"/>
      <c r="H178" s="304"/>
      <c r="I178" s="304"/>
      <c r="J178" s="192" t="s">
        <v>123</v>
      </c>
      <c r="K178" s="145">
        <v>31.5</v>
      </c>
      <c r="L178" s="305"/>
      <c r="M178" s="305"/>
      <c r="N178" s="306">
        <f t="shared" si="4"/>
        <v>0</v>
      </c>
      <c r="O178" s="306"/>
      <c r="P178" s="306"/>
      <c r="Q178" s="306"/>
      <c r="R178" s="109"/>
      <c r="T178" s="110" t="s">
        <v>5</v>
      </c>
      <c r="U178" s="30" t="s">
        <v>36</v>
      </c>
      <c r="V178" s="111">
        <v>0</v>
      </c>
      <c r="W178" s="111">
        <f t="shared" si="1"/>
        <v>0</v>
      </c>
      <c r="X178" s="111">
        <v>0</v>
      </c>
      <c r="Y178" s="111">
        <f t="shared" si="2"/>
        <v>0</v>
      </c>
      <c r="Z178" s="111">
        <v>0</v>
      </c>
      <c r="AA178" s="112">
        <f t="shared" si="3"/>
        <v>0</v>
      </c>
    </row>
    <row r="179" spans="2:27" s="1" customFormat="1" ht="22.5" customHeight="1">
      <c r="B179" s="108"/>
      <c r="C179" s="190">
        <v>20</v>
      </c>
      <c r="D179" s="190" t="s">
        <v>427</v>
      </c>
      <c r="E179" s="197" t="s">
        <v>473</v>
      </c>
      <c r="F179" s="304" t="s">
        <v>724</v>
      </c>
      <c r="G179" s="304"/>
      <c r="H179" s="304"/>
      <c r="I179" s="304"/>
      <c r="J179" s="192" t="s">
        <v>123</v>
      </c>
      <c r="K179" s="145">
        <v>12.4</v>
      </c>
      <c r="L179" s="305"/>
      <c r="M179" s="305"/>
      <c r="N179" s="306">
        <f t="shared" si="4"/>
        <v>0</v>
      </c>
      <c r="O179" s="306"/>
      <c r="P179" s="306"/>
      <c r="Q179" s="306"/>
      <c r="R179" s="109"/>
      <c r="T179" s="110" t="s">
        <v>5</v>
      </c>
      <c r="U179" s="30" t="s">
        <v>36</v>
      </c>
      <c r="V179" s="111">
        <v>0</v>
      </c>
      <c r="W179" s="111">
        <f t="shared" si="1"/>
        <v>0</v>
      </c>
      <c r="X179" s="111">
        <v>0</v>
      </c>
      <c r="Y179" s="111">
        <f t="shared" si="2"/>
        <v>0</v>
      </c>
      <c r="Z179" s="111">
        <v>0</v>
      </c>
      <c r="AA179" s="112">
        <f t="shared" si="3"/>
        <v>0</v>
      </c>
    </row>
    <row r="180" spans="2:27" s="1" customFormat="1" ht="31.5" customHeight="1">
      <c r="B180" s="108"/>
      <c r="C180" s="190">
        <v>21</v>
      </c>
      <c r="D180" s="190" t="s">
        <v>427</v>
      </c>
      <c r="E180" s="197" t="s">
        <v>474</v>
      </c>
      <c r="F180" s="304" t="s">
        <v>478</v>
      </c>
      <c r="G180" s="304"/>
      <c r="H180" s="304"/>
      <c r="I180" s="304"/>
      <c r="J180" s="192" t="s">
        <v>477</v>
      </c>
      <c r="K180" s="145">
        <v>0.0181</v>
      </c>
      <c r="L180" s="305"/>
      <c r="M180" s="305"/>
      <c r="N180" s="306">
        <f t="shared" si="4"/>
        <v>0</v>
      </c>
      <c r="O180" s="306"/>
      <c r="P180" s="306"/>
      <c r="Q180" s="306"/>
      <c r="R180" s="109"/>
      <c r="T180" s="110" t="s">
        <v>5</v>
      </c>
      <c r="U180" s="30" t="s">
        <v>36</v>
      </c>
      <c r="V180" s="111">
        <v>0</v>
      </c>
      <c r="W180" s="111">
        <f t="shared" si="1"/>
        <v>0</v>
      </c>
      <c r="X180" s="111">
        <v>0</v>
      </c>
      <c r="Y180" s="111">
        <f t="shared" si="2"/>
        <v>0</v>
      </c>
      <c r="Z180" s="111">
        <v>0</v>
      </c>
      <c r="AA180" s="112">
        <f t="shared" si="3"/>
        <v>0</v>
      </c>
    </row>
    <row r="181" spans="2:27" s="1" customFormat="1" ht="31.5" customHeight="1">
      <c r="B181" s="108"/>
      <c r="C181" s="190"/>
      <c r="D181" s="190"/>
      <c r="E181" s="191"/>
      <c r="F181" s="307" t="s">
        <v>479</v>
      </c>
      <c r="G181" s="307"/>
      <c r="H181" s="307"/>
      <c r="I181" s="307"/>
      <c r="J181" s="192"/>
      <c r="K181" s="145"/>
      <c r="L181" s="306"/>
      <c r="M181" s="306"/>
      <c r="N181" s="306"/>
      <c r="O181" s="306"/>
      <c r="P181" s="306"/>
      <c r="Q181" s="306"/>
      <c r="R181" s="109"/>
      <c r="T181" s="110"/>
      <c r="U181" s="30"/>
      <c r="V181" s="111"/>
      <c r="W181" s="111"/>
      <c r="X181" s="111"/>
      <c r="Y181" s="111"/>
      <c r="Z181" s="111"/>
      <c r="AA181" s="112"/>
    </row>
    <row r="182" spans="2:27" s="9" customFormat="1" ht="29.85" customHeight="1">
      <c r="B182" s="100"/>
      <c r="C182" s="146"/>
      <c r="D182" s="147" t="s">
        <v>480</v>
      </c>
      <c r="E182" s="199"/>
      <c r="F182" s="147"/>
      <c r="G182" s="147"/>
      <c r="H182" s="147"/>
      <c r="I182" s="147"/>
      <c r="J182" s="147"/>
      <c r="K182" s="147"/>
      <c r="L182" s="147"/>
      <c r="M182" s="147"/>
      <c r="N182" s="302">
        <f>SUM(N183:Q198)</f>
        <v>0</v>
      </c>
      <c r="O182" s="303"/>
      <c r="P182" s="303"/>
      <c r="Q182" s="303"/>
      <c r="R182" s="103"/>
      <c r="T182" s="104"/>
      <c r="U182" s="101"/>
      <c r="V182" s="101"/>
      <c r="W182" s="105"/>
      <c r="X182" s="101"/>
      <c r="Y182" s="105"/>
      <c r="Z182" s="101"/>
      <c r="AA182" s="106"/>
    </row>
    <row r="183" spans="2:27" s="1" customFormat="1" ht="31.5" customHeight="1">
      <c r="B183" s="108"/>
      <c r="C183" s="190">
        <v>22</v>
      </c>
      <c r="D183" s="190" t="s">
        <v>427</v>
      </c>
      <c r="E183" s="197" t="s">
        <v>481</v>
      </c>
      <c r="F183" s="304" t="s">
        <v>491</v>
      </c>
      <c r="G183" s="304"/>
      <c r="H183" s="304"/>
      <c r="I183" s="304"/>
      <c r="J183" s="192" t="s">
        <v>128</v>
      </c>
      <c r="K183" s="145">
        <v>1.43</v>
      </c>
      <c r="L183" s="305"/>
      <c r="M183" s="305"/>
      <c r="N183" s="306">
        <f t="shared" si="4"/>
        <v>0</v>
      </c>
      <c r="O183" s="306"/>
      <c r="P183" s="306"/>
      <c r="Q183" s="306"/>
      <c r="R183" s="109"/>
      <c r="T183" s="110" t="s">
        <v>5</v>
      </c>
      <c r="U183" s="30" t="s">
        <v>36</v>
      </c>
      <c r="V183" s="111">
        <v>0</v>
      </c>
      <c r="W183" s="111">
        <f t="shared" si="1"/>
        <v>0</v>
      </c>
      <c r="X183" s="111">
        <v>0</v>
      </c>
      <c r="Y183" s="111">
        <f t="shared" si="2"/>
        <v>0</v>
      </c>
      <c r="Z183" s="111">
        <v>0</v>
      </c>
      <c r="AA183" s="112">
        <f t="shared" si="3"/>
        <v>0</v>
      </c>
    </row>
    <row r="184" spans="2:27" s="1" customFormat="1" ht="17.25" customHeight="1">
      <c r="B184" s="108"/>
      <c r="C184" s="190"/>
      <c r="D184" s="190"/>
      <c r="E184" s="191"/>
      <c r="F184" s="307" t="s">
        <v>492</v>
      </c>
      <c r="G184" s="307"/>
      <c r="H184" s="307"/>
      <c r="I184" s="307"/>
      <c r="J184" s="192"/>
      <c r="K184" s="145"/>
      <c r="L184" s="306"/>
      <c r="M184" s="306"/>
      <c r="N184" s="306"/>
      <c r="O184" s="306"/>
      <c r="P184" s="306"/>
      <c r="Q184" s="306"/>
      <c r="R184" s="109"/>
      <c r="T184" s="110"/>
      <c r="U184" s="30"/>
      <c r="V184" s="111"/>
      <c r="W184" s="111"/>
      <c r="X184" s="111"/>
      <c r="Y184" s="111"/>
      <c r="Z184" s="111"/>
      <c r="AA184" s="112"/>
    </row>
    <row r="185" spans="2:27" s="1" customFormat="1" ht="31.5" customHeight="1">
      <c r="B185" s="108"/>
      <c r="C185" s="190">
        <v>23</v>
      </c>
      <c r="D185" s="190" t="s">
        <v>427</v>
      </c>
      <c r="E185" s="197" t="s">
        <v>482</v>
      </c>
      <c r="F185" s="304" t="s">
        <v>493</v>
      </c>
      <c r="G185" s="304"/>
      <c r="H185" s="304"/>
      <c r="I185" s="304"/>
      <c r="J185" s="192" t="s">
        <v>123</v>
      </c>
      <c r="K185" s="145">
        <v>21.35</v>
      </c>
      <c r="L185" s="305"/>
      <c r="M185" s="305"/>
      <c r="N185" s="306">
        <f t="shared" si="4"/>
        <v>0</v>
      </c>
      <c r="O185" s="306"/>
      <c r="P185" s="306"/>
      <c r="Q185" s="306"/>
      <c r="R185" s="109"/>
      <c r="T185" s="110" t="s">
        <v>5</v>
      </c>
      <c r="U185" s="30" t="s">
        <v>36</v>
      </c>
      <c r="V185" s="111">
        <v>0</v>
      </c>
      <c r="W185" s="111">
        <f t="shared" si="1"/>
        <v>0</v>
      </c>
      <c r="X185" s="111">
        <v>0</v>
      </c>
      <c r="Y185" s="111">
        <f t="shared" si="2"/>
        <v>0</v>
      </c>
      <c r="Z185" s="111">
        <v>0</v>
      </c>
      <c r="AA185" s="112">
        <f t="shared" si="3"/>
        <v>0</v>
      </c>
    </row>
    <row r="186" spans="2:27" s="1" customFormat="1" ht="26.25" customHeight="1">
      <c r="B186" s="108"/>
      <c r="C186" s="190"/>
      <c r="D186" s="190"/>
      <c r="E186" s="191"/>
      <c r="F186" s="307" t="s">
        <v>730</v>
      </c>
      <c r="G186" s="307"/>
      <c r="H186" s="307"/>
      <c r="I186" s="307"/>
      <c r="J186" s="192"/>
      <c r="K186" s="145"/>
      <c r="L186" s="306"/>
      <c r="M186" s="306"/>
      <c r="N186" s="306"/>
      <c r="O186" s="306"/>
      <c r="P186" s="306"/>
      <c r="Q186" s="306"/>
      <c r="R186" s="109"/>
      <c r="T186" s="110"/>
      <c r="U186" s="30"/>
      <c r="V186" s="111"/>
      <c r="W186" s="111"/>
      <c r="X186" s="111"/>
      <c r="Y186" s="111"/>
      <c r="Z186" s="111"/>
      <c r="AA186" s="112"/>
    </row>
    <row r="187" spans="2:27" s="1" customFormat="1" ht="31.5" customHeight="1">
      <c r="B187" s="108"/>
      <c r="C187" s="190">
        <v>24</v>
      </c>
      <c r="D187" s="190" t="s">
        <v>427</v>
      </c>
      <c r="E187" s="197" t="s">
        <v>483</v>
      </c>
      <c r="F187" s="304" t="s">
        <v>494</v>
      </c>
      <c r="G187" s="304"/>
      <c r="H187" s="304"/>
      <c r="I187" s="304"/>
      <c r="J187" s="192" t="s">
        <v>128</v>
      </c>
      <c r="K187" s="145">
        <v>0.3</v>
      </c>
      <c r="L187" s="305"/>
      <c r="M187" s="305"/>
      <c r="N187" s="306">
        <f t="shared" si="4"/>
        <v>0</v>
      </c>
      <c r="O187" s="306"/>
      <c r="P187" s="306"/>
      <c r="Q187" s="306"/>
      <c r="R187" s="109"/>
      <c r="T187" s="110" t="s">
        <v>5</v>
      </c>
      <c r="U187" s="30" t="s">
        <v>36</v>
      </c>
      <c r="V187" s="111">
        <v>0</v>
      </c>
      <c r="W187" s="111">
        <f t="shared" si="1"/>
        <v>0</v>
      </c>
      <c r="X187" s="111">
        <v>0</v>
      </c>
      <c r="Y187" s="111">
        <f t="shared" si="2"/>
        <v>0</v>
      </c>
      <c r="Z187" s="111">
        <v>0</v>
      </c>
      <c r="AA187" s="112">
        <f t="shared" si="3"/>
        <v>0</v>
      </c>
    </row>
    <row r="188" spans="2:27" s="1" customFormat="1" ht="31.5" customHeight="1">
      <c r="B188" s="108"/>
      <c r="C188" s="190">
        <v>25</v>
      </c>
      <c r="D188" s="190" t="s">
        <v>427</v>
      </c>
      <c r="E188" s="197" t="s">
        <v>484</v>
      </c>
      <c r="F188" s="304" t="s">
        <v>495</v>
      </c>
      <c r="G188" s="304"/>
      <c r="H188" s="304"/>
      <c r="I188" s="304"/>
      <c r="J188" s="192" t="s">
        <v>123</v>
      </c>
      <c r="K188" s="145">
        <v>1.5</v>
      </c>
      <c r="L188" s="305"/>
      <c r="M188" s="305"/>
      <c r="N188" s="306">
        <f t="shared" si="4"/>
        <v>0</v>
      </c>
      <c r="O188" s="306"/>
      <c r="P188" s="306"/>
      <c r="Q188" s="306"/>
      <c r="R188" s="109"/>
      <c r="T188" s="110" t="s">
        <v>5</v>
      </c>
      <c r="U188" s="30" t="s">
        <v>36</v>
      </c>
      <c r="V188" s="111">
        <v>0</v>
      </c>
      <c r="W188" s="111">
        <f t="shared" si="1"/>
        <v>0</v>
      </c>
      <c r="X188" s="111">
        <v>0</v>
      </c>
      <c r="Y188" s="111">
        <f t="shared" si="2"/>
        <v>0</v>
      </c>
      <c r="Z188" s="111">
        <v>0</v>
      </c>
      <c r="AA188" s="112">
        <f t="shared" si="3"/>
        <v>0</v>
      </c>
    </row>
    <row r="189" spans="2:27" s="1" customFormat="1" ht="22.5" customHeight="1">
      <c r="B189" s="108"/>
      <c r="C189" s="190">
        <v>26</v>
      </c>
      <c r="D189" s="190" t="s">
        <v>427</v>
      </c>
      <c r="E189" s="191" t="s">
        <v>485</v>
      </c>
      <c r="F189" s="304" t="s">
        <v>496</v>
      </c>
      <c r="G189" s="304"/>
      <c r="H189" s="304"/>
      <c r="I189" s="304"/>
      <c r="J189" s="192" t="s">
        <v>123</v>
      </c>
      <c r="K189" s="145">
        <v>8.5</v>
      </c>
      <c r="L189" s="305"/>
      <c r="M189" s="305"/>
      <c r="N189" s="306">
        <f t="shared" si="4"/>
        <v>0</v>
      </c>
      <c r="O189" s="306"/>
      <c r="P189" s="306"/>
      <c r="Q189" s="306"/>
      <c r="R189" s="109"/>
      <c r="T189" s="110" t="s">
        <v>5</v>
      </c>
      <c r="U189" s="30" t="s">
        <v>36</v>
      </c>
      <c r="V189" s="111">
        <v>0</v>
      </c>
      <c r="W189" s="111">
        <f t="shared" si="1"/>
        <v>0</v>
      </c>
      <c r="X189" s="111">
        <v>0</v>
      </c>
      <c r="Y189" s="111">
        <f t="shared" si="2"/>
        <v>0</v>
      </c>
      <c r="Z189" s="111">
        <v>0</v>
      </c>
      <c r="AA189" s="112">
        <f t="shared" si="3"/>
        <v>0</v>
      </c>
    </row>
    <row r="190" spans="2:27" s="1" customFormat="1" ht="22.5" customHeight="1">
      <c r="B190" s="108"/>
      <c r="C190" s="190">
        <v>27</v>
      </c>
      <c r="D190" s="190" t="s">
        <v>427</v>
      </c>
      <c r="E190" s="191" t="s">
        <v>486</v>
      </c>
      <c r="F190" s="304" t="s">
        <v>497</v>
      </c>
      <c r="G190" s="304"/>
      <c r="H190" s="304"/>
      <c r="I190" s="304"/>
      <c r="J190" s="192" t="s">
        <v>123</v>
      </c>
      <c r="K190" s="145">
        <v>8.5</v>
      </c>
      <c r="L190" s="305"/>
      <c r="M190" s="305"/>
      <c r="N190" s="306">
        <f aca="true" t="shared" si="6" ref="N190">ROUND(L190*K190,2)</f>
        <v>0</v>
      </c>
      <c r="O190" s="306"/>
      <c r="P190" s="306"/>
      <c r="Q190" s="306"/>
      <c r="R190" s="109"/>
      <c r="T190" s="110"/>
      <c r="U190" s="30"/>
      <c r="V190" s="111"/>
      <c r="W190" s="111"/>
      <c r="X190" s="111"/>
      <c r="Y190" s="111"/>
      <c r="Z190" s="111"/>
      <c r="AA190" s="112"/>
    </row>
    <row r="191" spans="2:27" s="1" customFormat="1" ht="31.5" customHeight="1">
      <c r="B191" s="108"/>
      <c r="C191" s="190">
        <v>28</v>
      </c>
      <c r="D191" s="190" t="s">
        <v>427</v>
      </c>
      <c r="E191" s="197" t="s">
        <v>487</v>
      </c>
      <c r="F191" s="304" t="s">
        <v>498</v>
      </c>
      <c r="G191" s="304"/>
      <c r="H191" s="304"/>
      <c r="I191" s="304"/>
      <c r="J191" s="192" t="s">
        <v>477</v>
      </c>
      <c r="K191" s="145">
        <v>0.103</v>
      </c>
      <c r="L191" s="305"/>
      <c r="M191" s="305"/>
      <c r="N191" s="306">
        <f aca="true" t="shared" si="7" ref="N191">ROUND(L191*K191,2)</f>
        <v>0</v>
      </c>
      <c r="O191" s="306"/>
      <c r="P191" s="306"/>
      <c r="Q191" s="306"/>
      <c r="R191" s="109"/>
      <c r="T191" s="110"/>
      <c r="U191" s="30"/>
      <c r="V191" s="111"/>
      <c r="W191" s="111"/>
      <c r="X191" s="111"/>
      <c r="Y191" s="111"/>
      <c r="Z191" s="111"/>
      <c r="AA191" s="112"/>
    </row>
    <row r="192" spans="2:27" s="1" customFormat="1" ht="17.25" customHeight="1">
      <c r="B192" s="108"/>
      <c r="C192" s="190"/>
      <c r="D192" s="190"/>
      <c r="E192" s="191"/>
      <c r="F192" s="307" t="s">
        <v>499</v>
      </c>
      <c r="G192" s="307"/>
      <c r="H192" s="307"/>
      <c r="I192" s="307"/>
      <c r="J192" s="192"/>
      <c r="K192" s="145"/>
      <c r="L192" s="306"/>
      <c r="M192" s="306"/>
      <c r="N192" s="306"/>
      <c r="O192" s="306"/>
      <c r="P192" s="306"/>
      <c r="Q192" s="306"/>
      <c r="R192" s="109"/>
      <c r="T192" s="110"/>
      <c r="U192" s="30"/>
      <c r="V192" s="111"/>
      <c r="W192" s="111"/>
      <c r="X192" s="111"/>
      <c r="Y192" s="111"/>
      <c r="Z192" s="111"/>
      <c r="AA192" s="112"/>
    </row>
    <row r="193" spans="2:27" s="1" customFormat="1" ht="17.25" customHeight="1">
      <c r="B193" s="108"/>
      <c r="C193" s="190"/>
      <c r="D193" s="190"/>
      <c r="E193" s="191"/>
      <c r="F193" s="307" t="s">
        <v>500</v>
      </c>
      <c r="G193" s="307"/>
      <c r="H193" s="307"/>
      <c r="I193" s="307"/>
      <c r="J193" s="192"/>
      <c r="K193" s="145"/>
      <c r="L193" s="306"/>
      <c r="M193" s="306"/>
      <c r="N193" s="306"/>
      <c r="O193" s="306"/>
      <c r="P193" s="306"/>
      <c r="Q193" s="306"/>
      <c r="R193" s="109"/>
      <c r="T193" s="110"/>
      <c r="U193" s="30"/>
      <c r="V193" s="111"/>
      <c r="W193" s="111"/>
      <c r="X193" s="111"/>
      <c r="Y193" s="111"/>
      <c r="Z193" s="111"/>
      <c r="AA193" s="112"/>
    </row>
    <row r="194" spans="2:27" s="1" customFormat="1" ht="31.5" customHeight="1">
      <c r="B194" s="108"/>
      <c r="C194" s="190">
        <v>29</v>
      </c>
      <c r="D194" s="190" t="s">
        <v>427</v>
      </c>
      <c r="E194" s="197" t="s">
        <v>488</v>
      </c>
      <c r="F194" s="304" t="s">
        <v>501</v>
      </c>
      <c r="G194" s="304"/>
      <c r="H194" s="304"/>
      <c r="I194" s="304"/>
      <c r="J194" s="192" t="s">
        <v>128</v>
      </c>
      <c r="K194" s="145">
        <v>1.1</v>
      </c>
      <c r="L194" s="305"/>
      <c r="M194" s="305"/>
      <c r="N194" s="306">
        <f aca="true" t="shared" si="8" ref="N194">ROUND(L194*K194,2)</f>
        <v>0</v>
      </c>
      <c r="O194" s="306"/>
      <c r="P194" s="306"/>
      <c r="Q194" s="306"/>
      <c r="R194" s="109"/>
      <c r="T194" s="110"/>
      <c r="U194" s="30"/>
      <c r="V194" s="111"/>
      <c r="W194" s="111"/>
      <c r="X194" s="111"/>
      <c r="Y194" s="111"/>
      <c r="Z194" s="111"/>
      <c r="AA194" s="112"/>
    </row>
    <row r="195" spans="2:27" s="1" customFormat="1" ht="17.25" customHeight="1">
      <c r="B195" s="108"/>
      <c r="C195" s="190"/>
      <c r="D195" s="190"/>
      <c r="E195" s="191"/>
      <c r="F195" s="307" t="s">
        <v>502</v>
      </c>
      <c r="G195" s="307"/>
      <c r="H195" s="307"/>
      <c r="I195" s="307"/>
      <c r="J195" s="192"/>
      <c r="K195" s="145"/>
      <c r="L195" s="306"/>
      <c r="M195" s="306"/>
      <c r="N195" s="306"/>
      <c r="O195" s="306"/>
      <c r="P195" s="306"/>
      <c r="Q195" s="306"/>
      <c r="R195" s="109"/>
      <c r="T195" s="110"/>
      <c r="U195" s="30"/>
      <c r="V195" s="111"/>
      <c r="W195" s="111"/>
      <c r="X195" s="111"/>
      <c r="Y195" s="111"/>
      <c r="Z195" s="111"/>
      <c r="AA195" s="112"/>
    </row>
    <row r="196" spans="2:27" s="1" customFormat="1" ht="22.5" customHeight="1">
      <c r="B196" s="108"/>
      <c r="C196" s="190">
        <v>30</v>
      </c>
      <c r="D196" s="190" t="s">
        <v>427</v>
      </c>
      <c r="E196" s="191" t="s">
        <v>489</v>
      </c>
      <c r="F196" s="304" t="s">
        <v>725</v>
      </c>
      <c r="G196" s="304"/>
      <c r="H196" s="304"/>
      <c r="I196" s="304"/>
      <c r="J196" s="192" t="s">
        <v>118</v>
      </c>
      <c r="K196" s="145">
        <v>32</v>
      </c>
      <c r="L196" s="305"/>
      <c r="M196" s="305"/>
      <c r="N196" s="306">
        <f aca="true" t="shared" si="9" ref="N196:N197">ROUND(L196*K196,2)</f>
        <v>0</v>
      </c>
      <c r="O196" s="306"/>
      <c r="P196" s="306"/>
      <c r="Q196" s="306"/>
      <c r="R196" s="109"/>
      <c r="T196" s="110"/>
      <c r="U196" s="30"/>
      <c r="V196" s="111"/>
      <c r="W196" s="111"/>
      <c r="X196" s="111"/>
      <c r="Y196" s="111"/>
      <c r="Z196" s="111"/>
      <c r="AA196" s="112"/>
    </row>
    <row r="197" spans="2:27" s="1" customFormat="1" ht="22.5" customHeight="1">
      <c r="B197" s="108"/>
      <c r="C197" s="190">
        <v>31</v>
      </c>
      <c r="D197" s="190" t="s">
        <v>427</v>
      </c>
      <c r="E197" s="191" t="s">
        <v>490</v>
      </c>
      <c r="F197" s="304" t="s">
        <v>726</v>
      </c>
      <c r="G197" s="304"/>
      <c r="H197" s="304"/>
      <c r="I197" s="304"/>
      <c r="J197" s="192" t="s">
        <v>118</v>
      </c>
      <c r="K197" s="145">
        <v>17.5</v>
      </c>
      <c r="L197" s="305"/>
      <c r="M197" s="305"/>
      <c r="N197" s="306">
        <f t="shared" si="9"/>
        <v>0</v>
      </c>
      <c r="O197" s="306"/>
      <c r="P197" s="306"/>
      <c r="Q197" s="306"/>
      <c r="R197" s="109"/>
      <c r="T197" s="110"/>
      <c r="U197" s="30"/>
      <c r="V197" s="111"/>
      <c r="W197" s="111"/>
      <c r="X197" s="111"/>
      <c r="Y197" s="111"/>
      <c r="Z197" s="111"/>
      <c r="AA197" s="112"/>
    </row>
    <row r="198" spans="2:27" s="1" customFormat="1" ht="17.25" customHeight="1">
      <c r="B198" s="108"/>
      <c r="C198" s="190"/>
      <c r="D198" s="190"/>
      <c r="E198" s="191"/>
      <c r="F198" s="307" t="s">
        <v>503</v>
      </c>
      <c r="G198" s="307"/>
      <c r="H198" s="307"/>
      <c r="I198" s="307"/>
      <c r="J198" s="192"/>
      <c r="K198" s="145"/>
      <c r="L198" s="306"/>
      <c r="M198" s="306"/>
      <c r="N198" s="306"/>
      <c r="O198" s="306"/>
      <c r="P198" s="306"/>
      <c r="Q198" s="306"/>
      <c r="R198" s="109"/>
      <c r="T198" s="110"/>
      <c r="U198" s="30"/>
      <c r="V198" s="111"/>
      <c r="W198" s="111"/>
      <c r="X198" s="111"/>
      <c r="Y198" s="111"/>
      <c r="Z198" s="111"/>
      <c r="AA198" s="112"/>
    </row>
    <row r="199" spans="2:27" s="9" customFormat="1" ht="29.85" customHeight="1">
      <c r="B199" s="100"/>
      <c r="C199" s="146"/>
      <c r="D199" s="147" t="s">
        <v>504</v>
      </c>
      <c r="E199" s="147"/>
      <c r="F199" s="147"/>
      <c r="G199" s="147"/>
      <c r="H199" s="147"/>
      <c r="I199" s="147"/>
      <c r="J199" s="147"/>
      <c r="K199" s="147"/>
      <c r="L199" s="147"/>
      <c r="M199" s="147"/>
      <c r="N199" s="302">
        <f>SUM(N200:Q206)</f>
        <v>0</v>
      </c>
      <c r="O199" s="303"/>
      <c r="P199" s="303"/>
      <c r="Q199" s="303"/>
      <c r="R199" s="103"/>
      <c r="T199" s="104" t="s">
        <v>5</v>
      </c>
      <c r="U199" s="101" t="s">
        <v>36</v>
      </c>
      <c r="V199" s="101">
        <v>0</v>
      </c>
      <c r="W199" s="105">
        <f t="shared" si="1"/>
        <v>0</v>
      </c>
      <c r="X199" s="101">
        <v>0</v>
      </c>
      <c r="Y199" s="105">
        <f t="shared" si="2"/>
        <v>0</v>
      </c>
      <c r="Z199" s="101">
        <v>0</v>
      </c>
      <c r="AA199" s="106">
        <f t="shared" si="3"/>
        <v>0</v>
      </c>
    </row>
    <row r="200" spans="2:27" s="1" customFormat="1" ht="31.5" customHeight="1">
      <c r="B200" s="108"/>
      <c r="C200" s="190">
        <v>32</v>
      </c>
      <c r="D200" s="190" t="s">
        <v>427</v>
      </c>
      <c r="E200" s="197" t="s">
        <v>505</v>
      </c>
      <c r="F200" s="304" t="s">
        <v>510</v>
      </c>
      <c r="G200" s="304"/>
      <c r="H200" s="304"/>
      <c r="I200" s="304"/>
      <c r="J200" s="192" t="s">
        <v>123</v>
      </c>
      <c r="K200" s="145">
        <v>7</v>
      </c>
      <c r="L200" s="305"/>
      <c r="M200" s="305"/>
      <c r="N200" s="306">
        <f t="shared" si="4"/>
        <v>0</v>
      </c>
      <c r="O200" s="306"/>
      <c r="P200" s="306"/>
      <c r="Q200" s="306"/>
      <c r="R200" s="109"/>
      <c r="T200" s="110" t="s">
        <v>5</v>
      </c>
      <c r="U200" s="30" t="s">
        <v>36</v>
      </c>
      <c r="V200" s="111">
        <v>0</v>
      </c>
      <c r="W200" s="111">
        <f t="shared" si="1"/>
        <v>0</v>
      </c>
      <c r="X200" s="111">
        <v>0</v>
      </c>
      <c r="Y200" s="111">
        <f t="shared" si="2"/>
        <v>0</v>
      </c>
      <c r="Z200" s="111">
        <v>0</v>
      </c>
      <c r="AA200" s="112">
        <f t="shared" si="3"/>
        <v>0</v>
      </c>
    </row>
    <row r="201" spans="2:27" s="1" customFormat="1" ht="17.25" customHeight="1">
      <c r="B201" s="108"/>
      <c r="C201" s="190"/>
      <c r="D201" s="190"/>
      <c r="E201" s="191"/>
      <c r="F201" s="307" t="s">
        <v>511</v>
      </c>
      <c r="G201" s="307"/>
      <c r="H201" s="307"/>
      <c r="I201" s="307"/>
      <c r="J201" s="192"/>
      <c r="K201" s="145"/>
      <c r="L201" s="306"/>
      <c r="M201" s="306"/>
      <c r="N201" s="306"/>
      <c r="O201" s="306"/>
      <c r="P201" s="306"/>
      <c r="Q201" s="306"/>
      <c r="R201" s="109"/>
      <c r="T201" s="110"/>
      <c r="U201" s="30"/>
      <c r="V201" s="111"/>
      <c r="W201" s="111"/>
      <c r="X201" s="111"/>
      <c r="Y201" s="111"/>
      <c r="Z201" s="111"/>
      <c r="AA201" s="112"/>
    </row>
    <row r="202" spans="2:27" s="1" customFormat="1" ht="31.5" customHeight="1">
      <c r="B202" s="108"/>
      <c r="C202" s="190">
        <v>33</v>
      </c>
      <c r="D202" s="190" t="s">
        <v>427</v>
      </c>
      <c r="E202" s="197" t="s">
        <v>506</v>
      </c>
      <c r="F202" s="304" t="s">
        <v>512</v>
      </c>
      <c r="G202" s="304"/>
      <c r="H202" s="304"/>
      <c r="I202" s="304"/>
      <c r="J202" s="192" t="s">
        <v>128</v>
      </c>
      <c r="K202" s="145">
        <v>0.9</v>
      </c>
      <c r="L202" s="305"/>
      <c r="M202" s="305"/>
      <c r="N202" s="306">
        <f t="shared" si="4"/>
        <v>0</v>
      </c>
      <c r="O202" s="306"/>
      <c r="P202" s="306"/>
      <c r="Q202" s="306"/>
      <c r="R202" s="109"/>
      <c r="T202" s="110" t="s">
        <v>5</v>
      </c>
      <c r="U202" s="30" t="s">
        <v>36</v>
      </c>
      <c r="V202" s="111">
        <v>0</v>
      </c>
      <c r="W202" s="111">
        <f t="shared" si="1"/>
        <v>0</v>
      </c>
      <c r="X202" s="111">
        <v>0</v>
      </c>
      <c r="Y202" s="111">
        <f t="shared" si="2"/>
        <v>0</v>
      </c>
      <c r="Z202" s="111">
        <v>0</v>
      </c>
      <c r="AA202" s="112">
        <f t="shared" si="3"/>
        <v>0</v>
      </c>
    </row>
    <row r="203" spans="2:27" s="1" customFormat="1" ht="31.5" customHeight="1">
      <c r="B203" s="108"/>
      <c r="C203" s="190">
        <v>34</v>
      </c>
      <c r="D203" s="190" t="s">
        <v>427</v>
      </c>
      <c r="E203" s="197" t="s">
        <v>507</v>
      </c>
      <c r="F203" s="304" t="s">
        <v>513</v>
      </c>
      <c r="G203" s="304"/>
      <c r="H203" s="304"/>
      <c r="I203" s="304"/>
      <c r="J203" s="192" t="s">
        <v>123</v>
      </c>
      <c r="K203" s="145">
        <v>4</v>
      </c>
      <c r="L203" s="305"/>
      <c r="M203" s="305"/>
      <c r="N203" s="306">
        <f t="shared" si="4"/>
        <v>0</v>
      </c>
      <c r="O203" s="306"/>
      <c r="P203" s="306"/>
      <c r="Q203" s="306"/>
      <c r="R203" s="109"/>
      <c r="T203" s="110" t="s">
        <v>5</v>
      </c>
      <c r="U203" s="30" t="s">
        <v>36</v>
      </c>
      <c r="V203" s="111">
        <v>0</v>
      </c>
      <c r="W203" s="111">
        <f t="shared" si="1"/>
        <v>0</v>
      </c>
      <c r="X203" s="111">
        <v>0</v>
      </c>
      <c r="Y203" s="111">
        <f t="shared" si="2"/>
        <v>0</v>
      </c>
      <c r="Z203" s="111">
        <v>0</v>
      </c>
      <c r="AA203" s="112">
        <f t="shared" si="3"/>
        <v>0</v>
      </c>
    </row>
    <row r="204" spans="2:27" s="1" customFormat="1" ht="22.5" customHeight="1">
      <c r="B204" s="108"/>
      <c r="C204" s="190">
        <v>35</v>
      </c>
      <c r="D204" s="190" t="s">
        <v>427</v>
      </c>
      <c r="E204" s="191" t="s">
        <v>508</v>
      </c>
      <c r="F204" s="304" t="s">
        <v>514</v>
      </c>
      <c r="G204" s="304"/>
      <c r="H204" s="304"/>
      <c r="I204" s="304"/>
      <c r="J204" s="192" t="s">
        <v>123</v>
      </c>
      <c r="K204" s="145">
        <v>4</v>
      </c>
      <c r="L204" s="305"/>
      <c r="M204" s="305"/>
      <c r="N204" s="306">
        <f t="shared" si="4"/>
        <v>0</v>
      </c>
      <c r="O204" s="306"/>
      <c r="P204" s="306"/>
      <c r="Q204" s="306"/>
      <c r="R204" s="109"/>
      <c r="T204" s="110" t="s">
        <v>5</v>
      </c>
      <c r="U204" s="30" t="s">
        <v>36</v>
      </c>
      <c r="V204" s="111">
        <v>0</v>
      </c>
      <c r="W204" s="111">
        <f t="shared" si="1"/>
        <v>0</v>
      </c>
      <c r="X204" s="111">
        <v>0</v>
      </c>
      <c r="Y204" s="111">
        <f t="shared" si="2"/>
        <v>0</v>
      </c>
      <c r="Z204" s="111">
        <v>0</v>
      </c>
      <c r="AA204" s="112">
        <f t="shared" si="3"/>
        <v>0</v>
      </c>
    </row>
    <row r="205" spans="2:27" s="1" customFormat="1" ht="22.5" customHeight="1">
      <c r="B205" s="108"/>
      <c r="C205" s="190">
        <v>36</v>
      </c>
      <c r="D205" s="190" t="s">
        <v>427</v>
      </c>
      <c r="E205" s="191" t="s">
        <v>509</v>
      </c>
      <c r="F205" s="304" t="s">
        <v>515</v>
      </c>
      <c r="G205" s="304"/>
      <c r="H205" s="304"/>
      <c r="I205" s="304"/>
      <c r="J205" s="192" t="s">
        <v>477</v>
      </c>
      <c r="K205" s="145">
        <v>0.036</v>
      </c>
      <c r="L205" s="305"/>
      <c r="M205" s="305"/>
      <c r="N205" s="306">
        <f t="shared" si="4"/>
        <v>0</v>
      </c>
      <c r="O205" s="306"/>
      <c r="P205" s="306"/>
      <c r="Q205" s="306"/>
      <c r="R205" s="109"/>
      <c r="T205" s="110" t="s">
        <v>5</v>
      </c>
      <c r="U205" s="30" t="s">
        <v>36</v>
      </c>
      <c r="V205" s="111">
        <v>0</v>
      </c>
      <c r="W205" s="111">
        <f t="shared" si="1"/>
        <v>0</v>
      </c>
      <c r="X205" s="111">
        <v>0</v>
      </c>
      <c r="Y205" s="111">
        <f t="shared" si="2"/>
        <v>0</v>
      </c>
      <c r="Z205" s="111">
        <v>0</v>
      </c>
      <c r="AA205" s="112">
        <f t="shared" si="3"/>
        <v>0</v>
      </c>
    </row>
    <row r="206" spans="2:27" s="1" customFormat="1" ht="17.25" customHeight="1">
      <c r="B206" s="108"/>
      <c r="C206" s="190"/>
      <c r="D206" s="190"/>
      <c r="E206" s="191"/>
      <c r="F206" s="307" t="s">
        <v>516</v>
      </c>
      <c r="G206" s="307"/>
      <c r="H206" s="307"/>
      <c r="I206" s="307"/>
      <c r="J206" s="192"/>
      <c r="K206" s="145"/>
      <c r="L206" s="306"/>
      <c r="M206" s="306"/>
      <c r="N206" s="306"/>
      <c r="O206" s="306"/>
      <c r="P206" s="306"/>
      <c r="Q206" s="306"/>
      <c r="R206" s="109"/>
      <c r="T206" s="110"/>
      <c r="U206" s="30"/>
      <c r="V206" s="111"/>
      <c r="W206" s="111"/>
      <c r="X206" s="111"/>
      <c r="Y206" s="111"/>
      <c r="Z206" s="111"/>
      <c r="AA206" s="112"/>
    </row>
    <row r="207" spans="2:27" s="9" customFormat="1" ht="29.85" customHeight="1">
      <c r="B207" s="100"/>
      <c r="C207" s="146"/>
      <c r="D207" s="147" t="s">
        <v>517</v>
      </c>
      <c r="E207" s="147"/>
      <c r="F207" s="147"/>
      <c r="G207" s="147"/>
      <c r="H207" s="147"/>
      <c r="I207" s="147"/>
      <c r="J207" s="147"/>
      <c r="K207" s="147"/>
      <c r="L207" s="147"/>
      <c r="M207" s="147"/>
      <c r="N207" s="302">
        <f>SUM(N208:Q214)</f>
        <v>0</v>
      </c>
      <c r="O207" s="303"/>
      <c r="P207" s="303"/>
      <c r="Q207" s="303"/>
      <c r="R207" s="103"/>
      <c r="T207" s="104" t="s">
        <v>5</v>
      </c>
      <c r="U207" s="101" t="s">
        <v>36</v>
      </c>
      <c r="V207" s="101">
        <v>0</v>
      </c>
      <c r="W207" s="105">
        <f aca="true" t="shared" si="10" ref="W207">V207*K207</f>
        <v>0</v>
      </c>
      <c r="X207" s="101">
        <v>0</v>
      </c>
      <c r="Y207" s="105">
        <f aca="true" t="shared" si="11" ref="Y207">X207*K207</f>
        <v>0</v>
      </c>
      <c r="Z207" s="101">
        <v>0</v>
      </c>
      <c r="AA207" s="106">
        <f aca="true" t="shared" si="12" ref="AA207">Z207*K207</f>
        <v>0</v>
      </c>
    </row>
    <row r="208" spans="2:27" s="1" customFormat="1" ht="22.5" customHeight="1">
      <c r="B208" s="108"/>
      <c r="C208" s="190">
        <v>37</v>
      </c>
      <c r="D208" s="190" t="s">
        <v>427</v>
      </c>
      <c r="E208" s="191" t="s">
        <v>518</v>
      </c>
      <c r="F208" s="304" t="s">
        <v>524</v>
      </c>
      <c r="G208" s="304"/>
      <c r="H208" s="304"/>
      <c r="I208" s="304"/>
      <c r="J208" s="192" t="s">
        <v>128</v>
      </c>
      <c r="K208" s="145">
        <v>1</v>
      </c>
      <c r="L208" s="305"/>
      <c r="M208" s="305"/>
      <c r="N208" s="306">
        <f t="shared" si="4"/>
        <v>0</v>
      </c>
      <c r="O208" s="306"/>
      <c r="P208" s="306"/>
      <c r="Q208" s="306"/>
      <c r="R208" s="109"/>
      <c r="T208" s="110" t="s">
        <v>5</v>
      </c>
      <c r="U208" s="30" t="s">
        <v>36</v>
      </c>
      <c r="V208" s="111">
        <v>0</v>
      </c>
      <c r="W208" s="111">
        <f t="shared" si="1"/>
        <v>0</v>
      </c>
      <c r="X208" s="111">
        <v>0</v>
      </c>
      <c r="Y208" s="111">
        <f t="shared" si="2"/>
        <v>0</v>
      </c>
      <c r="Z208" s="111">
        <v>0</v>
      </c>
      <c r="AA208" s="112">
        <f t="shared" si="3"/>
        <v>0</v>
      </c>
    </row>
    <row r="209" spans="2:27" s="1" customFormat="1" ht="22.5" customHeight="1">
      <c r="B209" s="108"/>
      <c r="C209" s="190">
        <v>38</v>
      </c>
      <c r="D209" s="190" t="s">
        <v>427</v>
      </c>
      <c r="E209" s="191" t="s">
        <v>519</v>
      </c>
      <c r="F209" s="304" t="s">
        <v>525</v>
      </c>
      <c r="G209" s="304"/>
      <c r="H209" s="304"/>
      <c r="I209" s="304"/>
      <c r="J209" s="192" t="s">
        <v>123</v>
      </c>
      <c r="K209" s="145">
        <v>112</v>
      </c>
      <c r="L209" s="305"/>
      <c r="M209" s="305"/>
      <c r="N209" s="306">
        <f t="shared" si="4"/>
        <v>0</v>
      </c>
      <c r="O209" s="306"/>
      <c r="P209" s="306"/>
      <c r="Q209" s="306"/>
      <c r="R209" s="109"/>
      <c r="T209" s="110" t="s">
        <v>5</v>
      </c>
      <c r="U209" s="30" t="s">
        <v>36</v>
      </c>
      <c r="V209" s="111">
        <v>0</v>
      </c>
      <c r="W209" s="111">
        <f t="shared" si="1"/>
        <v>0</v>
      </c>
      <c r="X209" s="111">
        <v>0</v>
      </c>
      <c r="Y209" s="111">
        <f t="shared" si="2"/>
        <v>0</v>
      </c>
      <c r="Z209" s="111">
        <v>0</v>
      </c>
      <c r="AA209" s="112">
        <f t="shared" si="3"/>
        <v>0</v>
      </c>
    </row>
    <row r="210" spans="2:27" s="1" customFormat="1" ht="31.5" customHeight="1">
      <c r="B210" s="108"/>
      <c r="C210" s="190">
        <v>39</v>
      </c>
      <c r="D210" s="190" t="s">
        <v>427</v>
      </c>
      <c r="E210" s="197" t="s">
        <v>520</v>
      </c>
      <c r="F210" s="304" t="s">
        <v>526</v>
      </c>
      <c r="G210" s="304"/>
      <c r="H210" s="304"/>
      <c r="I210" s="304"/>
      <c r="J210" s="192" t="s">
        <v>123</v>
      </c>
      <c r="K210" s="145">
        <v>8.1</v>
      </c>
      <c r="L210" s="305"/>
      <c r="M210" s="305"/>
      <c r="N210" s="306">
        <f t="shared" si="4"/>
        <v>0</v>
      </c>
      <c r="O210" s="306"/>
      <c r="P210" s="306"/>
      <c r="Q210" s="306"/>
      <c r="R210" s="109"/>
      <c r="T210" s="110" t="s">
        <v>5</v>
      </c>
      <c r="U210" s="30" t="s">
        <v>36</v>
      </c>
      <c r="V210" s="111">
        <v>0</v>
      </c>
      <c r="W210" s="111">
        <f t="shared" si="1"/>
        <v>0</v>
      </c>
      <c r="X210" s="111">
        <v>0</v>
      </c>
      <c r="Y210" s="111">
        <f t="shared" si="2"/>
        <v>0</v>
      </c>
      <c r="Z210" s="111">
        <v>0</v>
      </c>
      <c r="AA210" s="112">
        <f t="shared" si="3"/>
        <v>0</v>
      </c>
    </row>
    <row r="211" spans="2:27" s="1" customFormat="1" ht="47.25" customHeight="1">
      <c r="B211" s="108"/>
      <c r="C211" s="190">
        <v>40</v>
      </c>
      <c r="D211" s="190" t="s">
        <v>427</v>
      </c>
      <c r="E211" s="197" t="s">
        <v>521</v>
      </c>
      <c r="F211" s="304" t="s">
        <v>527</v>
      </c>
      <c r="G211" s="304"/>
      <c r="H211" s="304"/>
      <c r="I211" s="304"/>
      <c r="J211" s="192" t="s">
        <v>123</v>
      </c>
      <c r="K211" s="145">
        <v>8.1</v>
      </c>
      <c r="L211" s="305"/>
      <c r="M211" s="305"/>
      <c r="N211" s="306">
        <f t="shared" si="4"/>
        <v>0</v>
      </c>
      <c r="O211" s="306"/>
      <c r="P211" s="306"/>
      <c r="Q211" s="306"/>
      <c r="R211" s="109"/>
      <c r="T211" s="110" t="s">
        <v>5</v>
      </c>
      <c r="U211" s="30" t="s">
        <v>36</v>
      </c>
      <c r="V211" s="111">
        <v>0</v>
      </c>
      <c r="W211" s="111">
        <f t="shared" si="1"/>
        <v>0</v>
      </c>
      <c r="X211" s="111">
        <v>0</v>
      </c>
      <c r="Y211" s="111">
        <f t="shared" si="2"/>
        <v>0</v>
      </c>
      <c r="Z211" s="111">
        <v>0</v>
      </c>
      <c r="AA211" s="112">
        <f t="shared" si="3"/>
        <v>0</v>
      </c>
    </row>
    <row r="212" spans="2:27" s="1" customFormat="1" ht="17.25" customHeight="1">
      <c r="B212" s="108"/>
      <c r="C212" s="190"/>
      <c r="D212" s="190"/>
      <c r="E212" s="191"/>
      <c r="F212" s="307" t="s">
        <v>528</v>
      </c>
      <c r="G212" s="307"/>
      <c r="H212" s="307"/>
      <c r="I212" s="307"/>
      <c r="J212" s="192"/>
      <c r="K212" s="145"/>
      <c r="L212" s="306"/>
      <c r="M212" s="306"/>
      <c r="N212" s="306"/>
      <c r="O212" s="306"/>
      <c r="P212" s="306"/>
      <c r="Q212" s="306"/>
      <c r="R212" s="109"/>
      <c r="T212" s="110"/>
      <c r="U212" s="30"/>
      <c r="V212" s="111"/>
      <c r="W212" s="111"/>
      <c r="X212" s="111"/>
      <c r="Y212" s="111"/>
      <c r="Z212" s="111"/>
      <c r="AA212" s="112"/>
    </row>
    <row r="213" spans="2:27" s="1" customFormat="1" ht="22.5" customHeight="1">
      <c r="B213" s="108"/>
      <c r="C213" s="190">
        <v>41</v>
      </c>
      <c r="D213" s="190" t="s">
        <v>427</v>
      </c>
      <c r="E213" s="191" t="s">
        <v>522</v>
      </c>
      <c r="F213" s="304" t="s">
        <v>529</v>
      </c>
      <c r="G213" s="304"/>
      <c r="H213" s="304"/>
      <c r="I213" s="304"/>
      <c r="J213" s="192" t="s">
        <v>123</v>
      </c>
      <c r="K213" s="145">
        <v>8.1</v>
      </c>
      <c r="L213" s="305"/>
      <c r="M213" s="305"/>
      <c r="N213" s="306">
        <f t="shared" si="4"/>
        <v>0</v>
      </c>
      <c r="O213" s="306"/>
      <c r="P213" s="306"/>
      <c r="Q213" s="306"/>
      <c r="R213" s="109"/>
      <c r="T213" s="110" t="s">
        <v>5</v>
      </c>
      <c r="U213" s="30" t="s">
        <v>36</v>
      </c>
      <c r="V213" s="111">
        <v>0</v>
      </c>
      <c r="W213" s="111">
        <f t="shared" si="1"/>
        <v>0</v>
      </c>
      <c r="X213" s="111">
        <v>0</v>
      </c>
      <c r="Y213" s="111">
        <f t="shared" si="2"/>
        <v>0</v>
      </c>
      <c r="Z213" s="111">
        <v>0</v>
      </c>
      <c r="AA213" s="112">
        <f t="shared" si="3"/>
        <v>0</v>
      </c>
    </row>
    <row r="214" spans="2:27" s="1" customFormat="1" ht="22.5" customHeight="1">
      <c r="B214" s="108"/>
      <c r="C214" s="190">
        <v>42</v>
      </c>
      <c r="D214" s="190" t="s">
        <v>427</v>
      </c>
      <c r="E214" s="191" t="s">
        <v>523</v>
      </c>
      <c r="F214" s="304" t="s">
        <v>530</v>
      </c>
      <c r="G214" s="304"/>
      <c r="H214" s="304"/>
      <c r="I214" s="304"/>
      <c r="J214" s="192" t="s">
        <v>123</v>
      </c>
      <c r="K214" s="145">
        <v>8</v>
      </c>
      <c r="L214" s="305"/>
      <c r="M214" s="305"/>
      <c r="N214" s="306">
        <f t="shared" si="4"/>
        <v>0</v>
      </c>
      <c r="O214" s="306"/>
      <c r="P214" s="306"/>
      <c r="Q214" s="306"/>
      <c r="R214" s="109"/>
      <c r="T214" s="110" t="s">
        <v>5</v>
      </c>
      <c r="U214" s="30" t="s">
        <v>36</v>
      </c>
      <c r="V214" s="111">
        <v>0</v>
      </c>
      <c r="W214" s="111">
        <f t="shared" si="1"/>
        <v>0</v>
      </c>
      <c r="X214" s="111">
        <v>0</v>
      </c>
      <c r="Y214" s="111">
        <f t="shared" si="2"/>
        <v>0</v>
      </c>
      <c r="Z214" s="111">
        <v>0</v>
      </c>
      <c r="AA214" s="112">
        <f t="shared" si="3"/>
        <v>0</v>
      </c>
    </row>
    <row r="215" spans="2:27" s="9" customFormat="1" ht="29.85" customHeight="1">
      <c r="B215" s="100"/>
      <c r="C215" s="146"/>
      <c r="D215" s="147" t="s">
        <v>531</v>
      </c>
      <c r="E215" s="147"/>
      <c r="F215" s="147"/>
      <c r="G215" s="147"/>
      <c r="H215" s="147"/>
      <c r="I215" s="147"/>
      <c r="J215" s="147"/>
      <c r="K215" s="147"/>
      <c r="L215" s="147"/>
      <c r="M215" s="147"/>
      <c r="N215" s="302">
        <f>SUM(N216:Q217)</f>
        <v>0</v>
      </c>
      <c r="O215" s="303"/>
      <c r="P215" s="303"/>
      <c r="Q215" s="303"/>
      <c r="R215" s="103"/>
      <c r="T215" s="104" t="s">
        <v>5</v>
      </c>
      <c r="U215" s="101" t="s">
        <v>36</v>
      </c>
      <c r="V215" s="101">
        <v>0</v>
      </c>
      <c r="W215" s="105">
        <f t="shared" si="1"/>
        <v>0</v>
      </c>
      <c r="X215" s="101">
        <v>0</v>
      </c>
      <c r="Y215" s="105">
        <f t="shared" si="2"/>
        <v>0</v>
      </c>
      <c r="Z215" s="101">
        <v>0</v>
      </c>
      <c r="AA215" s="106">
        <f t="shared" si="3"/>
        <v>0</v>
      </c>
    </row>
    <row r="216" spans="2:27" s="1" customFormat="1" ht="22.5" customHeight="1">
      <c r="B216" s="108"/>
      <c r="C216" s="190">
        <v>43</v>
      </c>
      <c r="D216" s="190" t="s">
        <v>427</v>
      </c>
      <c r="E216" s="191" t="s">
        <v>533</v>
      </c>
      <c r="F216" s="304" t="s">
        <v>539</v>
      </c>
      <c r="G216" s="304"/>
      <c r="H216" s="304"/>
      <c r="I216" s="304"/>
      <c r="J216" s="192" t="s">
        <v>123</v>
      </c>
      <c r="K216" s="145">
        <v>44</v>
      </c>
      <c r="L216" s="305"/>
      <c r="M216" s="305"/>
      <c r="N216" s="306">
        <f t="shared" si="4"/>
        <v>0</v>
      </c>
      <c r="O216" s="306"/>
      <c r="P216" s="306"/>
      <c r="Q216" s="306"/>
      <c r="R216" s="109"/>
      <c r="T216" s="110" t="s">
        <v>5</v>
      </c>
      <c r="U216" s="30" t="s">
        <v>36</v>
      </c>
      <c r="V216" s="111">
        <v>0</v>
      </c>
      <c r="W216" s="111">
        <f t="shared" si="1"/>
        <v>0</v>
      </c>
      <c r="X216" s="111">
        <v>0</v>
      </c>
      <c r="Y216" s="111">
        <f t="shared" si="2"/>
        <v>0</v>
      </c>
      <c r="Z216" s="111">
        <v>0</v>
      </c>
      <c r="AA216" s="112">
        <f t="shared" si="3"/>
        <v>0</v>
      </c>
    </row>
    <row r="217" spans="2:27" s="1" customFormat="1" ht="22.5" customHeight="1">
      <c r="B217" s="108"/>
      <c r="C217" s="190">
        <v>44</v>
      </c>
      <c r="D217" s="190" t="s">
        <v>427</v>
      </c>
      <c r="E217" s="191" t="s">
        <v>534</v>
      </c>
      <c r="F217" s="304" t="s">
        <v>540</v>
      </c>
      <c r="G217" s="304"/>
      <c r="H217" s="304"/>
      <c r="I217" s="304"/>
      <c r="J217" s="192" t="s">
        <v>123</v>
      </c>
      <c r="K217" s="145">
        <v>44</v>
      </c>
      <c r="L217" s="305"/>
      <c r="M217" s="305"/>
      <c r="N217" s="306">
        <f t="shared" si="4"/>
        <v>0</v>
      </c>
      <c r="O217" s="306"/>
      <c r="P217" s="306"/>
      <c r="Q217" s="306"/>
      <c r="R217" s="109"/>
      <c r="T217" s="110" t="s">
        <v>5</v>
      </c>
      <c r="U217" s="30" t="s">
        <v>36</v>
      </c>
      <c r="V217" s="111">
        <v>0</v>
      </c>
      <c r="W217" s="111">
        <f t="shared" si="1"/>
        <v>0</v>
      </c>
      <c r="X217" s="111">
        <v>0</v>
      </c>
      <c r="Y217" s="111">
        <f t="shared" si="2"/>
        <v>0</v>
      </c>
      <c r="Z217" s="111">
        <v>0</v>
      </c>
      <c r="AA217" s="112">
        <f t="shared" si="3"/>
        <v>0</v>
      </c>
    </row>
    <row r="218" spans="2:27" s="9" customFormat="1" ht="29.85" customHeight="1">
      <c r="B218" s="100"/>
      <c r="C218" s="146"/>
      <c r="D218" s="147" t="s">
        <v>532</v>
      </c>
      <c r="E218" s="147"/>
      <c r="F218" s="147"/>
      <c r="G218" s="147"/>
      <c r="H218" s="147"/>
      <c r="I218" s="147"/>
      <c r="J218" s="147"/>
      <c r="K218" s="147"/>
      <c r="L218" s="147"/>
      <c r="M218" s="147"/>
      <c r="N218" s="302">
        <f>SUM(N219:Q222)</f>
        <v>0</v>
      </c>
      <c r="O218" s="303"/>
      <c r="P218" s="303"/>
      <c r="Q218" s="303"/>
      <c r="R218" s="103"/>
      <c r="T218" s="104" t="s">
        <v>5</v>
      </c>
      <c r="U218" s="101" t="s">
        <v>36</v>
      </c>
      <c r="V218" s="101">
        <v>0</v>
      </c>
      <c r="W218" s="105">
        <f aca="true" t="shared" si="13" ref="W218">V218*K218</f>
        <v>0</v>
      </c>
      <c r="X218" s="101">
        <v>0</v>
      </c>
      <c r="Y218" s="105">
        <f aca="true" t="shared" si="14" ref="Y218">X218*K218</f>
        <v>0</v>
      </c>
      <c r="Z218" s="101">
        <v>0</v>
      </c>
      <c r="AA218" s="106">
        <f aca="true" t="shared" si="15" ref="AA218">Z218*K218</f>
        <v>0</v>
      </c>
    </row>
    <row r="219" spans="2:27" s="1" customFormat="1" ht="22.5" customHeight="1">
      <c r="B219" s="108"/>
      <c r="C219" s="190">
        <v>45</v>
      </c>
      <c r="D219" s="190" t="s">
        <v>427</v>
      </c>
      <c r="E219" s="191" t="s">
        <v>535</v>
      </c>
      <c r="F219" s="304" t="s">
        <v>541</v>
      </c>
      <c r="G219" s="304"/>
      <c r="H219" s="304"/>
      <c r="I219" s="304"/>
      <c r="J219" s="192" t="s">
        <v>123</v>
      </c>
      <c r="K219" s="145">
        <v>7.2</v>
      </c>
      <c r="L219" s="305"/>
      <c r="M219" s="305"/>
      <c r="N219" s="306">
        <f t="shared" si="4"/>
        <v>0</v>
      </c>
      <c r="O219" s="306"/>
      <c r="P219" s="306"/>
      <c r="Q219" s="306"/>
      <c r="R219" s="109"/>
      <c r="T219" s="110" t="s">
        <v>5</v>
      </c>
      <c r="U219" s="30" t="s">
        <v>36</v>
      </c>
      <c r="V219" s="111">
        <v>0</v>
      </c>
      <c r="W219" s="111">
        <f t="shared" si="1"/>
        <v>0</v>
      </c>
      <c r="X219" s="111">
        <v>0</v>
      </c>
      <c r="Y219" s="111">
        <f t="shared" si="2"/>
        <v>0</v>
      </c>
      <c r="Z219" s="111">
        <v>0</v>
      </c>
      <c r="AA219" s="112">
        <f t="shared" si="3"/>
        <v>0</v>
      </c>
    </row>
    <row r="220" spans="2:27" s="1" customFormat="1" ht="31.5" customHeight="1">
      <c r="B220" s="108"/>
      <c r="C220" s="190">
        <v>46</v>
      </c>
      <c r="D220" s="190" t="s">
        <v>427</v>
      </c>
      <c r="E220" s="197" t="s">
        <v>536</v>
      </c>
      <c r="F220" s="304" t="s">
        <v>727</v>
      </c>
      <c r="G220" s="304"/>
      <c r="H220" s="304"/>
      <c r="I220" s="304"/>
      <c r="J220" s="192" t="s">
        <v>123</v>
      </c>
      <c r="K220" s="145">
        <v>7.2</v>
      </c>
      <c r="L220" s="305"/>
      <c r="M220" s="305"/>
      <c r="N220" s="306">
        <f t="shared" si="4"/>
        <v>0</v>
      </c>
      <c r="O220" s="306"/>
      <c r="P220" s="306"/>
      <c r="Q220" s="306"/>
      <c r="R220" s="109"/>
      <c r="T220" s="110" t="s">
        <v>5</v>
      </c>
      <c r="U220" s="30" t="s">
        <v>36</v>
      </c>
      <c r="V220" s="111">
        <v>0</v>
      </c>
      <c r="W220" s="111">
        <f t="shared" si="1"/>
        <v>0</v>
      </c>
      <c r="X220" s="111">
        <v>0</v>
      </c>
      <c r="Y220" s="111">
        <f t="shared" si="2"/>
        <v>0</v>
      </c>
      <c r="Z220" s="111">
        <v>0</v>
      </c>
      <c r="AA220" s="112">
        <f t="shared" si="3"/>
        <v>0</v>
      </c>
    </row>
    <row r="221" spans="2:27" s="1" customFormat="1" ht="31.5" customHeight="1">
      <c r="B221" s="108"/>
      <c r="C221" s="190">
        <v>47</v>
      </c>
      <c r="D221" s="190" t="s">
        <v>427</v>
      </c>
      <c r="E221" s="197" t="s">
        <v>537</v>
      </c>
      <c r="F221" s="304" t="s">
        <v>542</v>
      </c>
      <c r="G221" s="304"/>
      <c r="H221" s="304"/>
      <c r="I221" s="304"/>
      <c r="J221" s="192" t="s">
        <v>123</v>
      </c>
      <c r="K221" s="145">
        <v>7.2</v>
      </c>
      <c r="L221" s="305"/>
      <c r="M221" s="305"/>
      <c r="N221" s="306">
        <f t="shared" si="4"/>
        <v>0</v>
      </c>
      <c r="O221" s="306"/>
      <c r="P221" s="306"/>
      <c r="Q221" s="306"/>
      <c r="R221" s="109"/>
      <c r="T221" s="110" t="s">
        <v>5</v>
      </c>
      <c r="U221" s="30" t="s">
        <v>36</v>
      </c>
      <c r="V221" s="111">
        <v>0</v>
      </c>
      <c r="W221" s="111">
        <f t="shared" si="1"/>
        <v>0</v>
      </c>
      <c r="X221" s="111">
        <v>0</v>
      </c>
      <c r="Y221" s="111">
        <f t="shared" si="2"/>
        <v>0</v>
      </c>
      <c r="Z221" s="111">
        <v>0</v>
      </c>
      <c r="AA221" s="112">
        <f t="shared" si="3"/>
        <v>0</v>
      </c>
    </row>
    <row r="222" spans="2:27" s="1" customFormat="1" ht="22.5" customHeight="1">
      <c r="B222" s="108"/>
      <c r="C222" s="190">
        <v>48</v>
      </c>
      <c r="D222" s="190" t="s">
        <v>427</v>
      </c>
      <c r="E222" s="191" t="s">
        <v>538</v>
      </c>
      <c r="F222" s="304" t="s">
        <v>543</v>
      </c>
      <c r="G222" s="304"/>
      <c r="H222" s="304"/>
      <c r="I222" s="304"/>
      <c r="J222" s="192" t="s">
        <v>123</v>
      </c>
      <c r="K222" s="145">
        <v>7.2</v>
      </c>
      <c r="L222" s="305"/>
      <c r="M222" s="305"/>
      <c r="N222" s="306">
        <f t="shared" si="4"/>
        <v>0</v>
      </c>
      <c r="O222" s="306"/>
      <c r="P222" s="306"/>
      <c r="Q222" s="306"/>
      <c r="R222" s="109"/>
      <c r="T222" s="110" t="s">
        <v>5</v>
      </c>
      <c r="U222" s="30" t="s">
        <v>36</v>
      </c>
      <c r="V222" s="111">
        <v>0</v>
      </c>
      <c r="W222" s="111">
        <f t="shared" si="1"/>
        <v>0</v>
      </c>
      <c r="X222" s="111">
        <v>0</v>
      </c>
      <c r="Y222" s="111">
        <f t="shared" si="2"/>
        <v>0</v>
      </c>
      <c r="Z222" s="111">
        <v>0</v>
      </c>
      <c r="AA222" s="112">
        <f t="shared" si="3"/>
        <v>0</v>
      </c>
    </row>
    <row r="223" spans="2:27" s="9" customFormat="1" ht="29.85" customHeight="1">
      <c r="B223" s="100"/>
      <c r="C223" s="146"/>
      <c r="D223" s="147" t="s">
        <v>544</v>
      </c>
      <c r="E223" s="147"/>
      <c r="F223" s="147"/>
      <c r="G223" s="147"/>
      <c r="H223" s="147"/>
      <c r="I223" s="147"/>
      <c r="J223" s="147"/>
      <c r="K223" s="147"/>
      <c r="L223" s="147"/>
      <c r="M223" s="147"/>
      <c r="N223" s="302">
        <f>SUM(N224:Q235)</f>
        <v>0</v>
      </c>
      <c r="O223" s="303"/>
      <c r="P223" s="303"/>
      <c r="Q223" s="303"/>
      <c r="R223" s="103"/>
      <c r="T223" s="104" t="s">
        <v>5</v>
      </c>
      <c r="U223" s="101" t="s">
        <v>36</v>
      </c>
      <c r="V223" s="101">
        <v>0</v>
      </c>
      <c r="W223" s="105">
        <f t="shared" si="1"/>
        <v>0</v>
      </c>
      <c r="X223" s="101">
        <v>0</v>
      </c>
      <c r="Y223" s="105">
        <f t="shared" si="2"/>
        <v>0</v>
      </c>
      <c r="Z223" s="101">
        <v>0</v>
      </c>
      <c r="AA223" s="106">
        <f t="shared" si="3"/>
        <v>0</v>
      </c>
    </row>
    <row r="224" spans="2:27" s="1" customFormat="1" ht="22.5" customHeight="1">
      <c r="B224" s="108"/>
      <c r="C224" s="190">
        <v>49</v>
      </c>
      <c r="D224" s="190" t="s">
        <v>427</v>
      </c>
      <c r="E224" s="191" t="s">
        <v>545</v>
      </c>
      <c r="F224" s="304" t="s">
        <v>554</v>
      </c>
      <c r="G224" s="304"/>
      <c r="H224" s="304"/>
      <c r="I224" s="304"/>
      <c r="J224" s="192" t="s">
        <v>128</v>
      </c>
      <c r="K224" s="145">
        <v>2.28</v>
      </c>
      <c r="L224" s="305"/>
      <c r="M224" s="305"/>
      <c r="N224" s="306">
        <f t="shared" si="4"/>
        <v>0</v>
      </c>
      <c r="O224" s="306"/>
      <c r="P224" s="306"/>
      <c r="Q224" s="306"/>
      <c r="R224" s="109"/>
      <c r="T224" s="110" t="s">
        <v>5</v>
      </c>
      <c r="U224" s="30" t="s">
        <v>36</v>
      </c>
      <c r="V224" s="111">
        <v>0</v>
      </c>
      <c r="W224" s="111">
        <f t="shared" si="1"/>
        <v>0</v>
      </c>
      <c r="X224" s="111">
        <v>0</v>
      </c>
      <c r="Y224" s="111">
        <f t="shared" si="2"/>
        <v>0</v>
      </c>
      <c r="Z224" s="111">
        <v>0</v>
      </c>
      <c r="AA224" s="112">
        <f t="shared" si="3"/>
        <v>0</v>
      </c>
    </row>
    <row r="225" spans="2:27" s="1" customFormat="1" ht="17.25" customHeight="1">
      <c r="B225" s="108"/>
      <c r="C225" s="190"/>
      <c r="D225" s="190"/>
      <c r="E225" s="191"/>
      <c r="F225" s="307" t="s">
        <v>555</v>
      </c>
      <c r="G225" s="307"/>
      <c r="H225" s="307"/>
      <c r="I225" s="307"/>
      <c r="J225" s="192"/>
      <c r="K225" s="145"/>
      <c r="L225" s="306"/>
      <c r="M225" s="306"/>
      <c r="N225" s="306"/>
      <c r="O225" s="306"/>
      <c r="P225" s="306"/>
      <c r="Q225" s="306"/>
      <c r="R225" s="109"/>
      <c r="T225" s="110"/>
      <c r="U225" s="30"/>
      <c r="V225" s="111"/>
      <c r="W225" s="111"/>
      <c r="X225" s="111"/>
      <c r="Y225" s="111"/>
      <c r="Z225" s="111"/>
      <c r="AA225" s="112"/>
    </row>
    <row r="226" spans="2:27" s="1" customFormat="1" ht="22.5" customHeight="1">
      <c r="B226" s="108"/>
      <c r="C226" s="190">
        <v>50</v>
      </c>
      <c r="D226" s="190" t="s">
        <v>427</v>
      </c>
      <c r="E226" s="191" t="s">
        <v>546</v>
      </c>
      <c r="F226" s="304" t="s">
        <v>556</v>
      </c>
      <c r="G226" s="304"/>
      <c r="H226" s="304"/>
      <c r="I226" s="304"/>
      <c r="J226" s="192" t="s">
        <v>128</v>
      </c>
      <c r="K226" s="145">
        <v>0.1</v>
      </c>
      <c r="L226" s="305"/>
      <c r="M226" s="305"/>
      <c r="N226" s="306">
        <f t="shared" si="4"/>
        <v>0</v>
      </c>
      <c r="O226" s="306"/>
      <c r="P226" s="306"/>
      <c r="Q226" s="306"/>
      <c r="R226" s="109"/>
      <c r="T226" s="110" t="s">
        <v>5</v>
      </c>
      <c r="U226" s="30" t="s">
        <v>36</v>
      </c>
      <c r="V226" s="111">
        <v>0</v>
      </c>
      <c r="W226" s="111">
        <f t="shared" si="1"/>
        <v>0</v>
      </c>
      <c r="X226" s="111">
        <v>0</v>
      </c>
      <c r="Y226" s="111">
        <f t="shared" si="2"/>
        <v>0</v>
      </c>
      <c r="Z226" s="111">
        <v>0</v>
      </c>
      <c r="AA226" s="112">
        <f t="shared" si="3"/>
        <v>0</v>
      </c>
    </row>
    <row r="227" spans="2:27" s="1" customFormat="1" ht="17.25" customHeight="1">
      <c r="B227" s="108"/>
      <c r="C227" s="190"/>
      <c r="D227" s="190"/>
      <c r="E227" s="191"/>
      <c r="F227" s="307" t="s">
        <v>557</v>
      </c>
      <c r="G227" s="307"/>
      <c r="H227" s="307"/>
      <c r="I227" s="307"/>
      <c r="J227" s="192"/>
      <c r="K227" s="145"/>
      <c r="L227" s="306"/>
      <c r="M227" s="306"/>
      <c r="N227" s="306"/>
      <c r="O227" s="306"/>
      <c r="P227" s="306"/>
      <c r="Q227" s="306"/>
      <c r="R227" s="109"/>
      <c r="T227" s="110"/>
      <c r="U227" s="30"/>
      <c r="V227" s="111"/>
      <c r="W227" s="111"/>
      <c r="X227" s="111"/>
      <c r="Y227" s="111"/>
      <c r="Z227" s="111"/>
      <c r="AA227" s="112"/>
    </row>
    <row r="228" spans="2:27" s="1" customFormat="1" ht="22.5" customHeight="1">
      <c r="B228" s="108"/>
      <c r="C228" s="190">
        <v>51</v>
      </c>
      <c r="D228" s="190" t="s">
        <v>427</v>
      </c>
      <c r="E228" s="191" t="s">
        <v>547</v>
      </c>
      <c r="F228" s="304" t="s">
        <v>558</v>
      </c>
      <c r="G228" s="304"/>
      <c r="H228" s="304"/>
      <c r="I228" s="304"/>
      <c r="J228" s="192" t="s">
        <v>123</v>
      </c>
      <c r="K228" s="145">
        <v>19</v>
      </c>
      <c r="L228" s="305"/>
      <c r="M228" s="305"/>
      <c r="N228" s="306">
        <f t="shared" si="4"/>
        <v>0</v>
      </c>
      <c r="O228" s="306"/>
      <c r="P228" s="306"/>
      <c r="Q228" s="306"/>
      <c r="R228" s="109"/>
      <c r="T228" s="110" t="s">
        <v>5</v>
      </c>
      <c r="U228" s="30" t="s">
        <v>36</v>
      </c>
      <c r="V228" s="111">
        <v>0</v>
      </c>
      <c r="W228" s="111">
        <f t="shared" si="1"/>
        <v>0</v>
      </c>
      <c r="X228" s="111">
        <v>0</v>
      </c>
      <c r="Y228" s="111">
        <f t="shared" si="2"/>
        <v>0</v>
      </c>
      <c r="Z228" s="111">
        <v>0</v>
      </c>
      <c r="AA228" s="112">
        <f t="shared" si="3"/>
        <v>0</v>
      </c>
    </row>
    <row r="229" spans="2:27" s="1" customFormat="1" ht="22.5" customHeight="1">
      <c r="B229" s="108"/>
      <c r="C229" s="190">
        <v>52</v>
      </c>
      <c r="D229" s="190" t="s">
        <v>427</v>
      </c>
      <c r="E229" s="191" t="s">
        <v>548</v>
      </c>
      <c r="F229" s="304" t="s">
        <v>559</v>
      </c>
      <c r="G229" s="304"/>
      <c r="H229" s="304"/>
      <c r="I229" s="304"/>
      <c r="J229" s="192" t="s">
        <v>128</v>
      </c>
      <c r="K229" s="145">
        <v>2.28</v>
      </c>
      <c r="L229" s="305"/>
      <c r="M229" s="305"/>
      <c r="N229" s="306">
        <f t="shared" si="4"/>
        <v>0</v>
      </c>
      <c r="O229" s="306"/>
      <c r="P229" s="306"/>
      <c r="Q229" s="306"/>
      <c r="R229" s="109"/>
      <c r="T229" s="110" t="s">
        <v>5</v>
      </c>
      <c r="U229" s="30" t="s">
        <v>36</v>
      </c>
      <c r="V229" s="111">
        <v>0</v>
      </c>
      <c r="W229" s="111">
        <f t="shared" si="1"/>
        <v>0</v>
      </c>
      <c r="X229" s="111">
        <v>0</v>
      </c>
      <c r="Y229" s="111">
        <f t="shared" si="2"/>
        <v>0</v>
      </c>
      <c r="Z229" s="111">
        <v>0</v>
      </c>
      <c r="AA229" s="112">
        <f t="shared" si="3"/>
        <v>0</v>
      </c>
    </row>
    <row r="230" spans="2:27" s="1" customFormat="1" ht="22.5" customHeight="1">
      <c r="B230" s="108"/>
      <c r="C230" s="190">
        <v>53</v>
      </c>
      <c r="D230" s="190" t="s">
        <v>427</v>
      </c>
      <c r="E230" s="191" t="s">
        <v>549</v>
      </c>
      <c r="F230" s="304" t="s">
        <v>560</v>
      </c>
      <c r="G230" s="304"/>
      <c r="H230" s="304"/>
      <c r="I230" s="304"/>
      <c r="J230" s="192" t="s">
        <v>128</v>
      </c>
      <c r="K230" s="145">
        <v>0.1</v>
      </c>
      <c r="L230" s="305"/>
      <c r="M230" s="305"/>
      <c r="N230" s="306">
        <f t="shared" si="4"/>
        <v>0</v>
      </c>
      <c r="O230" s="306"/>
      <c r="P230" s="306"/>
      <c r="Q230" s="306"/>
      <c r="R230" s="109"/>
      <c r="T230" s="110" t="s">
        <v>5</v>
      </c>
      <c r="U230" s="30" t="s">
        <v>36</v>
      </c>
      <c r="V230" s="111">
        <v>0</v>
      </c>
      <c r="W230" s="111">
        <f t="shared" si="1"/>
        <v>0</v>
      </c>
      <c r="X230" s="111">
        <v>0</v>
      </c>
      <c r="Y230" s="111">
        <f t="shared" si="2"/>
        <v>0</v>
      </c>
      <c r="Z230" s="111">
        <v>0</v>
      </c>
      <c r="AA230" s="112">
        <f t="shared" si="3"/>
        <v>0</v>
      </c>
    </row>
    <row r="231" spans="2:27" s="1" customFormat="1" ht="31.5" customHeight="1">
      <c r="B231" s="108"/>
      <c r="C231" s="190">
        <v>54</v>
      </c>
      <c r="D231" s="190" t="s">
        <v>427</v>
      </c>
      <c r="E231" s="197" t="s">
        <v>550</v>
      </c>
      <c r="F231" s="304" t="s">
        <v>561</v>
      </c>
      <c r="G231" s="304"/>
      <c r="H231" s="304"/>
      <c r="I231" s="304"/>
      <c r="J231" s="192" t="s">
        <v>123</v>
      </c>
      <c r="K231" s="145">
        <v>3</v>
      </c>
      <c r="L231" s="305"/>
      <c r="M231" s="305"/>
      <c r="N231" s="306">
        <f t="shared" si="4"/>
        <v>0</v>
      </c>
      <c r="O231" s="306"/>
      <c r="P231" s="306"/>
      <c r="Q231" s="306"/>
      <c r="R231" s="109"/>
      <c r="T231" s="110" t="s">
        <v>5</v>
      </c>
      <c r="U231" s="30" t="s">
        <v>36</v>
      </c>
      <c r="V231" s="111">
        <v>0</v>
      </c>
      <c r="W231" s="111">
        <f t="shared" si="1"/>
        <v>0</v>
      </c>
      <c r="X231" s="111">
        <v>0</v>
      </c>
      <c r="Y231" s="111">
        <f t="shared" si="2"/>
        <v>0</v>
      </c>
      <c r="Z231" s="111">
        <v>0</v>
      </c>
      <c r="AA231" s="112">
        <f t="shared" si="3"/>
        <v>0</v>
      </c>
    </row>
    <row r="232" spans="2:27" s="1" customFormat="1" ht="31.5" customHeight="1">
      <c r="B232" s="108"/>
      <c r="C232" s="190">
        <v>55</v>
      </c>
      <c r="D232" s="190" t="s">
        <v>427</v>
      </c>
      <c r="E232" s="197" t="s">
        <v>551</v>
      </c>
      <c r="F232" s="304" t="s">
        <v>562</v>
      </c>
      <c r="G232" s="304"/>
      <c r="H232" s="304"/>
      <c r="I232" s="304"/>
      <c r="J232" s="192" t="s">
        <v>123</v>
      </c>
      <c r="K232" s="145">
        <v>3</v>
      </c>
      <c r="L232" s="305"/>
      <c r="M232" s="305"/>
      <c r="N232" s="306">
        <f t="shared" si="4"/>
        <v>0</v>
      </c>
      <c r="O232" s="306"/>
      <c r="P232" s="306"/>
      <c r="Q232" s="306"/>
      <c r="R232" s="109"/>
      <c r="T232" s="110" t="s">
        <v>5</v>
      </c>
      <c r="U232" s="30" t="s">
        <v>36</v>
      </c>
      <c r="V232" s="111">
        <v>0</v>
      </c>
      <c r="W232" s="111">
        <f t="shared" si="1"/>
        <v>0</v>
      </c>
      <c r="X232" s="111">
        <v>0</v>
      </c>
      <c r="Y232" s="111">
        <f t="shared" si="2"/>
        <v>0</v>
      </c>
      <c r="Z232" s="111">
        <v>0</v>
      </c>
      <c r="AA232" s="112">
        <f t="shared" si="3"/>
        <v>0</v>
      </c>
    </row>
    <row r="233" spans="2:27" s="1" customFormat="1" ht="37.5" customHeight="1">
      <c r="B233" s="108"/>
      <c r="C233" s="190">
        <v>56</v>
      </c>
      <c r="D233" s="190" t="s">
        <v>427</v>
      </c>
      <c r="E233" s="197" t="s">
        <v>552</v>
      </c>
      <c r="F233" s="304" t="s">
        <v>563</v>
      </c>
      <c r="G233" s="304"/>
      <c r="H233" s="304"/>
      <c r="I233" s="304"/>
      <c r="J233" s="192" t="s">
        <v>477</v>
      </c>
      <c r="K233" s="145">
        <v>0.076</v>
      </c>
      <c r="L233" s="305"/>
      <c r="M233" s="305"/>
      <c r="N233" s="306">
        <f t="shared" si="4"/>
        <v>0</v>
      </c>
      <c r="O233" s="306"/>
      <c r="P233" s="306"/>
      <c r="Q233" s="306"/>
      <c r="R233" s="109"/>
      <c r="T233" s="110" t="s">
        <v>5</v>
      </c>
      <c r="U233" s="30" t="s">
        <v>36</v>
      </c>
      <c r="V233" s="111">
        <v>0</v>
      </c>
      <c r="W233" s="111">
        <f t="shared" si="1"/>
        <v>0</v>
      </c>
      <c r="X233" s="111">
        <v>0</v>
      </c>
      <c r="Y233" s="111">
        <f t="shared" si="2"/>
        <v>0</v>
      </c>
      <c r="Z233" s="111">
        <v>0</v>
      </c>
      <c r="AA233" s="112">
        <f t="shared" si="3"/>
        <v>0</v>
      </c>
    </row>
    <row r="234" spans="2:27" s="1" customFormat="1" ht="17.25" customHeight="1">
      <c r="B234" s="108"/>
      <c r="C234" s="190"/>
      <c r="D234" s="190"/>
      <c r="E234" s="191"/>
      <c r="F234" s="307" t="s">
        <v>564</v>
      </c>
      <c r="G234" s="307"/>
      <c r="H234" s="307"/>
      <c r="I234" s="307"/>
      <c r="J234" s="192"/>
      <c r="K234" s="145"/>
      <c r="L234" s="306"/>
      <c r="M234" s="306"/>
      <c r="N234" s="306"/>
      <c r="O234" s="306"/>
      <c r="P234" s="306"/>
      <c r="Q234" s="306"/>
      <c r="R234" s="109"/>
      <c r="T234" s="110"/>
      <c r="U234" s="30"/>
      <c r="V234" s="111"/>
      <c r="W234" s="111"/>
      <c r="X234" s="111"/>
      <c r="Y234" s="111"/>
      <c r="Z234" s="111"/>
      <c r="AA234" s="112"/>
    </row>
    <row r="235" spans="2:27" s="1" customFormat="1" ht="22.5" customHeight="1">
      <c r="B235" s="108"/>
      <c r="C235" s="190">
        <v>57</v>
      </c>
      <c r="D235" s="190" t="s">
        <v>427</v>
      </c>
      <c r="E235" s="191" t="s">
        <v>553</v>
      </c>
      <c r="F235" s="304" t="s">
        <v>565</v>
      </c>
      <c r="G235" s="304"/>
      <c r="H235" s="304"/>
      <c r="I235" s="304"/>
      <c r="J235" s="192" t="s">
        <v>123</v>
      </c>
      <c r="K235" s="145">
        <v>19</v>
      </c>
      <c r="L235" s="305"/>
      <c r="M235" s="305"/>
      <c r="N235" s="306">
        <f aca="true" t="shared" si="16" ref="N235">ROUND(L235*K235,2)</f>
        <v>0</v>
      </c>
      <c r="O235" s="306"/>
      <c r="P235" s="306"/>
      <c r="Q235" s="306"/>
      <c r="R235" s="109"/>
      <c r="T235" s="110"/>
      <c r="U235" s="30"/>
      <c r="V235" s="111"/>
      <c r="W235" s="111"/>
      <c r="X235" s="111"/>
      <c r="Y235" s="111"/>
      <c r="Z235" s="111"/>
      <c r="AA235" s="112"/>
    </row>
    <row r="236" spans="2:27" s="9" customFormat="1" ht="29.85" customHeight="1">
      <c r="B236" s="100"/>
      <c r="C236" s="146"/>
      <c r="D236" s="147" t="s">
        <v>566</v>
      </c>
      <c r="E236" s="147"/>
      <c r="F236" s="147"/>
      <c r="G236" s="147"/>
      <c r="H236" s="147"/>
      <c r="I236" s="147"/>
      <c r="J236" s="147"/>
      <c r="K236" s="147"/>
      <c r="L236" s="147"/>
      <c r="M236" s="147"/>
      <c r="N236" s="302">
        <f>SUM(N237:Q239)</f>
        <v>0</v>
      </c>
      <c r="O236" s="303"/>
      <c r="P236" s="303"/>
      <c r="Q236" s="303"/>
      <c r="R236" s="103"/>
      <c r="T236" s="104" t="s">
        <v>5</v>
      </c>
      <c r="U236" s="101" t="s">
        <v>36</v>
      </c>
      <c r="V236" s="101">
        <v>0</v>
      </c>
      <c r="W236" s="105">
        <f t="shared" si="1"/>
        <v>0</v>
      </c>
      <c r="X236" s="101">
        <v>0</v>
      </c>
      <c r="Y236" s="105">
        <f t="shared" si="2"/>
        <v>0</v>
      </c>
      <c r="Z236" s="101">
        <v>0</v>
      </c>
      <c r="AA236" s="106">
        <f t="shared" si="3"/>
        <v>0</v>
      </c>
    </row>
    <row r="237" spans="2:27" s="1" customFormat="1" ht="31.5" customHeight="1">
      <c r="B237" s="108"/>
      <c r="C237" s="190">
        <v>58</v>
      </c>
      <c r="D237" s="190" t="s">
        <v>427</v>
      </c>
      <c r="E237" s="197" t="s">
        <v>567</v>
      </c>
      <c r="F237" s="304" t="s">
        <v>570</v>
      </c>
      <c r="G237" s="304"/>
      <c r="H237" s="304"/>
      <c r="I237" s="304"/>
      <c r="J237" s="192" t="s">
        <v>123</v>
      </c>
      <c r="K237" s="145">
        <v>450</v>
      </c>
      <c r="L237" s="305"/>
      <c r="M237" s="305"/>
      <c r="N237" s="306">
        <f t="shared" si="4"/>
        <v>0</v>
      </c>
      <c r="O237" s="306"/>
      <c r="P237" s="306"/>
      <c r="Q237" s="306"/>
      <c r="R237" s="109"/>
      <c r="T237" s="110" t="s">
        <v>5</v>
      </c>
      <c r="U237" s="30" t="s">
        <v>36</v>
      </c>
      <c r="V237" s="111">
        <v>0</v>
      </c>
      <c r="W237" s="111">
        <f t="shared" si="1"/>
        <v>0</v>
      </c>
      <c r="X237" s="111">
        <v>0</v>
      </c>
      <c r="Y237" s="111">
        <f t="shared" si="2"/>
        <v>0</v>
      </c>
      <c r="Z237" s="111">
        <v>0</v>
      </c>
      <c r="AA237" s="112">
        <f t="shared" si="3"/>
        <v>0</v>
      </c>
    </row>
    <row r="238" spans="2:27" s="1" customFormat="1" ht="22.5" customHeight="1">
      <c r="B238" s="108"/>
      <c r="C238" s="190">
        <v>59</v>
      </c>
      <c r="D238" s="190" t="s">
        <v>427</v>
      </c>
      <c r="E238" s="191" t="s">
        <v>568</v>
      </c>
      <c r="F238" s="304" t="s">
        <v>571</v>
      </c>
      <c r="G238" s="304"/>
      <c r="H238" s="304"/>
      <c r="I238" s="304"/>
      <c r="J238" s="192" t="s">
        <v>123</v>
      </c>
      <c r="K238" s="145">
        <v>1</v>
      </c>
      <c r="L238" s="305"/>
      <c r="M238" s="305"/>
      <c r="N238" s="306">
        <f t="shared" si="4"/>
        <v>0</v>
      </c>
      <c r="O238" s="306"/>
      <c r="P238" s="306"/>
      <c r="Q238" s="306"/>
      <c r="R238" s="109"/>
      <c r="T238" s="110" t="s">
        <v>5</v>
      </c>
      <c r="U238" s="30" t="s">
        <v>36</v>
      </c>
      <c r="V238" s="111">
        <v>0</v>
      </c>
      <c r="W238" s="111">
        <f t="shared" si="1"/>
        <v>0</v>
      </c>
      <c r="X238" s="111">
        <v>0</v>
      </c>
      <c r="Y238" s="111">
        <f t="shared" si="2"/>
        <v>0</v>
      </c>
      <c r="Z238" s="111">
        <v>0</v>
      </c>
      <c r="AA238" s="112">
        <f t="shared" si="3"/>
        <v>0</v>
      </c>
    </row>
    <row r="239" spans="2:27" s="1" customFormat="1" ht="31.5" customHeight="1">
      <c r="B239" s="108"/>
      <c r="C239" s="190">
        <v>60</v>
      </c>
      <c r="D239" s="190" t="s">
        <v>427</v>
      </c>
      <c r="E239" s="197" t="s">
        <v>569</v>
      </c>
      <c r="F239" s="304" t="s">
        <v>572</v>
      </c>
      <c r="G239" s="304"/>
      <c r="H239" s="304"/>
      <c r="I239" s="304"/>
      <c r="J239" s="192" t="s">
        <v>120</v>
      </c>
      <c r="K239" s="145">
        <v>1</v>
      </c>
      <c r="L239" s="305"/>
      <c r="M239" s="305"/>
      <c r="N239" s="306">
        <f aca="true" t="shared" si="17" ref="N239">ROUND(L239*K239,2)</f>
        <v>0</v>
      </c>
      <c r="O239" s="306"/>
      <c r="P239" s="306"/>
      <c r="Q239" s="306"/>
      <c r="R239" s="109"/>
      <c r="T239" s="110"/>
      <c r="U239" s="30"/>
      <c r="V239" s="111"/>
      <c r="W239" s="111"/>
      <c r="X239" s="111"/>
      <c r="Y239" s="111"/>
      <c r="Z239" s="111"/>
      <c r="AA239" s="112"/>
    </row>
    <row r="240" spans="2:27" s="9" customFormat="1" ht="29.85" customHeight="1">
      <c r="B240" s="100"/>
      <c r="C240" s="146"/>
      <c r="D240" s="147" t="s">
        <v>573</v>
      </c>
      <c r="E240" s="147"/>
      <c r="F240" s="147"/>
      <c r="G240" s="147"/>
      <c r="H240" s="147"/>
      <c r="I240" s="147"/>
      <c r="J240" s="147"/>
      <c r="K240" s="147"/>
      <c r="L240" s="147"/>
      <c r="M240" s="147"/>
      <c r="N240" s="302">
        <f>SUM(N241)</f>
        <v>0</v>
      </c>
      <c r="O240" s="303"/>
      <c r="P240" s="303"/>
      <c r="Q240" s="303"/>
      <c r="R240" s="103"/>
      <c r="T240" s="104" t="s">
        <v>5</v>
      </c>
      <c r="U240" s="101" t="s">
        <v>36</v>
      </c>
      <c r="V240" s="101">
        <v>0</v>
      </c>
      <c r="W240" s="105">
        <f t="shared" si="1"/>
        <v>0</v>
      </c>
      <c r="X240" s="101">
        <v>0</v>
      </c>
      <c r="Y240" s="105">
        <f t="shared" si="2"/>
        <v>0</v>
      </c>
      <c r="Z240" s="101">
        <v>0</v>
      </c>
      <c r="AA240" s="106">
        <f t="shared" si="3"/>
        <v>0</v>
      </c>
    </row>
    <row r="241" spans="2:27" s="1" customFormat="1" ht="31.5" customHeight="1">
      <c r="B241" s="108"/>
      <c r="C241" s="190">
        <v>61</v>
      </c>
      <c r="D241" s="190" t="s">
        <v>427</v>
      </c>
      <c r="E241" s="197" t="s">
        <v>574</v>
      </c>
      <c r="F241" s="304" t="s">
        <v>575</v>
      </c>
      <c r="G241" s="304"/>
      <c r="H241" s="304"/>
      <c r="I241" s="304"/>
      <c r="J241" s="192" t="s">
        <v>128</v>
      </c>
      <c r="K241" s="145">
        <v>1.2</v>
      </c>
      <c r="L241" s="305"/>
      <c r="M241" s="305"/>
      <c r="N241" s="306">
        <f t="shared" si="4"/>
        <v>0</v>
      </c>
      <c r="O241" s="306"/>
      <c r="P241" s="306"/>
      <c r="Q241" s="306"/>
      <c r="R241" s="109"/>
      <c r="T241" s="110" t="s">
        <v>5</v>
      </c>
      <c r="U241" s="30" t="s">
        <v>36</v>
      </c>
      <c r="V241" s="111">
        <v>0</v>
      </c>
      <c r="W241" s="111">
        <f t="shared" si="1"/>
        <v>0</v>
      </c>
      <c r="X241" s="111">
        <v>0</v>
      </c>
      <c r="Y241" s="111">
        <f t="shared" si="2"/>
        <v>0</v>
      </c>
      <c r="Z241" s="111">
        <v>0</v>
      </c>
      <c r="AA241" s="112">
        <f t="shared" si="3"/>
        <v>0</v>
      </c>
    </row>
    <row r="242" spans="2:27" s="9" customFormat="1" ht="29.85" customHeight="1">
      <c r="B242" s="100"/>
      <c r="C242" s="146"/>
      <c r="D242" s="147" t="s">
        <v>576</v>
      </c>
      <c r="E242" s="147"/>
      <c r="F242" s="147"/>
      <c r="G242" s="147"/>
      <c r="H242" s="147"/>
      <c r="I242" s="147"/>
      <c r="J242" s="147"/>
      <c r="K242" s="147"/>
      <c r="L242" s="147"/>
      <c r="M242" s="147"/>
      <c r="N242" s="302">
        <f>SUM(N243:Q245)</f>
        <v>0</v>
      </c>
      <c r="O242" s="303"/>
      <c r="P242" s="303"/>
      <c r="Q242" s="303"/>
      <c r="R242" s="103"/>
      <c r="T242" s="104" t="s">
        <v>5</v>
      </c>
      <c r="U242" s="101" t="s">
        <v>36</v>
      </c>
      <c r="V242" s="101">
        <v>0</v>
      </c>
      <c r="W242" s="105">
        <f aca="true" t="shared" si="18" ref="W242">V242*K242</f>
        <v>0</v>
      </c>
      <c r="X242" s="101">
        <v>0</v>
      </c>
      <c r="Y242" s="105">
        <f aca="true" t="shared" si="19" ref="Y242">X242*K242</f>
        <v>0</v>
      </c>
      <c r="Z242" s="101">
        <v>0</v>
      </c>
      <c r="AA242" s="106">
        <f aca="true" t="shared" si="20" ref="AA242">Z242*K242</f>
        <v>0</v>
      </c>
    </row>
    <row r="243" spans="2:27" s="1" customFormat="1" ht="22.5" customHeight="1">
      <c r="B243" s="108"/>
      <c r="C243" s="190">
        <v>62</v>
      </c>
      <c r="D243" s="190" t="s">
        <v>427</v>
      </c>
      <c r="E243" s="191" t="s">
        <v>577</v>
      </c>
      <c r="F243" s="304" t="s">
        <v>729</v>
      </c>
      <c r="G243" s="304"/>
      <c r="H243" s="304"/>
      <c r="I243" s="304"/>
      <c r="J243" s="192" t="s">
        <v>118</v>
      </c>
      <c r="K243" s="145">
        <v>0.3</v>
      </c>
      <c r="L243" s="305"/>
      <c r="M243" s="305"/>
      <c r="N243" s="306">
        <f t="shared" si="4"/>
        <v>0</v>
      </c>
      <c r="O243" s="306"/>
      <c r="P243" s="306"/>
      <c r="Q243" s="306"/>
      <c r="R243" s="109"/>
      <c r="T243" s="110" t="s">
        <v>5</v>
      </c>
      <c r="U243" s="30" t="s">
        <v>36</v>
      </c>
      <c r="V243" s="111">
        <v>0</v>
      </c>
      <c r="W243" s="111">
        <f t="shared" si="1"/>
        <v>0</v>
      </c>
      <c r="X243" s="111">
        <v>0</v>
      </c>
      <c r="Y243" s="111">
        <f t="shared" si="2"/>
        <v>0</v>
      </c>
      <c r="Z243" s="111">
        <v>0</v>
      </c>
      <c r="AA243" s="112">
        <f t="shared" si="3"/>
        <v>0</v>
      </c>
    </row>
    <row r="244" spans="2:27" s="1" customFormat="1" ht="17.25" customHeight="1">
      <c r="B244" s="108"/>
      <c r="C244" s="190"/>
      <c r="D244" s="190"/>
      <c r="E244" s="191"/>
      <c r="F244" s="307" t="s">
        <v>579</v>
      </c>
      <c r="G244" s="307"/>
      <c r="H244" s="307"/>
      <c r="I244" s="307"/>
      <c r="J244" s="192"/>
      <c r="K244" s="145"/>
      <c r="L244" s="306"/>
      <c r="M244" s="306"/>
      <c r="N244" s="306"/>
      <c r="O244" s="306"/>
      <c r="P244" s="306"/>
      <c r="Q244" s="306"/>
      <c r="R244" s="109"/>
      <c r="T244" s="110"/>
      <c r="U244" s="30"/>
      <c r="V244" s="111"/>
      <c r="W244" s="111"/>
      <c r="X244" s="111"/>
      <c r="Y244" s="111"/>
      <c r="Z244" s="111"/>
      <c r="AA244" s="112"/>
    </row>
    <row r="245" spans="2:27" s="1" customFormat="1" ht="22.5" customHeight="1">
      <c r="B245" s="108"/>
      <c r="C245" s="190">
        <v>63</v>
      </c>
      <c r="D245" s="190" t="s">
        <v>427</v>
      </c>
      <c r="E245" s="191" t="s">
        <v>578</v>
      </c>
      <c r="F245" s="304" t="s">
        <v>580</v>
      </c>
      <c r="G245" s="304"/>
      <c r="H245" s="304"/>
      <c r="I245" s="304"/>
      <c r="J245" s="192" t="s">
        <v>118</v>
      </c>
      <c r="K245" s="145">
        <v>0.945</v>
      </c>
      <c r="L245" s="305"/>
      <c r="M245" s="305"/>
      <c r="N245" s="306">
        <f aca="true" t="shared" si="21" ref="N245">ROUND(L245*K245,2)</f>
        <v>0</v>
      </c>
      <c r="O245" s="306"/>
      <c r="P245" s="306"/>
      <c r="Q245" s="306"/>
      <c r="R245" s="109"/>
      <c r="T245" s="110"/>
      <c r="U245" s="30"/>
      <c r="V245" s="111"/>
      <c r="W245" s="111"/>
      <c r="X245" s="111"/>
      <c r="Y245" s="111"/>
      <c r="Z245" s="111"/>
      <c r="AA245" s="112"/>
    </row>
    <row r="246" spans="2:27" s="1" customFormat="1" ht="17.25" customHeight="1">
      <c r="B246" s="108"/>
      <c r="C246" s="190"/>
      <c r="D246" s="190"/>
      <c r="E246" s="191"/>
      <c r="F246" s="307" t="s">
        <v>581</v>
      </c>
      <c r="G246" s="307"/>
      <c r="H246" s="307"/>
      <c r="I246" s="307"/>
      <c r="J246" s="192"/>
      <c r="K246" s="145"/>
      <c r="L246" s="306"/>
      <c r="M246" s="306"/>
      <c r="N246" s="306"/>
      <c r="O246" s="306"/>
      <c r="P246" s="306"/>
      <c r="Q246" s="306"/>
      <c r="R246" s="109"/>
      <c r="T246" s="110"/>
      <c r="U246" s="30"/>
      <c r="V246" s="111"/>
      <c r="W246" s="111"/>
      <c r="X246" s="111"/>
      <c r="Y246" s="111"/>
      <c r="Z246" s="111"/>
      <c r="AA246" s="112"/>
    </row>
    <row r="247" spans="2:27" s="9" customFormat="1" ht="29.85" customHeight="1">
      <c r="B247" s="100"/>
      <c r="C247" s="146"/>
      <c r="D247" s="147" t="s">
        <v>582</v>
      </c>
      <c r="E247" s="147"/>
      <c r="F247" s="147"/>
      <c r="G247" s="147"/>
      <c r="H247" s="147"/>
      <c r="I247" s="147"/>
      <c r="J247" s="147"/>
      <c r="K247" s="147"/>
      <c r="L247" s="147"/>
      <c r="M247" s="147"/>
      <c r="N247" s="302">
        <f>SUM(N248)</f>
        <v>0</v>
      </c>
      <c r="O247" s="303"/>
      <c r="P247" s="303"/>
      <c r="Q247" s="303"/>
      <c r="R247" s="103"/>
      <c r="T247" s="104" t="s">
        <v>5</v>
      </c>
      <c r="U247" s="101" t="s">
        <v>36</v>
      </c>
      <c r="V247" s="101">
        <v>0</v>
      </c>
      <c r="W247" s="105">
        <f aca="true" t="shared" si="22" ref="W247">V247*K247</f>
        <v>0</v>
      </c>
      <c r="X247" s="101">
        <v>0</v>
      </c>
      <c r="Y247" s="105">
        <f aca="true" t="shared" si="23" ref="Y247">X247*K247</f>
        <v>0</v>
      </c>
      <c r="Z247" s="101">
        <v>0</v>
      </c>
      <c r="AA247" s="106">
        <f aca="true" t="shared" si="24" ref="AA247">Z247*K247</f>
        <v>0</v>
      </c>
    </row>
    <row r="248" spans="2:27" s="1" customFormat="1" ht="22.5" customHeight="1">
      <c r="B248" s="108"/>
      <c r="C248" s="190">
        <v>64</v>
      </c>
      <c r="D248" s="190" t="s">
        <v>427</v>
      </c>
      <c r="E248" s="191" t="s">
        <v>583</v>
      </c>
      <c r="F248" s="304" t="s">
        <v>584</v>
      </c>
      <c r="G248" s="304"/>
      <c r="H248" s="304"/>
      <c r="I248" s="304"/>
      <c r="J248" s="192" t="s">
        <v>477</v>
      </c>
      <c r="K248" s="145">
        <v>100.812305635</v>
      </c>
      <c r="L248" s="305"/>
      <c r="M248" s="305"/>
      <c r="N248" s="306">
        <f aca="true" t="shared" si="25" ref="N248">ROUND(L248*K248,2)</f>
        <v>0</v>
      </c>
      <c r="O248" s="306"/>
      <c r="P248" s="306"/>
      <c r="Q248" s="306"/>
      <c r="R248" s="109"/>
      <c r="T248" s="110"/>
      <c r="U248" s="30"/>
      <c r="V248" s="111"/>
      <c r="W248" s="111"/>
      <c r="X248" s="111"/>
      <c r="Y248" s="111"/>
      <c r="Z248" s="111"/>
      <c r="AA248" s="112"/>
    </row>
    <row r="249" spans="2:27" s="9" customFormat="1" ht="37.35" customHeight="1">
      <c r="B249" s="100"/>
      <c r="C249" s="146"/>
      <c r="D249" s="189" t="s">
        <v>671</v>
      </c>
      <c r="E249" s="189"/>
      <c r="F249" s="189"/>
      <c r="G249" s="189"/>
      <c r="H249" s="189"/>
      <c r="I249" s="189"/>
      <c r="J249" s="189"/>
      <c r="K249" s="189"/>
      <c r="L249" s="189"/>
      <c r="M249" s="189"/>
      <c r="N249" s="354">
        <f>SUM(N250,N267,N271,N278,N281,N289,N293)</f>
        <v>0</v>
      </c>
      <c r="O249" s="354"/>
      <c r="P249" s="354"/>
      <c r="Q249" s="354"/>
      <c r="R249" s="103"/>
      <c r="T249" s="104"/>
      <c r="U249" s="101"/>
      <c r="V249" s="101"/>
      <c r="W249" s="105" t="e">
        <f>W250+SUM(W253:W258)+W260+W262+#REF!+#REF!+#REF!+#REF!+#REF!</f>
        <v>#REF!</v>
      </c>
      <c r="X249" s="101"/>
      <c r="Y249" s="105" t="e">
        <f>Y250+SUM(Y253:Y258)+Y260+Y262+#REF!+#REF!+#REF!+#REF!+#REF!</f>
        <v>#REF!</v>
      </c>
      <c r="Z249" s="101"/>
      <c r="AA249" s="106" t="e">
        <f>AA250+SUM(AA253:AA258)+AA260+AA262+#REF!+#REF!+#REF!+#REF!+#REF!</f>
        <v>#REF!</v>
      </c>
    </row>
    <row r="250" spans="2:27" s="9" customFormat="1" ht="29.85" customHeight="1">
      <c r="B250" s="100"/>
      <c r="C250" s="146"/>
      <c r="D250" s="147" t="s">
        <v>585</v>
      </c>
      <c r="E250" s="147"/>
      <c r="F250" s="147"/>
      <c r="G250" s="147"/>
      <c r="H250" s="147"/>
      <c r="I250" s="147"/>
      <c r="J250" s="147"/>
      <c r="K250" s="147"/>
      <c r="L250" s="147"/>
      <c r="M250" s="147"/>
      <c r="N250" s="355">
        <f>SUM(N251:Q266)</f>
        <v>0</v>
      </c>
      <c r="O250" s="356"/>
      <c r="P250" s="356"/>
      <c r="Q250" s="356"/>
      <c r="R250" s="103"/>
      <c r="T250" s="104" t="s">
        <v>5</v>
      </c>
      <c r="U250" s="101" t="s">
        <v>36</v>
      </c>
      <c r="V250" s="101">
        <v>0</v>
      </c>
      <c r="W250" s="105">
        <f aca="true" t="shared" si="26" ref="W250">V250*K250</f>
        <v>0</v>
      </c>
      <c r="X250" s="101">
        <v>0</v>
      </c>
      <c r="Y250" s="105">
        <f aca="true" t="shared" si="27" ref="Y250">X250*K250</f>
        <v>0</v>
      </c>
      <c r="Z250" s="101">
        <v>0</v>
      </c>
      <c r="AA250" s="106">
        <f aca="true" t="shared" si="28" ref="AA250">Z250*K250</f>
        <v>0</v>
      </c>
    </row>
    <row r="251" spans="2:27" s="1" customFormat="1" ht="44.25" customHeight="1">
      <c r="B251" s="108"/>
      <c r="C251" s="190">
        <v>65</v>
      </c>
      <c r="D251" s="190" t="s">
        <v>427</v>
      </c>
      <c r="E251" s="197" t="s">
        <v>602</v>
      </c>
      <c r="F251" s="304" t="s">
        <v>586</v>
      </c>
      <c r="G251" s="304"/>
      <c r="H251" s="304"/>
      <c r="I251" s="304"/>
      <c r="J251" s="192" t="s">
        <v>123</v>
      </c>
      <c r="K251" s="145">
        <v>118</v>
      </c>
      <c r="L251" s="305"/>
      <c r="M251" s="305"/>
      <c r="N251" s="306">
        <f aca="true" t="shared" si="29" ref="N251">ROUND(L251*K251,2)</f>
        <v>0</v>
      </c>
      <c r="O251" s="306"/>
      <c r="P251" s="306"/>
      <c r="Q251" s="306"/>
      <c r="R251" s="109"/>
      <c r="T251" s="110"/>
      <c r="U251" s="30"/>
      <c r="V251" s="111"/>
      <c r="W251" s="111"/>
      <c r="X251" s="111"/>
      <c r="Y251" s="111"/>
      <c r="Z251" s="111"/>
      <c r="AA251" s="112"/>
    </row>
    <row r="252" spans="2:27" s="1" customFormat="1" ht="17.25" customHeight="1">
      <c r="B252" s="108"/>
      <c r="C252" s="190"/>
      <c r="D252" s="190"/>
      <c r="E252" s="191"/>
      <c r="F252" s="307" t="s">
        <v>587</v>
      </c>
      <c r="G252" s="307"/>
      <c r="H252" s="307"/>
      <c r="I252" s="307"/>
      <c r="J252" s="192"/>
      <c r="K252" s="145"/>
      <c r="L252" s="306"/>
      <c r="M252" s="306"/>
      <c r="N252" s="306"/>
      <c r="O252" s="306"/>
      <c r="P252" s="306"/>
      <c r="Q252" s="306"/>
      <c r="R252" s="109"/>
      <c r="T252" s="110"/>
      <c r="U252" s="30"/>
      <c r="V252" s="111"/>
      <c r="W252" s="111"/>
      <c r="X252" s="111"/>
      <c r="Y252" s="111"/>
      <c r="Z252" s="111"/>
      <c r="AA252" s="112"/>
    </row>
    <row r="253" spans="2:27" s="1" customFormat="1" ht="17.25" customHeight="1">
      <c r="B253" s="108"/>
      <c r="C253" s="190"/>
      <c r="D253" s="190"/>
      <c r="E253" s="191"/>
      <c r="F253" s="307" t="s">
        <v>588</v>
      </c>
      <c r="G253" s="307"/>
      <c r="H253" s="307"/>
      <c r="I253" s="307"/>
      <c r="J253" s="192"/>
      <c r="K253" s="145"/>
      <c r="L253" s="306"/>
      <c r="M253" s="306"/>
      <c r="N253" s="306"/>
      <c r="O253" s="306"/>
      <c r="P253" s="306"/>
      <c r="Q253" s="306"/>
      <c r="R253" s="109"/>
      <c r="T253" s="110"/>
      <c r="U253" s="30"/>
      <c r="V253" s="111"/>
      <c r="W253" s="111"/>
      <c r="X253" s="111"/>
      <c r="Y253" s="111"/>
      <c r="Z253" s="111"/>
      <c r="AA253" s="112"/>
    </row>
    <row r="254" spans="2:27" s="1" customFormat="1" ht="22.5" customHeight="1">
      <c r="B254" s="108"/>
      <c r="C254" s="190">
        <v>66</v>
      </c>
      <c r="D254" s="190" t="s">
        <v>427</v>
      </c>
      <c r="E254" s="191" t="s">
        <v>603</v>
      </c>
      <c r="F254" s="304" t="s">
        <v>589</v>
      </c>
      <c r="G254" s="304"/>
      <c r="H254" s="304"/>
      <c r="I254" s="304"/>
      <c r="J254" s="192" t="s">
        <v>123</v>
      </c>
      <c r="K254" s="145">
        <v>48</v>
      </c>
      <c r="L254" s="305"/>
      <c r="M254" s="305"/>
      <c r="N254" s="306">
        <f aca="true" t="shared" si="30" ref="N254">ROUND(L254*K254,2)</f>
        <v>0</v>
      </c>
      <c r="O254" s="306"/>
      <c r="P254" s="306"/>
      <c r="Q254" s="306"/>
      <c r="R254" s="109"/>
      <c r="T254" s="110"/>
      <c r="U254" s="30"/>
      <c r="V254" s="111"/>
      <c r="W254" s="111"/>
      <c r="X254" s="111"/>
      <c r="Y254" s="111"/>
      <c r="Z254" s="111"/>
      <c r="AA254" s="112"/>
    </row>
    <row r="255" spans="2:27" s="1" customFormat="1" ht="17.25" customHeight="1">
      <c r="B255" s="108"/>
      <c r="C255" s="190"/>
      <c r="D255" s="190"/>
      <c r="E255" s="191"/>
      <c r="F255" s="307" t="s">
        <v>590</v>
      </c>
      <c r="G255" s="307"/>
      <c r="H255" s="307"/>
      <c r="I255" s="307"/>
      <c r="J255" s="192"/>
      <c r="K255" s="145"/>
      <c r="L255" s="306"/>
      <c r="M255" s="306"/>
      <c r="N255" s="306"/>
      <c r="O255" s="306"/>
      <c r="P255" s="306"/>
      <c r="Q255" s="306"/>
      <c r="R255" s="109"/>
      <c r="T255" s="110"/>
      <c r="U255" s="30"/>
      <c r="V255" s="111"/>
      <c r="W255" s="111"/>
      <c r="X255" s="111"/>
      <c r="Y255" s="111"/>
      <c r="Z255" s="111"/>
      <c r="AA255" s="112"/>
    </row>
    <row r="256" spans="2:27" s="1" customFormat="1" ht="17.25" customHeight="1">
      <c r="B256" s="108"/>
      <c r="C256" s="190"/>
      <c r="D256" s="190"/>
      <c r="E256" s="191"/>
      <c r="F256" s="307" t="s">
        <v>591</v>
      </c>
      <c r="G256" s="307"/>
      <c r="H256" s="307"/>
      <c r="I256" s="307"/>
      <c r="J256" s="192"/>
      <c r="K256" s="145"/>
      <c r="L256" s="306"/>
      <c r="M256" s="306"/>
      <c r="N256" s="306"/>
      <c r="O256" s="306"/>
      <c r="P256" s="306"/>
      <c r="Q256" s="306"/>
      <c r="R256" s="109"/>
      <c r="T256" s="110"/>
      <c r="U256" s="30"/>
      <c r="V256" s="111"/>
      <c r="W256" s="111"/>
      <c r="X256" s="111"/>
      <c r="Y256" s="111"/>
      <c r="Z256" s="111"/>
      <c r="AA256" s="112"/>
    </row>
    <row r="257" spans="2:27" s="1" customFormat="1" ht="31.5" customHeight="1">
      <c r="B257" s="108"/>
      <c r="C257" s="190">
        <v>67</v>
      </c>
      <c r="D257" s="190" t="s">
        <v>427</v>
      </c>
      <c r="E257" s="197" t="s">
        <v>604</v>
      </c>
      <c r="F257" s="304" t="s">
        <v>592</v>
      </c>
      <c r="G257" s="304"/>
      <c r="H257" s="304"/>
      <c r="I257" s="304"/>
      <c r="J257" s="192" t="s">
        <v>123</v>
      </c>
      <c r="K257" s="145">
        <v>66</v>
      </c>
      <c r="L257" s="305"/>
      <c r="M257" s="305"/>
      <c r="N257" s="306">
        <f aca="true" t="shared" si="31" ref="N257">ROUND(L257*K257,2)</f>
        <v>0</v>
      </c>
      <c r="O257" s="306"/>
      <c r="P257" s="306"/>
      <c r="Q257" s="306"/>
      <c r="R257" s="109"/>
      <c r="T257" s="110"/>
      <c r="U257" s="30"/>
      <c r="V257" s="111"/>
      <c r="W257" s="111"/>
      <c r="X257" s="111"/>
      <c r="Y257" s="111"/>
      <c r="Z257" s="111"/>
      <c r="AA257" s="112"/>
    </row>
    <row r="258" spans="2:27" s="1" customFormat="1" ht="17.25" customHeight="1">
      <c r="B258" s="108"/>
      <c r="C258" s="190"/>
      <c r="D258" s="190"/>
      <c r="E258" s="191"/>
      <c r="F258" s="307" t="s">
        <v>593</v>
      </c>
      <c r="G258" s="307"/>
      <c r="H258" s="307"/>
      <c r="I258" s="307"/>
      <c r="J258" s="192"/>
      <c r="K258" s="145"/>
      <c r="L258" s="306"/>
      <c r="M258" s="306"/>
      <c r="N258" s="306"/>
      <c r="O258" s="306"/>
      <c r="P258" s="306"/>
      <c r="Q258" s="306"/>
      <c r="R258" s="109"/>
      <c r="T258" s="110"/>
      <c r="U258" s="30"/>
      <c r="V258" s="111"/>
      <c r="W258" s="111"/>
      <c r="X258" s="111"/>
      <c r="Y258" s="111"/>
      <c r="Z258" s="111"/>
      <c r="AA258" s="112"/>
    </row>
    <row r="259" spans="2:27" s="1" customFormat="1" ht="31.5" customHeight="1">
      <c r="B259" s="108"/>
      <c r="C259" s="190">
        <v>68</v>
      </c>
      <c r="D259" s="190" t="s">
        <v>427</v>
      </c>
      <c r="E259" s="197" t="s">
        <v>605</v>
      </c>
      <c r="F259" s="304" t="s">
        <v>594</v>
      </c>
      <c r="G259" s="304"/>
      <c r="H259" s="304"/>
      <c r="I259" s="304"/>
      <c r="J259" s="192" t="s">
        <v>123</v>
      </c>
      <c r="K259" s="145">
        <v>118</v>
      </c>
      <c r="L259" s="305"/>
      <c r="M259" s="305"/>
      <c r="N259" s="306">
        <f aca="true" t="shared" si="32" ref="N259">ROUND(L259*K259,2)</f>
        <v>0</v>
      </c>
      <c r="O259" s="306"/>
      <c r="P259" s="306"/>
      <c r="Q259" s="306"/>
      <c r="R259" s="109"/>
      <c r="T259" s="110"/>
      <c r="U259" s="30"/>
      <c r="V259" s="111"/>
      <c r="W259" s="111"/>
      <c r="X259" s="111"/>
      <c r="Y259" s="111"/>
      <c r="Z259" s="111"/>
      <c r="AA259" s="112"/>
    </row>
    <row r="260" spans="2:27" s="1" customFormat="1" ht="17.25" customHeight="1">
      <c r="B260" s="108"/>
      <c r="C260" s="190"/>
      <c r="D260" s="190"/>
      <c r="E260" s="191"/>
      <c r="F260" s="307" t="s">
        <v>595</v>
      </c>
      <c r="G260" s="307"/>
      <c r="H260" s="307"/>
      <c r="I260" s="307"/>
      <c r="J260" s="192"/>
      <c r="K260" s="145"/>
      <c r="L260" s="306"/>
      <c r="M260" s="306"/>
      <c r="N260" s="306"/>
      <c r="O260" s="306"/>
      <c r="P260" s="306"/>
      <c r="Q260" s="306"/>
      <c r="R260" s="109"/>
      <c r="T260" s="110"/>
      <c r="U260" s="30"/>
      <c r="V260" s="111"/>
      <c r="W260" s="111"/>
      <c r="X260" s="111"/>
      <c r="Y260" s="111"/>
      <c r="Z260" s="111"/>
      <c r="AA260" s="112"/>
    </row>
    <row r="261" spans="2:27" s="1" customFormat="1" ht="17.25" customHeight="1">
      <c r="B261" s="108"/>
      <c r="C261" s="190"/>
      <c r="D261" s="190"/>
      <c r="E261" s="191"/>
      <c r="F261" s="307" t="s">
        <v>596</v>
      </c>
      <c r="G261" s="307"/>
      <c r="H261" s="307"/>
      <c r="I261" s="307"/>
      <c r="J261" s="192"/>
      <c r="K261" s="145"/>
      <c r="L261" s="306"/>
      <c r="M261" s="306"/>
      <c r="N261" s="306"/>
      <c r="O261" s="306"/>
      <c r="P261" s="306"/>
      <c r="Q261" s="306"/>
      <c r="R261" s="109"/>
      <c r="T261" s="110"/>
      <c r="U261" s="30"/>
      <c r="V261" s="111"/>
      <c r="W261" s="111"/>
      <c r="X261" s="111"/>
      <c r="Y261" s="111"/>
      <c r="Z261" s="111"/>
      <c r="AA261" s="112"/>
    </row>
    <row r="262" spans="2:27" s="1" customFormat="1" ht="22.5" customHeight="1">
      <c r="B262" s="108"/>
      <c r="C262" s="190">
        <v>69</v>
      </c>
      <c r="D262" s="190" t="s">
        <v>427</v>
      </c>
      <c r="E262" s="191" t="s">
        <v>606</v>
      </c>
      <c r="F262" s="304" t="s">
        <v>597</v>
      </c>
      <c r="G262" s="304"/>
      <c r="H262" s="304"/>
      <c r="I262" s="304"/>
      <c r="J262" s="192" t="s">
        <v>123</v>
      </c>
      <c r="K262" s="145">
        <v>69.3</v>
      </c>
      <c r="L262" s="305"/>
      <c r="M262" s="305"/>
      <c r="N262" s="306">
        <f aca="true" t="shared" si="33" ref="N262">ROUND(L262*K262,2)</f>
        <v>0</v>
      </c>
      <c r="O262" s="306"/>
      <c r="P262" s="306"/>
      <c r="Q262" s="306"/>
      <c r="R262" s="109"/>
      <c r="T262" s="110"/>
      <c r="U262" s="30"/>
      <c r="V262" s="111"/>
      <c r="W262" s="111"/>
      <c r="X262" s="111"/>
      <c r="Y262" s="111"/>
      <c r="Z262" s="111"/>
      <c r="AA262" s="112"/>
    </row>
    <row r="263" spans="2:27" s="1" customFormat="1" ht="17.25" customHeight="1">
      <c r="B263" s="108"/>
      <c r="C263" s="190"/>
      <c r="D263" s="190"/>
      <c r="E263" s="191"/>
      <c r="F263" s="307" t="s">
        <v>598</v>
      </c>
      <c r="G263" s="307"/>
      <c r="H263" s="307"/>
      <c r="I263" s="307"/>
      <c r="J263" s="192"/>
      <c r="K263" s="145"/>
      <c r="L263" s="306"/>
      <c r="M263" s="306"/>
      <c r="N263" s="306"/>
      <c r="O263" s="306"/>
      <c r="P263" s="306"/>
      <c r="Q263" s="306"/>
      <c r="R263" s="109"/>
      <c r="T263" s="110"/>
      <c r="U263" s="30"/>
      <c r="V263" s="111"/>
      <c r="W263" s="111"/>
      <c r="X263" s="111"/>
      <c r="Y263" s="111"/>
      <c r="Z263" s="111"/>
      <c r="AA263" s="112"/>
    </row>
    <row r="264" spans="2:27" s="1" customFormat="1" ht="22.5" customHeight="1">
      <c r="B264" s="108"/>
      <c r="C264" s="190">
        <v>70</v>
      </c>
      <c r="D264" s="190" t="s">
        <v>427</v>
      </c>
      <c r="E264" s="191" t="s">
        <v>607</v>
      </c>
      <c r="F264" s="304" t="s">
        <v>599</v>
      </c>
      <c r="G264" s="304"/>
      <c r="H264" s="304"/>
      <c r="I264" s="304"/>
      <c r="J264" s="192" t="s">
        <v>123</v>
      </c>
      <c r="K264" s="145">
        <v>52.8</v>
      </c>
      <c r="L264" s="305"/>
      <c r="M264" s="305"/>
      <c r="N264" s="306">
        <f aca="true" t="shared" si="34" ref="N264">ROUND(L264*K264,2)</f>
        <v>0</v>
      </c>
      <c r="O264" s="306"/>
      <c r="P264" s="306"/>
      <c r="Q264" s="306"/>
      <c r="R264" s="109"/>
      <c r="T264" s="110"/>
      <c r="U264" s="30"/>
      <c r="V264" s="111"/>
      <c r="W264" s="111"/>
      <c r="X264" s="111"/>
      <c r="Y264" s="111"/>
      <c r="Z264" s="111"/>
      <c r="AA264" s="112"/>
    </row>
    <row r="265" spans="2:27" s="1" customFormat="1" ht="17.25" customHeight="1">
      <c r="B265" s="108"/>
      <c r="C265" s="190"/>
      <c r="D265" s="190"/>
      <c r="E265" s="191"/>
      <c r="F265" s="307" t="s">
        <v>600</v>
      </c>
      <c r="G265" s="307"/>
      <c r="H265" s="307"/>
      <c r="I265" s="307"/>
      <c r="J265" s="192"/>
      <c r="K265" s="145"/>
      <c r="L265" s="306"/>
      <c r="M265" s="306"/>
      <c r="N265" s="306"/>
      <c r="O265" s="306"/>
      <c r="P265" s="306"/>
      <c r="Q265" s="306"/>
      <c r="R265" s="109"/>
      <c r="T265" s="110"/>
      <c r="U265" s="30"/>
      <c r="V265" s="111"/>
      <c r="W265" s="111"/>
      <c r="X265" s="111"/>
      <c r="Y265" s="111"/>
      <c r="Z265" s="111"/>
      <c r="AA265" s="112"/>
    </row>
    <row r="266" spans="2:27" s="1" customFormat="1" ht="22.5" customHeight="1">
      <c r="B266" s="108"/>
      <c r="C266" s="190">
        <v>71</v>
      </c>
      <c r="D266" s="190" t="s">
        <v>427</v>
      </c>
      <c r="E266" s="191" t="s">
        <v>608</v>
      </c>
      <c r="F266" s="304" t="s">
        <v>601</v>
      </c>
      <c r="G266" s="304"/>
      <c r="H266" s="304"/>
      <c r="I266" s="304"/>
      <c r="J266" s="192" t="s">
        <v>609</v>
      </c>
      <c r="K266" s="145">
        <v>715.49096</v>
      </c>
      <c r="L266" s="305"/>
      <c r="M266" s="305"/>
      <c r="N266" s="306">
        <f aca="true" t="shared" si="35" ref="N266">ROUND(L266*K266,2)</f>
        <v>0</v>
      </c>
      <c r="O266" s="306"/>
      <c r="P266" s="306"/>
      <c r="Q266" s="306"/>
      <c r="R266" s="109"/>
      <c r="T266" s="110"/>
      <c r="U266" s="30"/>
      <c r="V266" s="111"/>
      <c r="W266" s="111"/>
      <c r="X266" s="111"/>
      <c r="Y266" s="111"/>
      <c r="Z266" s="111"/>
      <c r="AA266" s="112"/>
    </row>
    <row r="267" spans="2:27" s="9" customFormat="1" ht="29.85" customHeight="1">
      <c r="B267" s="100"/>
      <c r="C267" s="146"/>
      <c r="D267" s="147" t="s">
        <v>610</v>
      </c>
      <c r="E267" s="147"/>
      <c r="F267" s="147"/>
      <c r="G267" s="147"/>
      <c r="H267" s="147"/>
      <c r="I267" s="147"/>
      <c r="J267" s="147"/>
      <c r="K267" s="147"/>
      <c r="L267" s="147"/>
      <c r="M267" s="147"/>
      <c r="N267" s="302">
        <f>SUM(N268:Q269)</f>
        <v>0</v>
      </c>
      <c r="O267" s="303"/>
      <c r="P267" s="303"/>
      <c r="Q267" s="303"/>
      <c r="R267" s="103"/>
      <c r="T267" s="104" t="s">
        <v>5</v>
      </c>
      <c r="U267" s="101" t="s">
        <v>36</v>
      </c>
      <c r="V267" s="101">
        <v>0</v>
      </c>
      <c r="W267" s="105">
        <f aca="true" t="shared" si="36" ref="W267">V267*K267</f>
        <v>0</v>
      </c>
      <c r="X267" s="101">
        <v>0</v>
      </c>
      <c r="Y267" s="105">
        <f aca="true" t="shared" si="37" ref="Y267">X267*K267</f>
        <v>0</v>
      </c>
      <c r="Z267" s="101">
        <v>0</v>
      </c>
      <c r="AA267" s="106">
        <f aca="true" t="shared" si="38" ref="AA267">Z267*K267</f>
        <v>0</v>
      </c>
    </row>
    <row r="268" spans="2:27" s="1" customFormat="1" ht="22.5" customHeight="1">
      <c r="B268" s="108"/>
      <c r="C268" s="190">
        <v>72</v>
      </c>
      <c r="D268" s="190" t="s">
        <v>427</v>
      </c>
      <c r="E268" s="191" t="s">
        <v>611</v>
      </c>
      <c r="F268" s="304" t="s">
        <v>613</v>
      </c>
      <c r="G268" s="304"/>
      <c r="H268" s="304"/>
      <c r="I268" s="304"/>
      <c r="J268" s="192" t="s">
        <v>123</v>
      </c>
      <c r="K268" s="145">
        <v>22</v>
      </c>
      <c r="L268" s="305"/>
      <c r="M268" s="305"/>
      <c r="N268" s="306">
        <f aca="true" t="shared" si="39" ref="N268:N269">ROUND(L268*K268,2)</f>
        <v>0</v>
      </c>
      <c r="O268" s="306"/>
      <c r="P268" s="306"/>
      <c r="Q268" s="306"/>
      <c r="R268" s="109"/>
      <c r="T268" s="110"/>
      <c r="U268" s="30"/>
      <c r="V268" s="111"/>
      <c r="W268" s="111"/>
      <c r="X268" s="111"/>
      <c r="Y268" s="111"/>
      <c r="Z268" s="111"/>
      <c r="AA268" s="112"/>
    </row>
    <row r="269" spans="2:27" s="1" customFormat="1" ht="22.5" customHeight="1">
      <c r="B269" s="108"/>
      <c r="C269" s="190">
        <v>73</v>
      </c>
      <c r="D269" s="190" t="s">
        <v>427</v>
      </c>
      <c r="E269" s="191" t="s">
        <v>612</v>
      </c>
      <c r="F269" s="304" t="s">
        <v>614</v>
      </c>
      <c r="G269" s="304"/>
      <c r="H269" s="304"/>
      <c r="I269" s="304"/>
      <c r="J269" s="192" t="s">
        <v>128</v>
      </c>
      <c r="K269" s="145">
        <v>2.31</v>
      </c>
      <c r="L269" s="305"/>
      <c r="M269" s="305"/>
      <c r="N269" s="306">
        <f t="shared" si="39"/>
        <v>0</v>
      </c>
      <c r="O269" s="306"/>
      <c r="P269" s="306"/>
      <c r="Q269" s="306"/>
      <c r="R269" s="109"/>
      <c r="T269" s="110"/>
      <c r="U269" s="30"/>
      <c r="V269" s="111"/>
      <c r="W269" s="111"/>
      <c r="X269" s="111"/>
      <c r="Y269" s="111"/>
      <c r="Z269" s="111"/>
      <c r="AA269" s="112"/>
    </row>
    <row r="270" spans="2:27" s="1" customFormat="1" ht="17.25" customHeight="1">
      <c r="B270" s="108"/>
      <c r="C270" s="190"/>
      <c r="D270" s="190"/>
      <c r="E270" s="191"/>
      <c r="F270" s="307" t="s">
        <v>615</v>
      </c>
      <c r="G270" s="307"/>
      <c r="H270" s="307"/>
      <c r="I270" s="307"/>
      <c r="J270" s="192"/>
      <c r="K270" s="145"/>
      <c r="L270" s="306"/>
      <c r="M270" s="306"/>
      <c r="N270" s="306"/>
      <c r="O270" s="306"/>
      <c r="P270" s="306"/>
      <c r="Q270" s="306"/>
      <c r="R270" s="109"/>
      <c r="T270" s="110"/>
      <c r="U270" s="30"/>
      <c r="V270" s="111"/>
      <c r="W270" s="111"/>
      <c r="X270" s="111"/>
      <c r="Y270" s="111"/>
      <c r="Z270" s="111"/>
      <c r="AA270" s="112"/>
    </row>
    <row r="271" spans="2:27" s="9" customFormat="1" ht="29.85" customHeight="1">
      <c r="B271" s="100"/>
      <c r="C271" s="146"/>
      <c r="D271" s="147" t="s">
        <v>616</v>
      </c>
      <c r="E271" s="147"/>
      <c r="F271" s="147"/>
      <c r="G271" s="147"/>
      <c r="H271" s="147"/>
      <c r="I271" s="147"/>
      <c r="J271" s="147"/>
      <c r="K271" s="147"/>
      <c r="L271" s="147"/>
      <c r="M271" s="147"/>
      <c r="N271" s="302">
        <f>SUM(N272:Q277)</f>
        <v>0</v>
      </c>
      <c r="O271" s="303"/>
      <c r="P271" s="303"/>
      <c r="Q271" s="303"/>
      <c r="R271" s="103"/>
      <c r="T271" s="104" t="s">
        <v>5</v>
      </c>
      <c r="U271" s="101" t="s">
        <v>36</v>
      </c>
      <c r="V271" s="101">
        <v>0</v>
      </c>
      <c r="W271" s="105">
        <f aca="true" t="shared" si="40" ref="W271">V271*K271</f>
        <v>0</v>
      </c>
      <c r="X271" s="101">
        <v>0</v>
      </c>
      <c r="Y271" s="105">
        <f aca="true" t="shared" si="41" ref="Y271">X271*K271</f>
        <v>0</v>
      </c>
      <c r="Z271" s="101">
        <v>0</v>
      </c>
      <c r="AA271" s="106">
        <f aca="true" t="shared" si="42" ref="AA271">Z271*K271</f>
        <v>0</v>
      </c>
    </row>
    <row r="272" spans="2:27" s="1" customFormat="1" ht="31.5" customHeight="1">
      <c r="B272" s="108"/>
      <c r="C272" s="190">
        <v>74</v>
      </c>
      <c r="D272" s="190" t="s">
        <v>427</v>
      </c>
      <c r="E272" s="197" t="s">
        <v>617</v>
      </c>
      <c r="F272" s="304" t="s">
        <v>623</v>
      </c>
      <c r="G272" s="304"/>
      <c r="H272" s="304"/>
      <c r="I272" s="304"/>
      <c r="J272" s="192" t="s">
        <v>118</v>
      </c>
      <c r="K272" s="145">
        <v>4</v>
      </c>
      <c r="L272" s="305"/>
      <c r="M272" s="305"/>
      <c r="N272" s="306">
        <f aca="true" t="shared" si="43" ref="N272:N277">ROUND(L272*K272,2)</f>
        <v>0</v>
      </c>
      <c r="O272" s="306"/>
      <c r="P272" s="306"/>
      <c r="Q272" s="306"/>
      <c r="R272" s="109"/>
      <c r="T272" s="110"/>
      <c r="U272" s="30"/>
      <c r="V272" s="111"/>
      <c r="W272" s="111"/>
      <c r="X272" s="111"/>
      <c r="Y272" s="111"/>
      <c r="Z272" s="111"/>
      <c r="AA272" s="112"/>
    </row>
    <row r="273" spans="2:27" s="1" customFormat="1" ht="22.5" customHeight="1">
      <c r="B273" s="108"/>
      <c r="C273" s="190">
        <v>75</v>
      </c>
      <c r="D273" s="190" t="s">
        <v>427</v>
      </c>
      <c r="E273" s="191" t="s">
        <v>618</v>
      </c>
      <c r="F273" s="304" t="s">
        <v>624</v>
      </c>
      <c r="G273" s="304"/>
      <c r="H273" s="304"/>
      <c r="I273" s="304"/>
      <c r="J273" s="192" t="s">
        <v>118</v>
      </c>
      <c r="K273" s="145">
        <v>1</v>
      </c>
      <c r="L273" s="305"/>
      <c r="M273" s="305"/>
      <c r="N273" s="306">
        <f t="shared" si="43"/>
        <v>0</v>
      </c>
      <c r="O273" s="306"/>
      <c r="P273" s="306"/>
      <c r="Q273" s="306"/>
      <c r="R273" s="109"/>
      <c r="T273" s="110"/>
      <c r="U273" s="30"/>
      <c r="V273" s="111"/>
      <c r="W273" s="111"/>
      <c r="X273" s="111"/>
      <c r="Y273" s="111"/>
      <c r="Z273" s="111"/>
      <c r="AA273" s="112"/>
    </row>
    <row r="274" spans="2:27" s="1" customFormat="1" ht="31.5" customHeight="1">
      <c r="B274" s="108"/>
      <c r="C274" s="190">
        <v>76</v>
      </c>
      <c r="D274" s="190" t="s">
        <v>427</v>
      </c>
      <c r="E274" s="197" t="s">
        <v>619</v>
      </c>
      <c r="F274" s="304" t="s">
        <v>625</v>
      </c>
      <c r="G274" s="304"/>
      <c r="H274" s="304"/>
      <c r="I274" s="304"/>
      <c r="J274" s="192" t="s">
        <v>629</v>
      </c>
      <c r="K274" s="145">
        <v>1</v>
      </c>
      <c r="L274" s="305"/>
      <c r="M274" s="305"/>
      <c r="N274" s="306">
        <f t="shared" si="43"/>
        <v>0</v>
      </c>
      <c r="O274" s="306"/>
      <c r="P274" s="306"/>
      <c r="Q274" s="306"/>
      <c r="R274" s="109"/>
      <c r="T274" s="110"/>
      <c r="U274" s="30"/>
      <c r="V274" s="111"/>
      <c r="W274" s="111"/>
      <c r="X274" s="111"/>
      <c r="Y274" s="111"/>
      <c r="Z274" s="111"/>
      <c r="AA274" s="112"/>
    </row>
    <row r="275" spans="2:27" s="1" customFormat="1" ht="31.5" customHeight="1">
      <c r="B275" s="108"/>
      <c r="C275" s="190">
        <v>77</v>
      </c>
      <c r="D275" s="190" t="s">
        <v>427</v>
      </c>
      <c r="E275" s="197" t="s">
        <v>620</v>
      </c>
      <c r="F275" s="304" t="s">
        <v>626</v>
      </c>
      <c r="G275" s="304"/>
      <c r="H275" s="304"/>
      <c r="I275" s="304"/>
      <c r="J275" s="192" t="s">
        <v>629</v>
      </c>
      <c r="K275" s="145">
        <v>1</v>
      </c>
      <c r="L275" s="305"/>
      <c r="M275" s="305"/>
      <c r="N275" s="306">
        <f t="shared" si="43"/>
        <v>0</v>
      </c>
      <c r="O275" s="306"/>
      <c r="P275" s="306"/>
      <c r="Q275" s="306"/>
      <c r="R275" s="109"/>
      <c r="T275" s="110"/>
      <c r="U275" s="30"/>
      <c r="V275" s="111"/>
      <c r="W275" s="111"/>
      <c r="X275" s="111"/>
      <c r="Y275" s="111"/>
      <c r="Z275" s="111"/>
      <c r="AA275" s="112"/>
    </row>
    <row r="276" spans="2:27" s="1" customFormat="1" ht="22.5" customHeight="1">
      <c r="B276" s="108"/>
      <c r="C276" s="190">
        <v>78</v>
      </c>
      <c r="D276" s="190" t="s">
        <v>427</v>
      </c>
      <c r="E276" s="191" t="s">
        <v>621</v>
      </c>
      <c r="F276" s="304" t="s">
        <v>627</v>
      </c>
      <c r="G276" s="304"/>
      <c r="H276" s="304"/>
      <c r="I276" s="304"/>
      <c r="J276" s="192" t="s">
        <v>421</v>
      </c>
      <c r="K276" s="145">
        <v>1</v>
      </c>
      <c r="L276" s="305"/>
      <c r="M276" s="305"/>
      <c r="N276" s="306">
        <f t="shared" si="43"/>
        <v>0</v>
      </c>
      <c r="O276" s="306"/>
      <c r="P276" s="306"/>
      <c r="Q276" s="306"/>
      <c r="R276" s="109"/>
      <c r="T276" s="110"/>
      <c r="U276" s="30"/>
      <c r="V276" s="111"/>
      <c r="W276" s="111"/>
      <c r="X276" s="111"/>
      <c r="Y276" s="111"/>
      <c r="Z276" s="111"/>
      <c r="AA276" s="112"/>
    </row>
    <row r="277" spans="2:27" s="1" customFormat="1" ht="31.5" customHeight="1">
      <c r="B277" s="108"/>
      <c r="C277" s="190">
        <v>79</v>
      </c>
      <c r="D277" s="190" t="s">
        <v>427</v>
      </c>
      <c r="E277" s="197" t="s">
        <v>622</v>
      </c>
      <c r="F277" s="304" t="s">
        <v>628</v>
      </c>
      <c r="G277" s="304"/>
      <c r="H277" s="304"/>
      <c r="I277" s="304"/>
      <c r="J277" s="192" t="s">
        <v>609</v>
      </c>
      <c r="K277" s="145">
        <v>156.8398</v>
      </c>
      <c r="L277" s="305"/>
      <c r="M277" s="305"/>
      <c r="N277" s="306">
        <f t="shared" si="43"/>
        <v>0</v>
      </c>
      <c r="O277" s="306"/>
      <c r="P277" s="306"/>
      <c r="Q277" s="306"/>
      <c r="R277" s="109"/>
      <c r="T277" s="110"/>
      <c r="U277" s="30"/>
      <c r="V277" s="111"/>
      <c r="W277" s="111"/>
      <c r="X277" s="111"/>
      <c r="Y277" s="111"/>
      <c r="Z277" s="111"/>
      <c r="AA277" s="112"/>
    </row>
    <row r="278" spans="2:27" s="9" customFormat="1" ht="29.85" customHeight="1">
      <c r="B278" s="100"/>
      <c r="C278" s="146"/>
      <c r="D278" s="147" t="s">
        <v>630</v>
      </c>
      <c r="E278" s="147"/>
      <c r="F278" s="147"/>
      <c r="G278" s="147"/>
      <c r="H278" s="147"/>
      <c r="I278" s="147"/>
      <c r="J278" s="147"/>
      <c r="K278" s="147"/>
      <c r="L278" s="147"/>
      <c r="M278" s="147"/>
      <c r="N278" s="302">
        <f>SUM(N279:Q280)</f>
        <v>0</v>
      </c>
      <c r="O278" s="303"/>
      <c r="P278" s="303"/>
      <c r="Q278" s="303"/>
      <c r="R278" s="103"/>
      <c r="T278" s="104" t="s">
        <v>5</v>
      </c>
      <c r="U278" s="101" t="s">
        <v>36</v>
      </c>
      <c r="V278" s="101">
        <v>0</v>
      </c>
      <c r="W278" s="105">
        <f aca="true" t="shared" si="44" ref="W278">V278*K278</f>
        <v>0</v>
      </c>
      <c r="X278" s="101">
        <v>0</v>
      </c>
      <c r="Y278" s="105">
        <f aca="true" t="shared" si="45" ref="Y278">X278*K278</f>
        <v>0</v>
      </c>
      <c r="Z278" s="101">
        <v>0</v>
      </c>
      <c r="AA278" s="106">
        <f aca="true" t="shared" si="46" ref="AA278">Z278*K278</f>
        <v>0</v>
      </c>
    </row>
    <row r="279" spans="2:27" s="1" customFormat="1" ht="22.5" customHeight="1">
      <c r="B279" s="108"/>
      <c r="C279" s="190">
        <v>80</v>
      </c>
      <c r="D279" s="190" t="s">
        <v>427</v>
      </c>
      <c r="E279" s="191" t="s">
        <v>631</v>
      </c>
      <c r="F279" s="304" t="s">
        <v>633</v>
      </c>
      <c r="G279" s="304"/>
      <c r="H279" s="304"/>
      <c r="I279" s="304"/>
      <c r="J279" s="192" t="s">
        <v>118</v>
      </c>
      <c r="K279" s="145">
        <v>21</v>
      </c>
      <c r="L279" s="305"/>
      <c r="M279" s="305"/>
      <c r="N279" s="306">
        <f aca="true" t="shared" si="47" ref="N279:N280">ROUND(L279*K279,2)</f>
        <v>0</v>
      </c>
      <c r="O279" s="306"/>
      <c r="P279" s="306"/>
      <c r="Q279" s="306"/>
      <c r="R279" s="109"/>
      <c r="T279" s="110"/>
      <c r="U279" s="30"/>
      <c r="V279" s="111"/>
      <c r="W279" s="111"/>
      <c r="X279" s="111"/>
      <c r="Y279" s="111"/>
      <c r="Z279" s="111"/>
      <c r="AA279" s="112"/>
    </row>
    <row r="280" spans="2:27" s="1" customFormat="1" ht="31.5" customHeight="1">
      <c r="B280" s="108"/>
      <c r="C280" s="190">
        <v>81</v>
      </c>
      <c r="D280" s="190" t="s">
        <v>427</v>
      </c>
      <c r="E280" s="197" t="s">
        <v>632</v>
      </c>
      <c r="F280" s="304" t="s">
        <v>634</v>
      </c>
      <c r="G280" s="304"/>
      <c r="H280" s="304"/>
      <c r="I280" s="304"/>
      <c r="J280" s="192" t="s">
        <v>609</v>
      </c>
      <c r="K280" s="145">
        <v>46.62</v>
      </c>
      <c r="L280" s="305"/>
      <c r="M280" s="305"/>
      <c r="N280" s="306">
        <f t="shared" si="47"/>
        <v>0</v>
      </c>
      <c r="O280" s="306"/>
      <c r="P280" s="306"/>
      <c r="Q280" s="306"/>
      <c r="R280" s="109"/>
      <c r="T280" s="110"/>
      <c r="U280" s="30"/>
      <c r="V280" s="111"/>
      <c r="W280" s="111"/>
      <c r="X280" s="111"/>
      <c r="Y280" s="111"/>
      <c r="Z280" s="111"/>
      <c r="AA280" s="112"/>
    </row>
    <row r="281" spans="2:27" s="9" customFormat="1" ht="29.85" customHeight="1">
      <c r="B281" s="100"/>
      <c r="C281" s="146"/>
      <c r="D281" s="147" t="s">
        <v>635</v>
      </c>
      <c r="E281" s="147"/>
      <c r="F281" s="147"/>
      <c r="G281" s="147"/>
      <c r="H281" s="147"/>
      <c r="I281" s="147"/>
      <c r="J281" s="147"/>
      <c r="K281" s="147"/>
      <c r="L281" s="147"/>
      <c r="M281" s="147"/>
      <c r="N281" s="302">
        <f>SUM(N282:Q288)</f>
        <v>0</v>
      </c>
      <c r="O281" s="303"/>
      <c r="P281" s="303"/>
      <c r="Q281" s="303"/>
      <c r="R281" s="103"/>
      <c r="T281" s="104" t="s">
        <v>5</v>
      </c>
      <c r="U281" s="101" t="s">
        <v>36</v>
      </c>
      <c r="V281" s="101">
        <v>0</v>
      </c>
      <c r="W281" s="105">
        <f aca="true" t="shared" si="48" ref="W281">V281*K281</f>
        <v>0</v>
      </c>
      <c r="X281" s="101">
        <v>0</v>
      </c>
      <c r="Y281" s="105">
        <f aca="true" t="shared" si="49" ref="Y281">X281*K281</f>
        <v>0</v>
      </c>
      <c r="Z281" s="101">
        <v>0</v>
      </c>
      <c r="AA281" s="106">
        <f aca="true" t="shared" si="50" ref="AA281">Z281*K281</f>
        <v>0</v>
      </c>
    </row>
    <row r="282" spans="2:27" s="1" customFormat="1" ht="31.5" customHeight="1">
      <c r="B282" s="108"/>
      <c r="C282" s="190">
        <v>82</v>
      </c>
      <c r="D282" s="190" t="s">
        <v>427</v>
      </c>
      <c r="E282" s="197" t="s">
        <v>636</v>
      </c>
      <c r="F282" s="304" t="s">
        <v>639</v>
      </c>
      <c r="G282" s="304"/>
      <c r="H282" s="304"/>
      <c r="I282" s="304"/>
      <c r="J282" s="192" t="s">
        <v>454</v>
      </c>
      <c r="K282" s="145">
        <v>13.4379</v>
      </c>
      <c r="L282" s="305"/>
      <c r="M282" s="305"/>
      <c r="N282" s="306">
        <f aca="true" t="shared" si="51" ref="N282">ROUND(L282*K282,2)</f>
        <v>0</v>
      </c>
      <c r="O282" s="306"/>
      <c r="P282" s="306"/>
      <c r="Q282" s="306"/>
      <c r="R282" s="109"/>
      <c r="T282" s="110"/>
      <c r="U282" s="30"/>
      <c r="V282" s="111"/>
      <c r="W282" s="111"/>
      <c r="X282" s="111"/>
      <c r="Y282" s="111"/>
      <c r="Z282" s="111"/>
      <c r="AA282" s="112"/>
    </row>
    <row r="283" spans="2:27" s="1" customFormat="1" ht="17.25" customHeight="1">
      <c r="B283" s="108"/>
      <c r="C283" s="190"/>
      <c r="D283" s="190"/>
      <c r="E283" s="191"/>
      <c r="F283" s="307" t="s">
        <v>640</v>
      </c>
      <c r="G283" s="307"/>
      <c r="H283" s="307"/>
      <c r="I283" s="307"/>
      <c r="J283" s="192"/>
      <c r="K283" s="145"/>
      <c r="L283" s="306"/>
      <c r="M283" s="306"/>
      <c r="N283" s="306"/>
      <c r="O283" s="306"/>
      <c r="P283" s="306"/>
      <c r="Q283" s="306"/>
      <c r="R283" s="109"/>
      <c r="T283" s="110"/>
      <c r="U283" s="30"/>
      <c r="V283" s="111"/>
      <c r="W283" s="111"/>
      <c r="X283" s="111"/>
      <c r="Y283" s="111"/>
      <c r="Z283" s="111"/>
      <c r="AA283" s="112"/>
    </row>
    <row r="284" spans="2:27" s="1" customFormat="1" ht="17.25" customHeight="1">
      <c r="B284" s="108"/>
      <c r="C284" s="190"/>
      <c r="D284" s="190"/>
      <c r="E284" s="191"/>
      <c r="F284" s="307" t="s">
        <v>641</v>
      </c>
      <c r="G284" s="307"/>
      <c r="H284" s="307"/>
      <c r="I284" s="307"/>
      <c r="J284" s="192"/>
      <c r="K284" s="145"/>
      <c r="L284" s="306"/>
      <c r="M284" s="306"/>
      <c r="N284" s="306"/>
      <c r="O284" s="306"/>
      <c r="P284" s="306"/>
      <c r="Q284" s="306"/>
      <c r="R284" s="109"/>
      <c r="T284" s="110"/>
      <c r="U284" s="30"/>
      <c r="V284" s="111"/>
      <c r="W284" s="111"/>
      <c r="X284" s="111"/>
      <c r="Y284" s="111"/>
      <c r="Z284" s="111"/>
      <c r="AA284" s="112"/>
    </row>
    <row r="285" spans="2:27" s="1" customFormat="1" ht="17.25" customHeight="1">
      <c r="B285" s="108"/>
      <c r="C285" s="190"/>
      <c r="D285" s="190"/>
      <c r="E285" s="191"/>
      <c r="F285" s="307" t="s">
        <v>642</v>
      </c>
      <c r="G285" s="307"/>
      <c r="H285" s="307"/>
      <c r="I285" s="307"/>
      <c r="J285" s="192"/>
      <c r="K285" s="145"/>
      <c r="L285" s="306"/>
      <c r="M285" s="306"/>
      <c r="N285" s="306"/>
      <c r="O285" s="306"/>
      <c r="P285" s="306"/>
      <c r="Q285" s="306"/>
      <c r="R285" s="109"/>
      <c r="T285" s="110"/>
      <c r="U285" s="30"/>
      <c r="V285" s="111"/>
      <c r="W285" s="111"/>
      <c r="X285" s="111"/>
      <c r="Y285" s="111"/>
      <c r="Z285" s="111"/>
      <c r="AA285" s="112"/>
    </row>
    <row r="286" spans="2:27" s="1" customFormat="1" ht="17.25" customHeight="1">
      <c r="B286" s="108"/>
      <c r="C286" s="190"/>
      <c r="D286" s="190"/>
      <c r="E286" s="191"/>
      <c r="F286" s="307" t="s">
        <v>643</v>
      </c>
      <c r="G286" s="307"/>
      <c r="H286" s="307"/>
      <c r="I286" s="307"/>
      <c r="J286" s="192"/>
      <c r="K286" s="145"/>
      <c r="L286" s="306"/>
      <c r="M286" s="306"/>
      <c r="N286" s="306"/>
      <c r="O286" s="306"/>
      <c r="P286" s="306"/>
      <c r="Q286" s="306"/>
      <c r="R286" s="109"/>
      <c r="T286" s="110"/>
      <c r="U286" s="30"/>
      <c r="V286" s="111"/>
      <c r="W286" s="111"/>
      <c r="X286" s="111"/>
      <c r="Y286" s="111"/>
      <c r="Z286" s="111"/>
      <c r="AA286" s="112"/>
    </row>
    <row r="287" spans="2:27" s="1" customFormat="1" ht="22.5" customHeight="1">
      <c r="B287" s="108"/>
      <c r="C287" s="190">
        <v>83</v>
      </c>
      <c r="D287" s="190" t="s">
        <v>427</v>
      </c>
      <c r="E287" s="191" t="s">
        <v>637</v>
      </c>
      <c r="F287" s="304" t="s">
        <v>644</v>
      </c>
      <c r="G287" s="304"/>
      <c r="H287" s="304"/>
      <c r="I287" s="304"/>
      <c r="J287" s="192" t="s">
        <v>120</v>
      </c>
      <c r="K287" s="145">
        <v>4</v>
      </c>
      <c r="L287" s="305"/>
      <c r="M287" s="305"/>
      <c r="N287" s="306">
        <f aca="true" t="shared" si="52" ref="N287:N288">ROUND(L287*K287,2)</f>
        <v>0</v>
      </c>
      <c r="O287" s="306"/>
      <c r="P287" s="306"/>
      <c r="Q287" s="306"/>
      <c r="R287" s="109"/>
      <c r="T287" s="110"/>
      <c r="U287" s="30"/>
      <c r="V287" s="111"/>
      <c r="W287" s="111"/>
      <c r="X287" s="111"/>
      <c r="Y287" s="111"/>
      <c r="Z287" s="111"/>
      <c r="AA287" s="112"/>
    </row>
    <row r="288" spans="2:27" s="1" customFormat="1" ht="22.5" customHeight="1">
      <c r="B288" s="108"/>
      <c r="C288" s="190">
        <v>84</v>
      </c>
      <c r="D288" s="190" t="s">
        <v>427</v>
      </c>
      <c r="E288" s="191" t="s">
        <v>638</v>
      </c>
      <c r="F288" s="304" t="s">
        <v>645</v>
      </c>
      <c r="G288" s="304"/>
      <c r="H288" s="304"/>
      <c r="I288" s="304"/>
      <c r="J288" s="192" t="s">
        <v>609</v>
      </c>
      <c r="K288" s="145">
        <v>20.764955</v>
      </c>
      <c r="L288" s="305"/>
      <c r="M288" s="305"/>
      <c r="N288" s="306">
        <f t="shared" si="52"/>
        <v>0</v>
      </c>
      <c r="O288" s="306"/>
      <c r="P288" s="306"/>
      <c r="Q288" s="306"/>
      <c r="R288" s="109"/>
      <c r="T288" s="110"/>
      <c r="U288" s="30"/>
      <c r="V288" s="111"/>
      <c r="W288" s="111"/>
      <c r="X288" s="111"/>
      <c r="Y288" s="111"/>
      <c r="Z288" s="111"/>
      <c r="AA288" s="112"/>
    </row>
    <row r="289" spans="2:27" s="9" customFormat="1" ht="29.85" customHeight="1">
      <c r="B289" s="100"/>
      <c r="C289" s="146"/>
      <c r="D289" s="147" t="s">
        <v>646</v>
      </c>
      <c r="E289" s="147"/>
      <c r="F289" s="147"/>
      <c r="G289" s="147"/>
      <c r="H289" s="147"/>
      <c r="I289" s="147"/>
      <c r="J289" s="147"/>
      <c r="K289" s="147"/>
      <c r="L289" s="147"/>
      <c r="M289" s="147"/>
      <c r="N289" s="302">
        <f>SUM(N290:Q291)</f>
        <v>0</v>
      </c>
      <c r="O289" s="303"/>
      <c r="P289" s="303"/>
      <c r="Q289" s="303"/>
      <c r="R289" s="103"/>
      <c r="T289" s="104" t="s">
        <v>5</v>
      </c>
      <c r="U289" s="101" t="s">
        <v>36</v>
      </c>
      <c r="V289" s="101">
        <v>0</v>
      </c>
      <c r="W289" s="105">
        <f aca="true" t="shared" si="53" ref="W289">V289*K289</f>
        <v>0</v>
      </c>
      <c r="X289" s="101">
        <v>0</v>
      </c>
      <c r="Y289" s="105">
        <f aca="true" t="shared" si="54" ref="Y289">X289*K289</f>
        <v>0</v>
      </c>
      <c r="Z289" s="101">
        <v>0</v>
      </c>
      <c r="AA289" s="106">
        <f aca="true" t="shared" si="55" ref="AA289">Z289*K289</f>
        <v>0</v>
      </c>
    </row>
    <row r="290" spans="2:27" s="1" customFormat="1" ht="22.5" customHeight="1">
      <c r="B290" s="108"/>
      <c r="C290" s="190">
        <v>85</v>
      </c>
      <c r="D290" s="190" t="s">
        <v>427</v>
      </c>
      <c r="E290" s="191" t="s">
        <v>647</v>
      </c>
      <c r="F290" s="304" t="s">
        <v>649</v>
      </c>
      <c r="G290" s="304"/>
      <c r="H290" s="304"/>
      <c r="I290" s="304"/>
      <c r="J290" s="192" t="s">
        <v>120</v>
      </c>
      <c r="K290" s="145">
        <v>1</v>
      </c>
      <c r="L290" s="305"/>
      <c r="M290" s="305"/>
      <c r="N290" s="306">
        <f aca="true" t="shared" si="56" ref="N290:N291">ROUND(L290*K290,2)</f>
        <v>0</v>
      </c>
      <c r="O290" s="306"/>
      <c r="P290" s="306"/>
      <c r="Q290" s="306"/>
      <c r="R290" s="109"/>
      <c r="T290" s="110"/>
      <c r="U290" s="30"/>
      <c r="V290" s="111"/>
      <c r="W290" s="111"/>
      <c r="X290" s="111"/>
      <c r="Y290" s="111"/>
      <c r="Z290" s="111"/>
      <c r="AA290" s="112"/>
    </row>
    <row r="291" spans="2:27" s="1" customFormat="1" ht="31.5" customHeight="1">
      <c r="B291" s="108"/>
      <c r="C291" s="190">
        <v>86</v>
      </c>
      <c r="D291" s="190" t="s">
        <v>427</v>
      </c>
      <c r="E291" s="197" t="s">
        <v>648</v>
      </c>
      <c r="F291" s="304" t="s">
        <v>650</v>
      </c>
      <c r="G291" s="304"/>
      <c r="H291" s="304"/>
      <c r="I291" s="304"/>
      <c r="J291" s="192" t="s">
        <v>120</v>
      </c>
      <c r="K291" s="145">
        <v>1</v>
      </c>
      <c r="L291" s="305"/>
      <c r="M291" s="305"/>
      <c r="N291" s="306">
        <f t="shared" si="56"/>
        <v>0</v>
      </c>
      <c r="O291" s="306"/>
      <c r="P291" s="306"/>
      <c r="Q291" s="306"/>
      <c r="R291" s="109"/>
      <c r="T291" s="110"/>
      <c r="U291" s="30"/>
      <c r="V291" s="111"/>
      <c r="W291" s="111"/>
      <c r="X291" s="111"/>
      <c r="Y291" s="111"/>
      <c r="Z291" s="111"/>
      <c r="AA291" s="112"/>
    </row>
    <row r="292" spans="2:27" s="1" customFormat="1" ht="17.25" customHeight="1">
      <c r="B292" s="108"/>
      <c r="C292" s="190"/>
      <c r="D292" s="190"/>
      <c r="E292" s="191"/>
      <c r="F292" s="307" t="s">
        <v>651</v>
      </c>
      <c r="G292" s="307"/>
      <c r="H292" s="307"/>
      <c r="I292" s="307"/>
      <c r="J292" s="192"/>
      <c r="K292" s="145"/>
      <c r="L292" s="306"/>
      <c r="M292" s="306"/>
      <c r="N292" s="306"/>
      <c r="O292" s="306"/>
      <c r="P292" s="306"/>
      <c r="Q292" s="306"/>
      <c r="R292" s="109"/>
      <c r="T292" s="110"/>
      <c r="U292" s="30"/>
      <c r="V292" s="111"/>
      <c r="W292" s="111"/>
      <c r="X292" s="111"/>
      <c r="Y292" s="111"/>
      <c r="Z292" s="111"/>
      <c r="AA292" s="112"/>
    </row>
    <row r="293" spans="2:27" s="9" customFormat="1" ht="29.85" customHeight="1">
      <c r="B293" s="100"/>
      <c r="C293" s="146"/>
      <c r="D293" s="147" t="s">
        <v>652</v>
      </c>
      <c r="E293" s="147"/>
      <c r="F293" s="147"/>
      <c r="G293" s="147"/>
      <c r="H293" s="147"/>
      <c r="I293" s="147"/>
      <c r="J293" s="147"/>
      <c r="K293" s="147"/>
      <c r="L293" s="147"/>
      <c r="M293" s="147"/>
      <c r="N293" s="302">
        <f>SUM(N294:Q295)</f>
        <v>0</v>
      </c>
      <c r="O293" s="303"/>
      <c r="P293" s="303"/>
      <c r="Q293" s="303"/>
      <c r="R293" s="103"/>
      <c r="T293" s="104" t="s">
        <v>5</v>
      </c>
      <c r="U293" s="101" t="s">
        <v>36</v>
      </c>
      <c r="V293" s="101">
        <v>0</v>
      </c>
      <c r="W293" s="105">
        <f aca="true" t="shared" si="57" ref="W293">V293*K293</f>
        <v>0</v>
      </c>
      <c r="X293" s="101">
        <v>0</v>
      </c>
      <c r="Y293" s="105">
        <f aca="true" t="shared" si="58" ref="Y293">X293*K293</f>
        <v>0</v>
      </c>
      <c r="Z293" s="101">
        <v>0</v>
      </c>
      <c r="AA293" s="106">
        <f aca="true" t="shared" si="59" ref="AA293">Z293*K293</f>
        <v>0</v>
      </c>
    </row>
    <row r="294" spans="2:27" s="1" customFormat="1" ht="22.5" customHeight="1">
      <c r="B294" s="108"/>
      <c r="C294" s="190">
        <v>87</v>
      </c>
      <c r="D294" s="190" t="s">
        <v>427</v>
      </c>
      <c r="E294" s="191" t="s">
        <v>653</v>
      </c>
      <c r="F294" s="304" t="s">
        <v>655</v>
      </c>
      <c r="G294" s="304"/>
      <c r="H294" s="304"/>
      <c r="I294" s="304"/>
      <c r="J294" s="192" t="s">
        <v>123</v>
      </c>
      <c r="K294" s="145">
        <v>44</v>
      </c>
      <c r="L294" s="305"/>
      <c r="M294" s="305"/>
      <c r="N294" s="306">
        <f aca="true" t="shared" si="60" ref="N294:N295">ROUND(L294*K294,2)</f>
        <v>0</v>
      </c>
      <c r="O294" s="306"/>
      <c r="P294" s="306"/>
      <c r="Q294" s="306"/>
      <c r="R294" s="109"/>
      <c r="T294" s="110"/>
      <c r="U294" s="30"/>
      <c r="V294" s="111"/>
      <c r="W294" s="111"/>
      <c r="X294" s="111"/>
      <c r="Y294" s="111"/>
      <c r="Z294" s="111"/>
      <c r="AA294" s="112"/>
    </row>
    <row r="295" spans="2:27" s="1" customFormat="1" ht="22.5" customHeight="1">
      <c r="B295" s="108"/>
      <c r="C295" s="190">
        <v>88</v>
      </c>
      <c r="D295" s="190" t="s">
        <v>427</v>
      </c>
      <c r="E295" s="191" t="s">
        <v>654</v>
      </c>
      <c r="F295" s="304" t="s">
        <v>656</v>
      </c>
      <c r="G295" s="304"/>
      <c r="H295" s="304"/>
      <c r="I295" s="304"/>
      <c r="J295" s="192" t="s">
        <v>123</v>
      </c>
      <c r="K295" s="145">
        <v>44</v>
      </c>
      <c r="L295" s="305"/>
      <c r="M295" s="305"/>
      <c r="N295" s="306">
        <f t="shared" si="60"/>
        <v>0</v>
      </c>
      <c r="O295" s="306"/>
      <c r="P295" s="306"/>
      <c r="Q295" s="306"/>
      <c r="R295" s="109"/>
      <c r="T295" s="110"/>
      <c r="U295" s="30"/>
      <c r="V295" s="111"/>
      <c r="W295" s="111"/>
      <c r="X295" s="111"/>
      <c r="Y295" s="111"/>
      <c r="Z295" s="111"/>
      <c r="AA295" s="112"/>
    </row>
    <row r="296" spans="2:27" s="9" customFormat="1" ht="37.35" customHeight="1">
      <c r="B296" s="100"/>
      <c r="C296" s="146"/>
      <c r="D296" s="189" t="s">
        <v>672</v>
      </c>
      <c r="E296" s="189"/>
      <c r="F296" s="189"/>
      <c r="G296" s="189"/>
      <c r="H296" s="189"/>
      <c r="I296" s="189"/>
      <c r="J296" s="189"/>
      <c r="K296" s="189"/>
      <c r="L296" s="189"/>
      <c r="M296" s="189"/>
      <c r="N296" s="354">
        <f>SUM(N297)</f>
        <v>0</v>
      </c>
      <c r="O296" s="354"/>
      <c r="P296" s="354"/>
      <c r="Q296" s="354"/>
      <c r="R296" s="103"/>
      <c r="T296" s="104"/>
      <c r="U296" s="101"/>
      <c r="V296" s="101"/>
      <c r="W296" s="105" t="e">
        <f>W297+SUM(W300:W305)+W307+W309+#REF!+#REF!+#REF!+#REF!+#REF!</f>
        <v>#REF!</v>
      </c>
      <c r="X296" s="101"/>
      <c r="Y296" s="105" t="e">
        <f>Y297+SUM(Y300:Y305)+Y307+Y309+#REF!+#REF!+#REF!+#REF!+#REF!</f>
        <v>#REF!</v>
      </c>
      <c r="Z296" s="101"/>
      <c r="AA296" s="106" t="e">
        <f>AA297+SUM(AA300:AA305)+AA307+AA309+#REF!+#REF!+#REF!+#REF!+#REF!</f>
        <v>#REF!</v>
      </c>
    </row>
    <row r="297" spans="2:27" s="9" customFormat="1" ht="29.85" customHeight="1">
      <c r="B297" s="100"/>
      <c r="C297" s="146"/>
      <c r="D297" s="147" t="s">
        <v>657</v>
      </c>
      <c r="E297" s="147"/>
      <c r="F297" s="147"/>
      <c r="G297" s="147"/>
      <c r="H297" s="147"/>
      <c r="I297" s="147"/>
      <c r="J297" s="147"/>
      <c r="K297" s="147"/>
      <c r="L297" s="147"/>
      <c r="M297" s="147"/>
      <c r="N297" s="302">
        <f>SUM(N298)</f>
        <v>0</v>
      </c>
      <c r="O297" s="303"/>
      <c r="P297" s="303"/>
      <c r="Q297" s="303"/>
      <c r="R297" s="103"/>
      <c r="T297" s="104" t="s">
        <v>5</v>
      </c>
      <c r="U297" s="101" t="s">
        <v>36</v>
      </c>
      <c r="V297" s="101">
        <v>0</v>
      </c>
      <c r="W297" s="105">
        <f aca="true" t="shared" si="61" ref="W297">V297*K297</f>
        <v>0</v>
      </c>
      <c r="X297" s="101">
        <v>0</v>
      </c>
      <c r="Y297" s="105">
        <f aca="true" t="shared" si="62" ref="Y297">X297*K297</f>
        <v>0</v>
      </c>
      <c r="Z297" s="101">
        <v>0</v>
      </c>
      <c r="AA297" s="106">
        <f aca="true" t="shared" si="63" ref="AA297">Z297*K297</f>
        <v>0</v>
      </c>
    </row>
    <row r="298" spans="2:27" s="1" customFormat="1" ht="31.5" customHeight="1">
      <c r="B298" s="108"/>
      <c r="C298" s="190">
        <v>89</v>
      </c>
      <c r="D298" s="190" t="s">
        <v>427</v>
      </c>
      <c r="E298" s="197" t="s">
        <v>658</v>
      </c>
      <c r="F298" s="304" t="s">
        <v>659</v>
      </c>
      <c r="G298" s="304"/>
      <c r="H298" s="304"/>
      <c r="I298" s="304"/>
      <c r="J298" s="192" t="s">
        <v>150</v>
      </c>
      <c r="K298" s="145">
        <v>1</v>
      </c>
      <c r="L298" s="305"/>
      <c r="M298" s="305"/>
      <c r="N298" s="306">
        <f aca="true" t="shared" si="64" ref="N298">ROUND(L298*K298,2)</f>
        <v>0</v>
      </c>
      <c r="O298" s="306"/>
      <c r="P298" s="306"/>
      <c r="Q298" s="306"/>
      <c r="R298" s="109"/>
      <c r="T298" s="110"/>
      <c r="U298" s="30"/>
      <c r="V298" s="111"/>
      <c r="W298" s="111"/>
      <c r="X298" s="111"/>
      <c r="Y298" s="111"/>
      <c r="Z298" s="111"/>
      <c r="AA298" s="112"/>
    </row>
    <row r="299" spans="2:27" s="1" customFormat="1" ht="17.25" customHeight="1">
      <c r="B299" s="108"/>
      <c r="C299" s="190"/>
      <c r="D299" s="190"/>
      <c r="E299" s="191"/>
      <c r="F299" s="307" t="s">
        <v>660</v>
      </c>
      <c r="G299" s="307"/>
      <c r="H299" s="307"/>
      <c r="I299" s="307"/>
      <c r="J299" s="192"/>
      <c r="K299" s="145"/>
      <c r="L299" s="306"/>
      <c r="M299" s="306"/>
      <c r="N299" s="306"/>
      <c r="O299" s="306"/>
      <c r="P299" s="306"/>
      <c r="Q299" s="306"/>
      <c r="R299" s="109"/>
      <c r="T299" s="110"/>
      <c r="U299" s="30"/>
      <c r="V299" s="111"/>
      <c r="W299" s="111"/>
      <c r="X299" s="111"/>
      <c r="Y299" s="111"/>
      <c r="Z299" s="111"/>
      <c r="AA299" s="112"/>
    </row>
    <row r="300" spans="2:27" s="9" customFormat="1" ht="29.85" customHeight="1">
      <c r="B300" s="100"/>
      <c r="C300" s="146"/>
      <c r="D300" s="147" t="s">
        <v>661</v>
      </c>
      <c r="E300" s="147"/>
      <c r="F300" s="147"/>
      <c r="G300" s="147"/>
      <c r="H300" s="147"/>
      <c r="I300" s="147"/>
      <c r="J300" s="147"/>
      <c r="K300" s="147"/>
      <c r="L300" s="147"/>
      <c r="M300" s="147"/>
      <c r="N300" s="302">
        <f>SUM(N301:Q304)</f>
        <v>0</v>
      </c>
      <c r="O300" s="303"/>
      <c r="P300" s="303"/>
      <c r="Q300" s="303"/>
      <c r="R300" s="103"/>
      <c r="T300" s="104" t="s">
        <v>5</v>
      </c>
      <c r="U300" s="101" t="s">
        <v>36</v>
      </c>
      <c r="V300" s="101">
        <v>0</v>
      </c>
      <c r="W300" s="105">
        <f aca="true" t="shared" si="65" ref="W300">V300*K300</f>
        <v>0</v>
      </c>
      <c r="X300" s="101">
        <v>0</v>
      </c>
      <c r="Y300" s="105">
        <f aca="true" t="shared" si="66" ref="Y300">X300*K300</f>
        <v>0</v>
      </c>
      <c r="Z300" s="101">
        <v>0</v>
      </c>
      <c r="AA300" s="106">
        <f aca="true" t="shared" si="67" ref="AA300">Z300*K300</f>
        <v>0</v>
      </c>
    </row>
    <row r="301" spans="2:27" s="1" customFormat="1" ht="22.5" customHeight="1">
      <c r="B301" s="108"/>
      <c r="C301" s="190">
        <v>90</v>
      </c>
      <c r="D301" s="190" t="s">
        <v>427</v>
      </c>
      <c r="E301" s="191" t="s">
        <v>662</v>
      </c>
      <c r="F301" s="304" t="s">
        <v>666</v>
      </c>
      <c r="G301" s="304"/>
      <c r="H301" s="304"/>
      <c r="I301" s="304"/>
      <c r="J301" s="192" t="s">
        <v>477</v>
      </c>
      <c r="K301" s="145">
        <v>10.23</v>
      </c>
      <c r="L301" s="305"/>
      <c r="M301" s="305"/>
      <c r="N301" s="306">
        <f aca="true" t="shared" si="68" ref="N301:N304">ROUND(L301*K301,2)</f>
        <v>0</v>
      </c>
      <c r="O301" s="306"/>
      <c r="P301" s="306"/>
      <c r="Q301" s="306"/>
      <c r="R301" s="109"/>
      <c r="T301" s="110"/>
      <c r="U301" s="30"/>
      <c r="V301" s="111"/>
      <c r="W301" s="111"/>
      <c r="X301" s="111"/>
      <c r="Y301" s="111"/>
      <c r="Z301" s="111"/>
      <c r="AA301" s="112"/>
    </row>
    <row r="302" spans="2:27" s="1" customFormat="1" ht="22.5" customHeight="1">
      <c r="B302" s="108"/>
      <c r="C302" s="190">
        <v>91</v>
      </c>
      <c r="D302" s="190" t="s">
        <v>427</v>
      </c>
      <c r="E302" s="191" t="s">
        <v>663</v>
      </c>
      <c r="F302" s="304" t="s">
        <v>667</v>
      </c>
      <c r="G302" s="304"/>
      <c r="H302" s="304"/>
      <c r="I302" s="304"/>
      <c r="J302" s="192" t="s">
        <v>477</v>
      </c>
      <c r="K302" s="145">
        <v>81.84</v>
      </c>
      <c r="L302" s="305"/>
      <c r="M302" s="305"/>
      <c r="N302" s="306">
        <f t="shared" si="68"/>
        <v>0</v>
      </c>
      <c r="O302" s="306"/>
      <c r="P302" s="306"/>
      <c r="Q302" s="306"/>
      <c r="R302" s="109"/>
      <c r="T302" s="110"/>
      <c r="U302" s="30"/>
      <c r="V302" s="111"/>
      <c r="W302" s="111"/>
      <c r="X302" s="111"/>
      <c r="Y302" s="111"/>
      <c r="Z302" s="111"/>
      <c r="AA302" s="112"/>
    </row>
    <row r="303" spans="2:27" s="1" customFormat="1" ht="31.5" customHeight="1">
      <c r="B303" s="108"/>
      <c r="C303" s="190">
        <v>92</v>
      </c>
      <c r="D303" s="190" t="s">
        <v>427</v>
      </c>
      <c r="E303" s="197" t="s">
        <v>664</v>
      </c>
      <c r="F303" s="304" t="s">
        <v>668</v>
      </c>
      <c r="G303" s="304"/>
      <c r="H303" s="304"/>
      <c r="I303" s="304"/>
      <c r="J303" s="192" t="s">
        <v>477</v>
      </c>
      <c r="K303" s="145">
        <v>10.23</v>
      </c>
      <c r="L303" s="305"/>
      <c r="M303" s="305"/>
      <c r="N303" s="306">
        <f t="shared" si="68"/>
        <v>0</v>
      </c>
      <c r="O303" s="306"/>
      <c r="P303" s="306"/>
      <c r="Q303" s="306"/>
      <c r="R303" s="109"/>
      <c r="T303" s="110"/>
      <c r="U303" s="30"/>
      <c r="V303" s="111"/>
      <c r="W303" s="111"/>
      <c r="X303" s="111"/>
      <c r="Y303" s="111"/>
      <c r="Z303" s="111"/>
      <c r="AA303" s="112"/>
    </row>
    <row r="304" spans="2:27" s="1" customFormat="1" ht="22.5" customHeight="1">
      <c r="B304" s="108"/>
      <c r="C304" s="190">
        <v>93</v>
      </c>
      <c r="D304" s="190" t="s">
        <v>427</v>
      </c>
      <c r="E304" s="191" t="s">
        <v>665</v>
      </c>
      <c r="F304" s="304" t="s">
        <v>669</v>
      </c>
      <c r="G304" s="304"/>
      <c r="H304" s="304"/>
      <c r="I304" s="304"/>
      <c r="J304" s="192" t="s">
        <v>477</v>
      </c>
      <c r="K304" s="145">
        <v>10.23</v>
      </c>
      <c r="L304" s="305"/>
      <c r="M304" s="305"/>
      <c r="N304" s="306">
        <f t="shared" si="68"/>
        <v>0</v>
      </c>
      <c r="O304" s="306"/>
      <c r="P304" s="306"/>
      <c r="Q304" s="306"/>
      <c r="R304" s="109"/>
      <c r="T304" s="110"/>
      <c r="U304" s="30"/>
      <c r="V304" s="111"/>
      <c r="W304" s="111"/>
      <c r="X304" s="111"/>
      <c r="Y304" s="111"/>
      <c r="Z304" s="111"/>
      <c r="AA304" s="112"/>
    </row>
    <row r="305" spans="2:18" s="1" customFormat="1" ht="6.95" customHeight="1">
      <c r="B305" s="41"/>
      <c r="C305" s="42"/>
      <c r="D305" s="42"/>
      <c r="E305" s="42"/>
      <c r="F305" s="42"/>
      <c r="G305" s="42"/>
      <c r="H305" s="42"/>
      <c r="I305" s="42"/>
      <c r="J305" s="42"/>
      <c r="K305" s="42"/>
      <c r="L305" s="42"/>
      <c r="M305" s="42"/>
      <c r="N305" s="42"/>
      <c r="O305" s="42"/>
      <c r="P305" s="42"/>
      <c r="Q305" s="42"/>
      <c r="R305" s="43"/>
    </row>
  </sheetData>
  <sheetProtection algorithmName="SHA-512" hashValue="rLfEYV4qgcuQNySabihMF5INNB/8sRiurakOudOn9hdAG8RGT5KgWT/e4dW8g0K4yBti+dMBl8Jh8KFSb8UUcA==" saltValue="PfnYjaDm/CLiglu0yweuQg==" spinCount="100000" sheet="1" objects="1" scenarios="1"/>
  <mergeCells count="529">
    <mergeCell ref="H1:K1"/>
    <mergeCell ref="C2:Q2"/>
    <mergeCell ref="S2:AC2"/>
    <mergeCell ref="C4:Q4"/>
    <mergeCell ref="F6:P6"/>
    <mergeCell ref="F7:P7"/>
    <mergeCell ref="F23:G23"/>
    <mergeCell ref="F14:G14"/>
    <mergeCell ref="O14:P14"/>
    <mergeCell ref="F15:G15"/>
    <mergeCell ref="O15:P15"/>
    <mergeCell ref="F16:G16"/>
    <mergeCell ref="O17:P17"/>
    <mergeCell ref="F9:G9"/>
    <mergeCell ref="O9:P9"/>
    <mergeCell ref="F10:G10"/>
    <mergeCell ref="O11:P11"/>
    <mergeCell ref="O12:P12"/>
    <mergeCell ref="F13:G13"/>
    <mergeCell ref="M28:P28"/>
    <mergeCell ref="M30:P30"/>
    <mergeCell ref="H32:J32"/>
    <mergeCell ref="M32:P32"/>
    <mergeCell ref="H33:J33"/>
    <mergeCell ref="M33:P33"/>
    <mergeCell ref="O18:P18"/>
    <mergeCell ref="F19:G19"/>
    <mergeCell ref="O20:P20"/>
    <mergeCell ref="O21:P21"/>
    <mergeCell ref="E24:L24"/>
    <mergeCell ref="M27:P27"/>
    <mergeCell ref="L38:P38"/>
    <mergeCell ref="C76:Q76"/>
    <mergeCell ref="F78:P78"/>
    <mergeCell ref="F79:P79"/>
    <mergeCell ref="M81:P81"/>
    <mergeCell ref="M83:Q83"/>
    <mergeCell ref="H34:J34"/>
    <mergeCell ref="M34:P34"/>
    <mergeCell ref="H35:J35"/>
    <mergeCell ref="M35:P35"/>
    <mergeCell ref="H36:J36"/>
    <mergeCell ref="M36:P36"/>
    <mergeCell ref="N91:Q91"/>
    <mergeCell ref="N92:Q92"/>
    <mergeCell ref="N93:Q93"/>
    <mergeCell ref="N94:Q94"/>
    <mergeCell ref="N95:Q95"/>
    <mergeCell ref="N96:Q96"/>
    <mergeCell ref="M84:Q84"/>
    <mergeCell ref="C86:G86"/>
    <mergeCell ref="N86:Q86"/>
    <mergeCell ref="N88:Q88"/>
    <mergeCell ref="N89:Q89"/>
    <mergeCell ref="N90:Q90"/>
    <mergeCell ref="M137:Q137"/>
    <mergeCell ref="F139:I139"/>
    <mergeCell ref="L139:M139"/>
    <mergeCell ref="N139:Q139"/>
    <mergeCell ref="N140:Q140"/>
    <mergeCell ref="N118:Q118"/>
    <mergeCell ref="L123:Q123"/>
    <mergeCell ref="C129:Q129"/>
    <mergeCell ref="F131:P131"/>
    <mergeCell ref="F132:P132"/>
    <mergeCell ref="M134:P134"/>
    <mergeCell ref="F145:I145"/>
    <mergeCell ref="L145:M145"/>
    <mergeCell ref="N145:Q145"/>
    <mergeCell ref="N144:Q144"/>
    <mergeCell ref="F146:I146"/>
    <mergeCell ref="L146:M146"/>
    <mergeCell ref="N146:Q146"/>
    <mergeCell ref="N141:Q141"/>
    <mergeCell ref="N142:Q142"/>
    <mergeCell ref="F143:I143"/>
    <mergeCell ref="L143:M143"/>
    <mergeCell ref="N143:Q143"/>
    <mergeCell ref="F147:I147"/>
    <mergeCell ref="L147:M147"/>
    <mergeCell ref="N147:Q147"/>
    <mergeCell ref="F149:I149"/>
    <mergeCell ref="L149:M149"/>
    <mergeCell ref="N149:Q149"/>
    <mergeCell ref="F148:I148"/>
    <mergeCell ref="L148:M148"/>
    <mergeCell ref="N148:Q148"/>
    <mergeCell ref="F152:I152"/>
    <mergeCell ref="L152:M152"/>
    <mergeCell ref="N152:Q152"/>
    <mergeCell ref="F153:I153"/>
    <mergeCell ref="L153:M153"/>
    <mergeCell ref="N153:Q153"/>
    <mergeCell ref="F150:I150"/>
    <mergeCell ref="L150:M150"/>
    <mergeCell ref="N150:Q150"/>
    <mergeCell ref="F151:I151"/>
    <mergeCell ref="L151:M151"/>
    <mergeCell ref="N151:Q151"/>
    <mergeCell ref="F156:I156"/>
    <mergeCell ref="L156:M156"/>
    <mergeCell ref="N156:Q156"/>
    <mergeCell ref="F154:I154"/>
    <mergeCell ref="L154:M154"/>
    <mergeCell ref="N154:Q154"/>
    <mergeCell ref="F155:I155"/>
    <mergeCell ref="L155:M155"/>
    <mergeCell ref="N155:Q155"/>
    <mergeCell ref="F167:I167"/>
    <mergeCell ref="L167:M167"/>
    <mergeCell ref="N167:Q167"/>
    <mergeCell ref="F161:I161"/>
    <mergeCell ref="L161:M161"/>
    <mergeCell ref="N161:Q161"/>
    <mergeCell ref="F158:I158"/>
    <mergeCell ref="L158:M158"/>
    <mergeCell ref="N158:Q158"/>
    <mergeCell ref="F160:I160"/>
    <mergeCell ref="L160:M160"/>
    <mergeCell ref="N160:Q160"/>
    <mergeCell ref="F157:I157"/>
    <mergeCell ref="L157:M157"/>
    <mergeCell ref="N157:Q157"/>
    <mergeCell ref="F166:I166"/>
    <mergeCell ref="L166:M166"/>
    <mergeCell ref="N166:Q166"/>
    <mergeCell ref="F164:I164"/>
    <mergeCell ref="L164:M164"/>
    <mergeCell ref="N164:Q164"/>
    <mergeCell ref="F165:I165"/>
    <mergeCell ref="L165:M165"/>
    <mergeCell ref="N165:Q165"/>
    <mergeCell ref="F162:I162"/>
    <mergeCell ref="L162:M162"/>
    <mergeCell ref="N162:Q162"/>
    <mergeCell ref="F163:I163"/>
    <mergeCell ref="L163:M163"/>
    <mergeCell ref="N163:Q163"/>
    <mergeCell ref="F173:I173"/>
    <mergeCell ref="L173:M173"/>
    <mergeCell ref="N173:Q173"/>
    <mergeCell ref="F175:I175"/>
    <mergeCell ref="L175:M175"/>
    <mergeCell ref="N175:Q175"/>
    <mergeCell ref="N168:Q168"/>
    <mergeCell ref="F169:I169"/>
    <mergeCell ref="L169:M169"/>
    <mergeCell ref="N169:Q169"/>
    <mergeCell ref="F171:I171"/>
    <mergeCell ref="L171:M171"/>
    <mergeCell ref="N171:Q171"/>
    <mergeCell ref="F170:I170"/>
    <mergeCell ref="L170:M170"/>
    <mergeCell ref="N170:Q170"/>
    <mergeCell ref="F179:I179"/>
    <mergeCell ref="L179:M179"/>
    <mergeCell ref="N179:Q179"/>
    <mergeCell ref="F180:I180"/>
    <mergeCell ref="L180:M180"/>
    <mergeCell ref="N180:Q180"/>
    <mergeCell ref="F177:I177"/>
    <mergeCell ref="L177:M177"/>
    <mergeCell ref="N177:Q177"/>
    <mergeCell ref="F178:I178"/>
    <mergeCell ref="L178:M178"/>
    <mergeCell ref="N178:Q178"/>
    <mergeCell ref="L196:M196"/>
    <mergeCell ref="N196:Q196"/>
    <mergeCell ref="F202:I202"/>
    <mergeCell ref="L202:M202"/>
    <mergeCell ref="N202:Q202"/>
    <mergeCell ref="F201:I201"/>
    <mergeCell ref="L201:M201"/>
    <mergeCell ref="F195:I195"/>
    <mergeCell ref="L195:M195"/>
    <mergeCell ref="N195:Q195"/>
    <mergeCell ref="F197:I197"/>
    <mergeCell ref="L197:M197"/>
    <mergeCell ref="N197:Q197"/>
    <mergeCell ref="F196:I196"/>
    <mergeCell ref="N199:Q199"/>
    <mergeCell ref="F200:I200"/>
    <mergeCell ref="L200:M200"/>
    <mergeCell ref="N200:Q200"/>
    <mergeCell ref="F198:I198"/>
    <mergeCell ref="L198:M198"/>
    <mergeCell ref="N198:Q198"/>
    <mergeCell ref="F205:I205"/>
    <mergeCell ref="L205:M205"/>
    <mergeCell ref="N205:Q205"/>
    <mergeCell ref="F206:I206"/>
    <mergeCell ref="L203:M203"/>
    <mergeCell ref="N203:Q203"/>
    <mergeCell ref="L210:M210"/>
    <mergeCell ref="N210:Q210"/>
    <mergeCell ref="F211:I211"/>
    <mergeCell ref="L211:M211"/>
    <mergeCell ref="N211:Q211"/>
    <mergeCell ref="F208:I208"/>
    <mergeCell ref="L208:M208"/>
    <mergeCell ref="N208:Q208"/>
    <mergeCell ref="F209:I209"/>
    <mergeCell ref="L209:M209"/>
    <mergeCell ref="N209:Q209"/>
    <mergeCell ref="F203:I203"/>
    <mergeCell ref="F204:I204"/>
    <mergeCell ref="L204:M204"/>
    <mergeCell ref="N204:Q204"/>
    <mergeCell ref="F230:I230"/>
    <mergeCell ref="L230:M230"/>
    <mergeCell ref="N230:Q230"/>
    <mergeCell ref="F231:I231"/>
    <mergeCell ref="L231:M231"/>
    <mergeCell ref="N231:Q231"/>
    <mergeCell ref="F228:I228"/>
    <mergeCell ref="L228:M228"/>
    <mergeCell ref="N228:Q228"/>
    <mergeCell ref="F229:I229"/>
    <mergeCell ref="L229:M229"/>
    <mergeCell ref="N229:Q229"/>
    <mergeCell ref="F237:I237"/>
    <mergeCell ref="L237:M237"/>
    <mergeCell ref="N237:Q237"/>
    <mergeCell ref="F238:I238"/>
    <mergeCell ref="L238:M238"/>
    <mergeCell ref="N238:Q238"/>
    <mergeCell ref="F232:I232"/>
    <mergeCell ref="L232:M232"/>
    <mergeCell ref="N232:Q232"/>
    <mergeCell ref="F233:I233"/>
    <mergeCell ref="L233:M233"/>
    <mergeCell ref="N233:Q233"/>
    <mergeCell ref="F181:I181"/>
    <mergeCell ref="L181:M181"/>
    <mergeCell ref="N181:Q181"/>
    <mergeCell ref="N182:Q182"/>
    <mergeCell ref="F190:I190"/>
    <mergeCell ref="L190:M190"/>
    <mergeCell ref="N190:Q190"/>
    <mergeCell ref="F172:I172"/>
    <mergeCell ref="L172:M172"/>
    <mergeCell ref="N172:Q172"/>
    <mergeCell ref="N174:Q174"/>
    <mergeCell ref="F176:I176"/>
    <mergeCell ref="L176:M176"/>
    <mergeCell ref="N176:Q176"/>
    <mergeCell ref="F187:I187"/>
    <mergeCell ref="L187:M187"/>
    <mergeCell ref="N187:Q187"/>
    <mergeCell ref="F188:I188"/>
    <mergeCell ref="L188:M188"/>
    <mergeCell ref="N188:Q188"/>
    <mergeCell ref="F183:I183"/>
    <mergeCell ref="L183:M183"/>
    <mergeCell ref="N183:Q183"/>
    <mergeCell ref="F185:I185"/>
    <mergeCell ref="F184:I184"/>
    <mergeCell ref="L184:M184"/>
    <mergeCell ref="N184:Q184"/>
    <mergeCell ref="F186:I186"/>
    <mergeCell ref="L186:M186"/>
    <mergeCell ref="N186:Q186"/>
    <mergeCell ref="F192:I192"/>
    <mergeCell ref="F194:I194"/>
    <mergeCell ref="L194:M194"/>
    <mergeCell ref="N194:Q194"/>
    <mergeCell ref="L185:M185"/>
    <mergeCell ref="N185:Q185"/>
    <mergeCell ref="L192:M192"/>
    <mergeCell ref="N192:Q192"/>
    <mergeCell ref="F193:I193"/>
    <mergeCell ref="L193:M193"/>
    <mergeCell ref="N193:Q193"/>
    <mergeCell ref="F189:I189"/>
    <mergeCell ref="L189:M189"/>
    <mergeCell ref="N189:Q189"/>
    <mergeCell ref="F191:I191"/>
    <mergeCell ref="L191:M191"/>
    <mergeCell ref="N191:Q191"/>
    <mergeCell ref="F225:I225"/>
    <mergeCell ref="L225:M225"/>
    <mergeCell ref="N225:Q225"/>
    <mergeCell ref="L219:M219"/>
    <mergeCell ref="N219:Q219"/>
    <mergeCell ref="F220:I220"/>
    <mergeCell ref="L220:M220"/>
    <mergeCell ref="N220:Q220"/>
    <mergeCell ref="F216:I216"/>
    <mergeCell ref="L216:M216"/>
    <mergeCell ref="N216:Q216"/>
    <mergeCell ref="F217:I217"/>
    <mergeCell ref="L217:M217"/>
    <mergeCell ref="N217:Q217"/>
    <mergeCell ref="F219:I219"/>
    <mergeCell ref="F213:I213"/>
    <mergeCell ref="L213:M213"/>
    <mergeCell ref="N213:Q213"/>
    <mergeCell ref="F214:I214"/>
    <mergeCell ref="F227:I227"/>
    <mergeCell ref="N201:Q201"/>
    <mergeCell ref="L206:M206"/>
    <mergeCell ref="N206:Q206"/>
    <mergeCell ref="N207:Q207"/>
    <mergeCell ref="F212:I212"/>
    <mergeCell ref="L212:M212"/>
    <mergeCell ref="N212:Q212"/>
    <mergeCell ref="F224:I224"/>
    <mergeCell ref="L224:M224"/>
    <mergeCell ref="N224:Q224"/>
    <mergeCell ref="F226:I226"/>
    <mergeCell ref="L226:M226"/>
    <mergeCell ref="N226:Q226"/>
    <mergeCell ref="F221:I221"/>
    <mergeCell ref="L221:M221"/>
    <mergeCell ref="N221:Q221"/>
    <mergeCell ref="F222:I222"/>
    <mergeCell ref="L222:M222"/>
    <mergeCell ref="N222:Q222"/>
    <mergeCell ref="L214:M214"/>
    <mergeCell ref="N214:Q214"/>
    <mergeCell ref="F210:I210"/>
    <mergeCell ref="F245:I245"/>
    <mergeCell ref="L245:M245"/>
    <mergeCell ref="N245:Q245"/>
    <mergeCell ref="F244:I244"/>
    <mergeCell ref="L244:M244"/>
    <mergeCell ref="N244:Q244"/>
    <mergeCell ref="L227:M227"/>
    <mergeCell ref="N227:Q227"/>
    <mergeCell ref="F234:I234"/>
    <mergeCell ref="L234:M234"/>
    <mergeCell ref="N234:Q234"/>
    <mergeCell ref="F239:I239"/>
    <mergeCell ref="L239:M239"/>
    <mergeCell ref="N239:Q239"/>
    <mergeCell ref="F235:I235"/>
    <mergeCell ref="L235:M235"/>
    <mergeCell ref="N235:Q235"/>
    <mergeCell ref="N240:Q240"/>
    <mergeCell ref="F241:I241"/>
    <mergeCell ref="L241:M241"/>
    <mergeCell ref="N241:Q241"/>
    <mergeCell ref="F243:I243"/>
    <mergeCell ref="L243:M243"/>
    <mergeCell ref="N243:Q243"/>
    <mergeCell ref="F251:I251"/>
    <mergeCell ref="L251:M251"/>
    <mergeCell ref="N251:Q251"/>
    <mergeCell ref="F254:I254"/>
    <mergeCell ref="L254:M254"/>
    <mergeCell ref="N254:Q254"/>
    <mergeCell ref="F246:I246"/>
    <mergeCell ref="L246:M246"/>
    <mergeCell ref="N246:Q246"/>
    <mergeCell ref="N247:Q247"/>
    <mergeCell ref="F248:I248"/>
    <mergeCell ref="L248:M248"/>
    <mergeCell ref="N248:Q248"/>
    <mergeCell ref="F252:I252"/>
    <mergeCell ref="L252:M252"/>
    <mergeCell ref="N252:Q252"/>
    <mergeCell ref="F253:I253"/>
    <mergeCell ref="L253:M253"/>
    <mergeCell ref="N253:Q253"/>
    <mergeCell ref="F255:I255"/>
    <mergeCell ref="F266:I266"/>
    <mergeCell ref="L266:M266"/>
    <mergeCell ref="N266:Q266"/>
    <mergeCell ref="F262:I262"/>
    <mergeCell ref="L262:M262"/>
    <mergeCell ref="N262:Q262"/>
    <mergeCell ref="F264:I264"/>
    <mergeCell ref="L264:M264"/>
    <mergeCell ref="N264:Q264"/>
    <mergeCell ref="F263:I263"/>
    <mergeCell ref="L263:M263"/>
    <mergeCell ref="N263:Q263"/>
    <mergeCell ref="F257:I257"/>
    <mergeCell ref="L257:M257"/>
    <mergeCell ref="N257:Q257"/>
    <mergeCell ref="F259:I259"/>
    <mergeCell ref="L259:M259"/>
    <mergeCell ref="L255:M255"/>
    <mergeCell ref="N255:Q255"/>
    <mergeCell ref="F256:I256"/>
    <mergeCell ref="L256:M256"/>
    <mergeCell ref="N256:Q256"/>
    <mergeCell ref="F258:I258"/>
    <mergeCell ref="L258:M258"/>
    <mergeCell ref="N258:Q258"/>
    <mergeCell ref="F269:I269"/>
    <mergeCell ref="L269:M269"/>
    <mergeCell ref="N269:Q269"/>
    <mergeCell ref="F268:I268"/>
    <mergeCell ref="L268:M268"/>
    <mergeCell ref="N268:Q268"/>
    <mergeCell ref="N259:Q259"/>
    <mergeCell ref="F265:I265"/>
    <mergeCell ref="L265:M265"/>
    <mergeCell ref="N265:Q265"/>
    <mergeCell ref="N267:Q267"/>
    <mergeCell ref="F270:I270"/>
    <mergeCell ref="L270:M270"/>
    <mergeCell ref="N270:Q270"/>
    <mergeCell ref="F260:I260"/>
    <mergeCell ref="L260:M260"/>
    <mergeCell ref="N260:Q260"/>
    <mergeCell ref="F261:I261"/>
    <mergeCell ref="L261:M261"/>
    <mergeCell ref="N261:Q261"/>
    <mergeCell ref="F274:I274"/>
    <mergeCell ref="L274:M274"/>
    <mergeCell ref="N274:Q274"/>
    <mergeCell ref="F275:I275"/>
    <mergeCell ref="L275:M275"/>
    <mergeCell ref="N275:Q275"/>
    <mergeCell ref="N271:Q271"/>
    <mergeCell ref="F272:I272"/>
    <mergeCell ref="L272:M272"/>
    <mergeCell ref="N272:Q272"/>
    <mergeCell ref="F273:I273"/>
    <mergeCell ref="L273:M273"/>
    <mergeCell ref="N273:Q273"/>
    <mergeCell ref="F279:I279"/>
    <mergeCell ref="L279:M279"/>
    <mergeCell ref="N279:Q279"/>
    <mergeCell ref="F276:I276"/>
    <mergeCell ref="L276:M276"/>
    <mergeCell ref="N276:Q276"/>
    <mergeCell ref="F277:I277"/>
    <mergeCell ref="L277:M277"/>
    <mergeCell ref="N277:Q277"/>
    <mergeCell ref="F280:I280"/>
    <mergeCell ref="L280:M280"/>
    <mergeCell ref="N280:Q280"/>
    <mergeCell ref="F282:I282"/>
    <mergeCell ref="L282:M282"/>
    <mergeCell ref="N282:Q282"/>
    <mergeCell ref="N281:Q281"/>
    <mergeCell ref="F285:I285"/>
    <mergeCell ref="L285:M285"/>
    <mergeCell ref="N285:Q285"/>
    <mergeCell ref="F283:I283"/>
    <mergeCell ref="L283:M283"/>
    <mergeCell ref="N283:Q283"/>
    <mergeCell ref="F284:I284"/>
    <mergeCell ref="L284:M284"/>
    <mergeCell ref="N284:Q284"/>
    <mergeCell ref="F292:I292"/>
    <mergeCell ref="L292:M292"/>
    <mergeCell ref="N292:Q292"/>
    <mergeCell ref="N293:Q293"/>
    <mergeCell ref="F294:I294"/>
    <mergeCell ref="L294:M294"/>
    <mergeCell ref="N294:Q294"/>
    <mergeCell ref="N289:Q289"/>
    <mergeCell ref="F290:I290"/>
    <mergeCell ref="L290:M290"/>
    <mergeCell ref="N290:Q290"/>
    <mergeCell ref="F291:I291"/>
    <mergeCell ref="L291:M291"/>
    <mergeCell ref="N291:Q291"/>
    <mergeCell ref="F287:I287"/>
    <mergeCell ref="L287:M287"/>
    <mergeCell ref="N287:Q287"/>
    <mergeCell ref="F288:I288"/>
    <mergeCell ref="L288:M288"/>
    <mergeCell ref="N288:Q288"/>
    <mergeCell ref="F286:I286"/>
    <mergeCell ref="L286:M286"/>
    <mergeCell ref="N286:Q286"/>
    <mergeCell ref="N297:Q297"/>
    <mergeCell ref="F298:I298"/>
    <mergeCell ref="L298:M298"/>
    <mergeCell ref="N298:Q298"/>
    <mergeCell ref="F299:I299"/>
    <mergeCell ref="L299:M299"/>
    <mergeCell ref="N299:Q299"/>
    <mergeCell ref="F295:I295"/>
    <mergeCell ref="L295:M295"/>
    <mergeCell ref="N295:Q295"/>
    <mergeCell ref="F303:I303"/>
    <mergeCell ref="L303:M303"/>
    <mergeCell ref="N303:Q303"/>
    <mergeCell ref="F304:I304"/>
    <mergeCell ref="L304:M304"/>
    <mergeCell ref="N304:Q304"/>
    <mergeCell ref="N300:Q300"/>
    <mergeCell ref="F301:I301"/>
    <mergeCell ref="L301:M301"/>
    <mergeCell ref="N301:Q301"/>
    <mergeCell ref="F302:I302"/>
    <mergeCell ref="L302:M302"/>
    <mergeCell ref="N302:Q302"/>
    <mergeCell ref="N104:Q104"/>
    <mergeCell ref="N105:Q105"/>
    <mergeCell ref="N107:Q107"/>
    <mergeCell ref="N108:Q108"/>
    <mergeCell ref="N109:Q109"/>
    <mergeCell ref="N110:Q110"/>
    <mergeCell ref="N249:Q249"/>
    <mergeCell ref="N296:Q296"/>
    <mergeCell ref="N97:Q97"/>
    <mergeCell ref="N98:Q98"/>
    <mergeCell ref="N99:Q99"/>
    <mergeCell ref="N100:Q100"/>
    <mergeCell ref="N101:Q101"/>
    <mergeCell ref="N102:Q102"/>
    <mergeCell ref="N103:Q103"/>
    <mergeCell ref="N278:Q278"/>
    <mergeCell ref="N250:Q250"/>
    <mergeCell ref="N215:Q215"/>
    <mergeCell ref="N218:Q218"/>
    <mergeCell ref="N223:Q223"/>
    <mergeCell ref="N242:Q242"/>
    <mergeCell ref="N236:Q236"/>
    <mergeCell ref="N159:Q159"/>
    <mergeCell ref="M136:Q136"/>
    <mergeCell ref="N117:Q117"/>
    <mergeCell ref="N119:Q119"/>
    <mergeCell ref="N120:Q120"/>
    <mergeCell ref="N121:Q121"/>
    <mergeCell ref="N106:Q106"/>
    <mergeCell ref="N111:Q111"/>
    <mergeCell ref="N112:Q112"/>
    <mergeCell ref="N113:Q113"/>
    <mergeCell ref="N114:Q114"/>
    <mergeCell ref="N115:Q115"/>
    <mergeCell ref="N116:Q116"/>
  </mergeCells>
  <hyperlinks>
    <hyperlink ref="F1:G1" location="C2" display="1) Krycí list rozpočtu"/>
    <hyperlink ref="H1:K1" location="C86" display="2) Rekapitulace rozpočtu"/>
    <hyperlink ref="L1" location="C117"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Jindřich Sonek</dc:creator>
  <cp:keywords/>
  <dc:description/>
  <cp:lastModifiedBy>Uživatel systému Windows</cp:lastModifiedBy>
  <dcterms:created xsi:type="dcterms:W3CDTF">2018-02-02T05:56:56Z</dcterms:created>
  <dcterms:modified xsi:type="dcterms:W3CDTF">2018-03-20T13:06:27Z</dcterms:modified>
  <cp:category/>
  <cp:version/>
  <cp:contentType/>
  <cp:contentStatus/>
</cp:coreProperties>
</file>