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Rekapitulace stavby" sheetId="1" r:id="rId1"/>
    <sheet name="15-SO 144-01 - SO 01 Výmě..." sheetId="2" r:id="rId2"/>
    <sheet name="15-SO 144-02 - SO 02 Zate..." sheetId="3" r:id="rId3"/>
  </sheets>
  <definedNames>
    <definedName name="_xlnm.Print_Area" localSheetId="1">'15-SO 144-01 - SO 01 Výmě...'!$B$3:$K$455</definedName>
    <definedName name="_xlnm.Print_Area" localSheetId="2">'15-SO 144-02 - SO 02 Zate...'!$B$3:$K$105</definedName>
    <definedName name="_xlnm.Print_Area" localSheetId="0">'Rekapitulace stavby'!$B$3:$AQ$55</definedName>
  </definedNames>
  <calcPr fullCalcOnLoad="1"/>
</workbook>
</file>

<file path=xl/sharedStrings.xml><?xml version="1.0" encoding="utf-8"?>
<sst xmlns="http://schemas.openxmlformats.org/spreadsheetml/2006/main" count="3538" uniqueCount="639">
  <si>
    <t>Export VZ</t>
  </si>
  <si>
    <t>List obsahuje:</t>
  </si>
  <si>
    <t>3.0</t>
  </si>
  <si>
    <t>False</t>
  </si>
  <si>
    <t>{644848C7-FC85-45A9-A05C-E3421C761F41}</t>
  </si>
  <si>
    <t>&gt;&gt;  skryté sloupce  &lt;&lt;</t>
  </si>
  <si>
    <t>0,01</t>
  </si>
  <si>
    <t>21</t>
  </si>
  <si>
    <t>15</t>
  </si>
  <si>
    <t>REKAPITULACE STAVBY</t>
  </si>
  <si>
    <t>v ---  níže se nacházejí doplnkové a pomocné údaje k sestavám  --- v</t>
  </si>
  <si>
    <t>Návod na vyplnění</t>
  </si>
  <si>
    <t>0,001</t>
  </si>
  <si>
    <t>Kód:</t>
  </si>
  <si>
    <t>15-SO144</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</si>
  <si>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</si>
  <si>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</si>
  <si>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Stavební úpravy LD05, Lednice</t>
  </si>
  <si>
    <t>0,1</t>
  </si>
  <si>
    <t>KSO:</t>
  </si>
  <si>
    <t>801 39 13</t>
  </si>
  <si>
    <t>CC-CZ:</t>
  </si>
  <si>
    <t>12741</t>
  </si>
  <si>
    <t>1</t>
  </si>
  <si>
    <t>Místo:</t>
  </si>
  <si>
    <t>Lednice, areál zahradnické fakulty</t>
  </si>
  <si>
    <t>Datum:</t>
  </si>
  <si>
    <t>28.11.2015</t>
  </si>
  <si>
    <t>10</t>
  </si>
  <si>
    <t>CZ-CPA:</t>
  </si>
  <si>
    <t>41.00.20</t>
  </si>
  <si>
    <t>100</t>
  </si>
  <si>
    <t>Zadavatel:</t>
  </si>
  <si>
    <t>IČ:</t>
  </si>
  <si>
    <t xml:space="preserve">Mendelova univerzita v Brně </t>
  </si>
  <si>
    <t>DIČ:</t>
  </si>
  <si>
    <t>Uchazeč:</t>
  </si>
  <si>
    <t>Vyplň údaj</t>
  </si>
  <si>
    <t>Projektant:</t>
  </si>
  <si>
    <t>Ing. J. Dvořáková</t>
  </si>
  <si>
    <t>True</t>
  </si>
  <si>
    <t>Poznámka:</t>
  </si>
  <si>
    <t>Podklad pro vypracování výkazu výměr: Technická zpráva, projektová dokumentace</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</si>
  <si>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</si>
  <si>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</si>
  <si>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</si>
  <si>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</si>
  <si>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</si>
  <si>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</si>
  <si>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</si>
  <si>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</si>
  <si>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</si>
  <si>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</si>
  <si>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</si>
  <si>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</si>
  <si>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</si>
  <si>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</si>
  <si>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</si>
  <si>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</si>
  <si>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</si>
  <si>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</si>
  <si>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</si>
  <si>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</si>
  <si>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</si>
  <si>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</si>
  <si>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</si>
  <si>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</si>
  <si>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</si>
  <si>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</si>
  <si>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</si>
  <si>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</si>
  <si>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</si>
  <si>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</si>
  <si>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</si>
  <si>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</si>
  <si>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</si>
  <si>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</si>
  <si>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</si>
  <si>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</si>
  <si>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</si>
  <si>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</si>
  <si>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15-SO 144-01</t>
  </si>
  <si>
    <t>SO 01 Výměna střešní krytiny se všemi ostatními doplňky</t>
  </si>
  <si>
    <t>STA</t>
  </si>
  <si>
    <t>{DAAB146E-9DC8-4C07-B846-F0DE22D40C4E}</t>
  </si>
  <si>
    <t>2</t>
  </si>
  <si>
    <t>15-SO 144-02</t>
  </si>
  <si>
    <t>SO 02 Zateplení stropu</t>
  </si>
  <si>
    <t>{DE5AB2E2-5E63-4BD2-8D3B-121755EE0200}</t>
  </si>
  <si>
    <t>801 39 19</t>
  </si>
  <si>
    <t>Zpět na list:</t>
  </si>
  <si>
    <t>KRYCÍ LIST SOUPISU</t>
  </si>
  <si>
    <t>Objekt:</t>
  </si>
  <si>
    <t>15-SO 144-01 - SO 01 Výměna střešní krytiny se všemi ostatními doplňky</t>
  </si>
  <si>
    <t>CZ-CPV:</t>
  </si>
  <si>
    <t>45261200-6</t>
  </si>
  <si>
    <t>43.91</t>
  </si>
  <si>
    <t>Soupis prací je sestaven za využití položek Cenové soustavy ÚRS. Cenové a technické podmínky položek Cenové soustavy ÚRS, které jsou uvedeny v soupisu prací ( tzn. úvodní části katalogů ) jsou neomezeně dálkově k dispozici na www.cs-urs.cz. Položky soupisu prací, které nemají ve sloupci "Cenová soustava" uveden žádný údaj, nepochází z Cenové soustavy ÚRS.</t>
  </si>
  <si>
    <t>REKAPITULACE ČLENĚNÍ SOUPISU PRACÍ</t>
  </si>
  <si>
    <t>Kód dílu - Popis</t>
  </si>
  <si>
    <t>Cena celkem [CZK]</t>
  </si>
  <si>
    <t>Náklady soupisu celkem</t>
  </si>
  <si>
    <t>-1</t>
  </si>
  <si>
    <t>HSV - Práce a dodávky HSV</t>
  </si>
  <si>
    <t xml:space="preserve">    1 - Zemní práce</t>
  </si>
  <si>
    <t xml:space="preserve">    6 - Úpravy povrchů, podlahy a osazování výplní</t>
  </si>
  <si>
    <t xml:space="preserve">    9 - Ostatní konstrukce a práce, bourání</t>
  </si>
  <si>
    <t xml:space="preserve">    997 - Přesun sutě</t>
  </si>
  <si>
    <t xml:space="preserve">    998 - Přesun hmot</t>
  </si>
  <si>
    <t>PSV - Práce a dodávky PSV</t>
  </si>
  <si>
    <t xml:space="preserve">    762 - Konstrukce tesařské</t>
  </si>
  <si>
    <t xml:space="preserve">    764 - Konstrukce klempířské</t>
  </si>
  <si>
    <t xml:space="preserve">    765 - Krytina skládaná</t>
  </si>
  <si>
    <t xml:space="preserve">    766 - Konstrukce truhlářské</t>
  </si>
  <si>
    <t xml:space="preserve">    767 - Konstrukce zámečnické</t>
  </si>
  <si>
    <t xml:space="preserve">    783 - Dokončovací práce - nátěry</t>
  </si>
  <si>
    <t>M - Práce a dodávky M</t>
  </si>
  <si>
    <t xml:space="preserve">    21-M - Elektromontáže</t>
  </si>
  <si>
    <t>HZS - Hodinové zúčtovací sazby</t>
  </si>
  <si>
    <t>VRN - Vedlejší rozpočtové náklady</t>
  </si>
  <si>
    <t xml:space="preserve">    VRN3 - Zařízení staveniště</t>
  </si>
  <si>
    <t xml:space="preserve">    VRN4 - Inženýrská činnost</t>
  </si>
  <si>
    <t>SOUPIS PRACÍ</t>
  </si>
  <si>
    <t>PČ</t>
  </si>
  <si>
    <t>Popis</t>
  </si>
  <si>
    <t>MJ</t>
  </si>
  <si>
    <t>Množství</t>
  </si>
  <si>
    <t>J.cena [CZK]</t>
  </si>
  <si>
    <t>Cena celkem
[CZK]</t>
  </si>
  <si>
    <t>Cenová soustava</t>
  </si>
  <si>
    <t>Poznámka</t>
  </si>
  <si>
    <t>J. Nh [h]</t>
  </si>
  <si>
    <t>Nh celkem [h]</t>
  </si>
  <si>
    <t>J. hmotnost
[t]</t>
  </si>
  <si>
    <t>Hmotnost
celkem [t]</t>
  </si>
  <si>
    <t>J. suť [t]</t>
  </si>
  <si>
    <t>Suť Celkem [t]</t>
  </si>
  <si>
    <t>HSV</t>
  </si>
  <si>
    <t>Práce a dodávky HSV</t>
  </si>
  <si>
    <t>ROZPOCET</t>
  </si>
  <si>
    <t>Zemní práce</t>
  </si>
  <si>
    <t>K</t>
  </si>
  <si>
    <t>1848-PC01</t>
  </si>
  <si>
    <t>Ořezání větví stromú ze strany zahrady které zasahují do střechy</t>
  </si>
  <si>
    <t>kus</t>
  </si>
  <si>
    <t>4</t>
  </si>
  <si>
    <t>460708372</t>
  </si>
  <si>
    <t>PP</t>
  </si>
  <si>
    <t>Řez stromů, keřů nebo růží řez na čípek stromů netrnitých, o průměru koruny přes 2 do 4 m</t>
  </si>
  <si>
    <t>VV</t>
  </si>
  <si>
    <t>viz TZ, předpoklad</t>
  </si>
  <si>
    <t>6</t>
  </si>
  <si>
    <t>Úpravy povrchů, podlahy a osazování výplní</t>
  </si>
  <si>
    <t>621-PC01</t>
  </si>
  <si>
    <t>Oprava stávajících komínových desek</t>
  </si>
  <si>
    <t>-587050724</t>
  </si>
  <si>
    <t>Oprava cementové omítky vnějších ploch štukové podhledů, v rozsahu opravované plochy přes 30 do 50%</t>
  </si>
  <si>
    <t>viz TZ</t>
  </si>
  <si>
    <t>5</t>
  </si>
  <si>
    <t>3</t>
  </si>
  <si>
    <t>622611133</t>
  </si>
  <si>
    <t>Nátěr silikonový dvojnásobný vnějších omítaných stěn včetně penetrace provedený ručně</t>
  </si>
  <si>
    <t>m2</t>
  </si>
  <si>
    <t>CS ÚRS 2015 01</t>
  </si>
  <si>
    <t>-1041422332</t>
  </si>
  <si>
    <t>Ochranný nátěr vnějších omítaných ploch nanášený ručně dvojnásobný, včetně penetrace odolný vůči povětrnostním vlivům a UV záření, jakéhokoliv odstínu silikonový stěn</t>
  </si>
  <si>
    <t>viz TZ, výkr. řez A-A</t>
  </si>
  <si>
    <t>xxxxxxxxxxxxxxxxxx</t>
  </si>
  <si>
    <t>0,90*7,15                    "štít</t>
  </si>
  <si>
    <t>7,15*3,14*0,5</t>
  </si>
  <si>
    <t>1,45*1,18*0,5</t>
  </si>
  <si>
    <t>-0,80*1,97</t>
  </si>
  <si>
    <t>Součet</t>
  </si>
  <si>
    <t>622635051</t>
  </si>
  <si>
    <t>Oprava spárování komínového zdiva MC v rozsahu do 10 %</t>
  </si>
  <si>
    <t>1820354294</t>
  </si>
  <si>
    <t>Oprava spárování cihelného zdiva cementovou maltou včetně vysekání a vyčištění spár komínového nad střechou, v rozsahu opravované plochy do 10 %</t>
  </si>
  <si>
    <t>předpoklad</t>
  </si>
  <si>
    <t>1,20*(0,40+0,40)*2</t>
  </si>
  <si>
    <t>1,90*(0,48+0,90)*2</t>
  </si>
  <si>
    <t>1,20*(0,45+0,45)*2</t>
  </si>
  <si>
    <t>1,30*(0,48+0,95)*2</t>
  </si>
  <si>
    <t>1,30*(0,45+0,75)*2</t>
  </si>
  <si>
    <t>622801000</t>
  </si>
  <si>
    <t>Vnější omítka sanační - jednovrstvý sanační systém prováděná ručně</t>
  </si>
  <si>
    <t>1311533827</t>
  </si>
  <si>
    <t>- postřik - supersan hrubý</t>
  </si>
  <si>
    <t>- jádrová omítka - sanační omítka jednovrstvá</t>
  </si>
  <si>
    <t>Mezisoučet</t>
  </si>
  <si>
    <t>-6,571                    "odpočet soklové</t>
  </si>
  <si>
    <t>622801001</t>
  </si>
  <si>
    <t>Vnější omítka sanační - omítkový systém soklový prováděná ručně</t>
  </si>
  <si>
    <t>-1740134907</t>
  </si>
  <si>
    <t>- postřik - sanační podhoz</t>
  </si>
  <si>
    <t>- jádrová omítka - sanační omítka soklová</t>
  </si>
  <si>
    <t>- vrchní omítka - sanační omítka štuková</t>
  </si>
  <si>
    <t>-0,80*0,90</t>
  </si>
  <si>
    <t>7</t>
  </si>
  <si>
    <t>629995101</t>
  </si>
  <si>
    <t>Očištění vnějších ploch tlakovou vodou</t>
  </si>
  <si>
    <t>-1353357372</t>
  </si>
  <si>
    <t>Očištění vnějších ploch tlakovou vodou omytím</t>
  </si>
  <si>
    <t>16,941              "výměra - viz otlučení omítky do 100%</t>
  </si>
  <si>
    <t>9</t>
  </si>
  <si>
    <t>Ostatní konstrukce a práce, bourání</t>
  </si>
  <si>
    <t>8</t>
  </si>
  <si>
    <t>949101112</t>
  </si>
  <si>
    <t>Lešení pomocné pro objekty pozemních staveb s lešeňovou podlahou v do 3,5 m zatížení do 150 kg/m2</t>
  </si>
  <si>
    <t>-25574352</t>
  </si>
  <si>
    <t>Lešení pomocné pracovní pro objekty pozemních staveb pro zatížení do 150 kg/m2, o výšce lešeňové podlahy přes 1,9 do 3,5 m</t>
  </si>
  <si>
    <t>pro fasádu štítu</t>
  </si>
  <si>
    <t>1,20*7,15</t>
  </si>
  <si>
    <t>952902021</t>
  </si>
  <si>
    <t>Čištění budov zametení hladkých podlah</t>
  </si>
  <si>
    <t>1516708177</t>
  </si>
  <si>
    <t>Čištění budov při provádění oprav a udržovacích prací podlah hladkých zametením</t>
  </si>
  <si>
    <t>267,96+45,56                "výkr. podkroví</t>
  </si>
  <si>
    <t>952902500</t>
  </si>
  <si>
    <t>Vyčištění stávající plochy  terasy od mechu a nánosu listí</t>
  </si>
  <si>
    <t>-1538711826</t>
  </si>
  <si>
    <t>viz TZ, půdorys podkroví</t>
  </si>
  <si>
    <t>xxxxxxxxxxxxxx</t>
  </si>
  <si>
    <t>35,43</t>
  </si>
  <si>
    <t>11</t>
  </si>
  <si>
    <t>968062374</t>
  </si>
  <si>
    <t>Vybourání dřevěných rámů oken zdvojených včetně křídel pl do 1 m2</t>
  </si>
  <si>
    <t>-986291891</t>
  </si>
  <si>
    <t>Vybourání dřevěných rámů oken s křídly, dveřních zárubní, vrat, stěn, ostění nebo obkladů rámů oken s křídly zdvojených, plochy do 1 m2</t>
  </si>
  <si>
    <t>viz půdorys podkroví, viz TZ</t>
  </si>
  <si>
    <t>0,70*1,25             "okno světlíku</t>
  </si>
  <si>
    <t>12</t>
  </si>
  <si>
    <t>968062455</t>
  </si>
  <si>
    <t>Vybourání dřevěných dveřních zárubní pl do 2 m2</t>
  </si>
  <si>
    <t>-1238095088</t>
  </si>
  <si>
    <t>Vybourání dřevěných rámů oken s křídly, dveřních zárubní, vrat, stěn, ostění nebo obkladů dveřních zárubní, plochy do 2 m2</t>
  </si>
  <si>
    <t>0,90*2,02            "dveře - podkroví</t>
  </si>
  <si>
    <t>13</t>
  </si>
  <si>
    <t>978015391</t>
  </si>
  <si>
    <t>Otlučení vnější vápenné nebo vápenocementové vnější omítky stupně členitosti 1 a 2 rozsahu do 100%</t>
  </si>
  <si>
    <t>1991305439</t>
  </si>
  <si>
    <t>Otlučení vápenných nebo vápenocementových omítek vnějších ploch s vyškrabáním spar a s očištěním zdiva stupně členitosti 1 a 2, v rozsahu přes 80 do 100 %</t>
  </si>
  <si>
    <t>997</t>
  </si>
  <si>
    <t>Přesun sutě</t>
  </si>
  <si>
    <t>14</t>
  </si>
  <si>
    <t>997013112</t>
  </si>
  <si>
    <t>Vnitrostaveništní doprava suti a vybouraných hmot pro budovy v do 9 m s použitím mechanizace</t>
  </si>
  <si>
    <t>t</t>
  </si>
  <si>
    <t>-267425967</t>
  </si>
  <si>
    <t>Vnitrostaveništní doprava suti a vybouraných hmot vodorovně do 50 m svisle s použitím mechanizace pro budovy a haly výšky přes 6 do 9 m</t>
  </si>
  <si>
    <t>997013219</t>
  </si>
  <si>
    <t>Příplatek k vnitrostaveništní dopravě suti a vybouraných hmot za zvětšenou dopravu suti ZKD 10 m</t>
  </si>
  <si>
    <t>-2004688277</t>
  </si>
  <si>
    <t>Vnitrostaveništní doprava suti a vybouraných hmot vodorovně do 50 m Příplatek k cenám -3111 až -3217 za zvětšenou vodorovnou dopravu přes vymezenou dopravní vzdálenost za každých dalších i započatých 10 m</t>
  </si>
  <si>
    <t>16</t>
  </si>
  <si>
    <t>997013311</t>
  </si>
  <si>
    <t>Montáž a demontáž shozu suti v do 10 m</t>
  </si>
  <si>
    <t>m</t>
  </si>
  <si>
    <t>-546419823</t>
  </si>
  <si>
    <t>Shoz suti montáž a demontáž shozu výšky do 10 m</t>
  </si>
  <si>
    <t>3,80*2</t>
  </si>
  <si>
    <t>17</t>
  </si>
  <si>
    <t>997013321</t>
  </si>
  <si>
    <t>Příplatek k shozu suti v do 10 m za první a ZKD den použití</t>
  </si>
  <si>
    <t>-1020269222</t>
  </si>
  <si>
    <t>Shoz suti montáž a demontáž shozu výšky Příplatek za první a každý další den použití shozu k ceně -3311</t>
  </si>
  <si>
    <t>7,60*7</t>
  </si>
  <si>
    <t>18</t>
  </si>
  <si>
    <t>997013501</t>
  </si>
  <si>
    <t>Odvoz suti a vybouraných hmot na skládku nebo meziskládku do 1 km se složením</t>
  </si>
  <si>
    <t>1318317358</t>
  </si>
  <si>
    <t>Odvoz suti a vybouraných hmot na skládku nebo meziskládku se složením, na vzdálenost do 1 km</t>
  </si>
  <si>
    <t>19</t>
  </si>
  <si>
    <t>997013509</t>
  </si>
  <si>
    <t>Příplatek k odvozu suti a vybouraných hmot na skládku ZKD 1 km přes 1 km</t>
  </si>
  <si>
    <t>853147277</t>
  </si>
  <si>
    <t>Odvoz suti a vybouraných hmot na skládku nebo meziskládku se složením, na vzdálenost Příplatek k ceně za každý další i započatý 1 km přes 1 km</t>
  </si>
  <si>
    <t>43,941*9 'Přepočtené koeficientem množství</t>
  </si>
  <si>
    <t>20</t>
  </si>
  <si>
    <t>997013800</t>
  </si>
  <si>
    <t>Poplatek za uložení stavebního odpadu na skládce (skládkovné) - ostatní suť</t>
  </si>
  <si>
    <t>559914023</t>
  </si>
  <si>
    <t xml:space="preserve">Poplatek za uložení stavebního odpadu na skládce (skládkovné) </t>
  </si>
  <si>
    <t>43,941                 "celková suť</t>
  </si>
  <si>
    <t>-6,62                   "odpočet dřeva</t>
  </si>
  <si>
    <t>997013811</t>
  </si>
  <si>
    <t>Poplatek za uložení stavebního dřevěného odpadu na skládce (skládkovné)</t>
  </si>
  <si>
    <t>29026092</t>
  </si>
  <si>
    <t>Poplatek za uložení stavebního odpadu na skládce (skládkovné) dřevěného</t>
  </si>
  <si>
    <t>6,62</t>
  </si>
  <si>
    <t>998</t>
  </si>
  <si>
    <t>Přesun hmot</t>
  </si>
  <si>
    <t>22</t>
  </si>
  <si>
    <t>998017002</t>
  </si>
  <si>
    <t>Přesun hmot s omezením mechanizace pro budovy v do 12 m</t>
  </si>
  <si>
    <t>-1790005858</t>
  </si>
  <si>
    <t>Přesun hmot pro budovy občanské výstavby, bydlení, výrobu a služby s omezením mechanizace vodorovná dopravní vzdálenost do 100 m pro budovy s jakoukoliv nosnou konstrukcí výšky přes 6 do 12 m</t>
  </si>
  <si>
    <t>PSV</t>
  </si>
  <si>
    <t>Práce a dodávky PSV</t>
  </si>
  <si>
    <t>762</t>
  </si>
  <si>
    <t>Konstrukce tesařské</t>
  </si>
  <si>
    <t>23</t>
  </si>
  <si>
    <t>762131800</t>
  </si>
  <si>
    <t>Demontáž stávajících dřevěných bočních stěn vikýře</t>
  </si>
  <si>
    <t>877675989</t>
  </si>
  <si>
    <t>viz půdorys podkroví. viz střecha, viz TZ</t>
  </si>
  <si>
    <t>4,00                "předpoklad</t>
  </si>
  <si>
    <t>24</t>
  </si>
  <si>
    <t>762331812</t>
  </si>
  <si>
    <t>Demontáž vázaných kcí krovů z hranolů průřezové plochy do 224 cm2</t>
  </si>
  <si>
    <t>-1283324271</t>
  </si>
  <si>
    <t>Demontáž vázaných konstrukcí krovů sklonu do 60 st. z hranolů, hranolků, fošen, průřezové plochy přes 120 do 224 cm2</t>
  </si>
  <si>
    <t>předpoklad dle TZ</t>
  </si>
  <si>
    <t>xxxxxxxxxxxxxxxxx</t>
  </si>
  <si>
    <t>6,50*10              "cca 10krokví 150/120</t>
  </si>
  <si>
    <t>25</t>
  </si>
  <si>
    <t>762331912</t>
  </si>
  <si>
    <t>Vyřezání části střešní vazby průřezové plochy řeziva do 120 cm2 délky do 5 m</t>
  </si>
  <si>
    <t>-10656893</t>
  </si>
  <si>
    <t>Vázané konstrukce krovů vyřezání části střešní vazby průřezové plochy řeziva do 120 cm2, délky krovového prvku přes 3 do 5 m</t>
  </si>
  <si>
    <t>5,00              "pozednice 140/120</t>
  </si>
  <si>
    <t>26</t>
  </si>
  <si>
    <t>762332922</t>
  </si>
  <si>
    <t>Doplnění části střešní vazby z hranolů průřezové plochy do 224 cm2 včetně materiálu</t>
  </si>
  <si>
    <t>-1937403341</t>
  </si>
  <si>
    <t>Vázané konstrukce krovů doplnění části střešní vazby z hranolů, nebo hranolků (materiál v ceně), průřezové plochy přes 120 do 224 cm2</t>
  </si>
  <si>
    <t>5,00                     "pozednice 140/120</t>
  </si>
  <si>
    <t>3,95                      "krokev 150/120</t>
  </si>
  <si>
    <t>27</t>
  </si>
  <si>
    <t>762342214</t>
  </si>
  <si>
    <t>Montáž laťování na střechách jednoduchých sklonu do 60° osové vzdálenosti do 360 mm</t>
  </si>
  <si>
    <t>-614713317</t>
  </si>
  <si>
    <t>Bednění a laťování montáž laťování střech jednoduchých sklonu do 60 st. při osové vzdálenosti latí přes 150 do 360 mm</t>
  </si>
  <si>
    <t>viz TZ, viz výkr. střechy</t>
  </si>
  <si>
    <t>562,877                  "výměra - položka demontáž laťování</t>
  </si>
  <si>
    <t>28</t>
  </si>
  <si>
    <t>762342441</t>
  </si>
  <si>
    <t>Montáž lišt trojúhelníkových nebo kontralatí na střechách sklonu do 60°</t>
  </si>
  <si>
    <t>-400498011</t>
  </si>
  <si>
    <t>Bednění a laťování montáž lišt trojúhelníkových nebo kontralatí</t>
  </si>
  <si>
    <t>1242,00</t>
  </si>
  <si>
    <t>29</t>
  </si>
  <si>
    <t>M</t>
  </si>
  <si>
    <t>605141130</t>
  </si>
  <si>
    <t>řezivo jehličnaté,střešní latě impregnované dl 2 - 3,5 m</t>
  </si>
  <si>
    <t>m3</t>
  </si>
  <si>
    <t>32</t>
  </si>
  <si>
    <t>2053835515</t>
  </si>
  <si>
    <t>řezivo jehličnaté drobné, neopracované (lišty a latě), (ČSN 49 1503, ČSN 49 2100) řezivo jehličnaté - latě střešní latě délka 2 - 3,5 m latě impregnované</t>
  </si>
  <si>
    <t>viz tech. zpráva</t>
  </si>
  <si>
    <t>xxxxxxxxxxxxxxxxxxx</t>
  </si>
  <si>
    <t>0,04*0,06*3721,216                  "latě</t>
  </si>
  <si>
    <t>0,04*0,05*1242,00                    "kontralatě</t>
  </si>
  <si>
    <t>11,415*0,10                            "10% prořez</t>
  </si>
  <si>
    <t>30</t>
  </si>
  <si>
    <t>762342812</t>
  </si>
  <si>
    <t>Demontáž laťování střech z latí osové vzdálenosti do 0,50 m</t>
  </si>
  <si>
    <t>1212865011</t>
  </si>
  <si>
    <t>Demontáž bednění a laťování laťování střech sklonu do 60 st. se všemi nadstřešními konstrukcemi, z latí průřezové plochy do 25 cm2 při osové vzdálenosti přes 0,22 do 0,50 m</t>
  </si>
  <si>
    <t>viz půdory střechy</t>
  </si>
  <si>
    <t>viz řezy</t>
  </si>
  <si>
    <t>4,80*42,46</t>
  </si>
  <si>
    <t>4,80*3,80*0,5</t>
  </si>
  <si>
    <t>(6,50-4,80)*45,96</t>
  </si>
  <si>
    <t>5,00*40,10</t>
  </si>
  <si>
    <t>5,00*3,96*0,5</t>
  </si>
  <si>
    <t>5,00*3,90*0,5</t>
  </si>
  <si>
    <t>3,95*4,65</t>
  </si>
  <si>
    <t>3,95*3,00*0,5</t>
  </si>
  <si>
    <t>3,95*6,16*0,5</t>
  </si>
  <si>
    <t>3,95*3,85</t>
  </si>
  <si>
    <t>31</t>
  </si>
  <si>
    <t>762395000</t>
  </si>
  <si>
    <t>Spojovací prostředky pro montáž krovu, bednění, laťování, světlíky, klíny</t>
  </si>
  <si>
    <t>-1965941046</t>
  </si>
  <si>
    <t>Spojovací prostředky krovů, bednění a laťování, nadstřešních konstrukcí svory, prkna, hřebíky, pásová ocel, vruty</t>
  </si>
  <si>
    <t>0,04*0,06*3721,216            "střeš. latě</t>
  </si>
  <si>
    <t>998762102</t>
  </si>
  <si>
    <t>Přesun hmot tonážní pro kce tesařské v objektech v do 12 m</t>
  </si>
  <si>
    <t>1432836123</t>
  </si>
  <si>
    <t>Přesun hmot pro konstrukce tesařské stanovený z hmotnosti přesunovaného materiálu vodorovná dopravní vzdálenost do 50 m v objektech výšky přes 6 do 12 m</t>
  </si>
  <si>
    <t>764</t>
  </si>
  <si>
    <t>Konstrukce klempířské</t>
  </si>
  <si>
    <t>33</t>
  </si>
  <si>
    <t>764001900</t>
  </si>
  <si>
    <t>Napojení klempířských konstrukcí na stávající délky - stávající svody na nové žlaby</t>
  </si>
  <si>
    <t>-55657523</t>
  </si>
  <si>
    <t>žlaby - svody</t>
  </si>
  <si>
    <t>34</t>
  </si>
  <si>
    <t>764002801</t>
  </si>
  <si>
    <t>Demontáž závětrné lišty do suti</t>
  </si>
  <si>
    <t>1150276093</t>
  </si>
  <si>
    <t>Demontáž klempířských konstrukcí závětrné lišty do suti</t>
  </si>
  <si>
    <t>6,50+5,00</t>
  </si>
  <si>
    <t>35</t>
  </si>
  <si>
    <t>764002871</t>
  </si>
  <si>
    <t>Demontáž lemování zdí do suti</t>
  </si>
  <si>
    <t>1655278280</t>
  </si>
  <si>
    <t>Demontáž klempířských konstrukcí lemování zdí do suti</t>
  </si>
  <si>
    <t>7,15</t>
  </si>
  <si>
    <t>36</t>
  </si>
  <si>
    <t>764002881</t>
  </si>
  <si>
    <t>Demontáž lemování střešních prostupů do suti</t>
  </si>
  <si>
    <t>-877915643</t>
  </si>
  <si>
    <t>Demontáž klempířských konstrukcí lemování střešních prostupů do suti</t>
  </si>
  <si>
    <t>(0,40+0,40)*2*0,50              "komíny</t>
  </si>
  <si>
    <t>(0,48+0,90)*2*0,50</t>
  </si>
  <si>
    <t>(0,45+0,45)*2*0,50</t>
  </si>
  <si>
    <t>(0,48+0,95)*2*0,50</t>
  </si>
  <si>
    <t>(0,45+0,75)*2*0,50</t>
  </si>
  <si>
    <t>(0,45+0,55)*2*0,50*6          "střešní výlezy</t>
  </si>
  <si>
    <t>37</t>
  </si>
  <si>
    <t>764004801</t>
  </si>
  <si>
    <t>Demontáž podokapního žlabu do suti</t>
  </si>
  <si>
    <t>1499922261</t>
  </si>
  <si>
    <t>Demontáž klempířských konstrukcí žlabu podokapního do suti</t>
  </si>
  <si>
    <t>45,96+11,56+6,16+40,10</t>
  </si>
  <si>
    <t>38</t>
  </si>
  <si>
    <t>764111653</t>
  </si>
  <si>
    <t>K1 Krytina střechy rovné z taškových tabulí z Pz plechu s povrchovou úpravou sklonu do 60°</t>
  </si>
  <si>
    <t>392706385</t>
  </si>
  <si>
    <t>Krytina ze svitků nebo z taškových tabulí z pozinkovaného plechu s povrchovou úpravou s úpravou u okapů, prostupů a výčnělků střechy rovné z taškových tabulí, sklon střechy přes 30 do 60 st.</t>
  </si>
  <si>
    <t>P</t>
  </si>
  <si>
    <t>Poznámka k položce:
materiál: Jádro plechu tvoří ocelový žárově pozinkovaný plech tl. 0,55 mm s poplastováním vrstvou polyesterového nástřiku v tl. 30 µm. Jedná se o střešní falcovanou krytinu - lakovaný pozinkovaný plech s polyesterovým nástřikem.</t>
  </si>
  <si>
    <t>viz půdory střechy, viz řezy</t>
  </si>
  <si>
    <t>39</t>
  </si>
  <si>
    <t>764211615.1</t>
  </si>
  <si>
    <t>K2 Oplechování větraného hřebene s těsněním a perforovaným plechem z Pz s povrch úpravou rš 400 mm</t>
  </si>
  <si>
    <t>-281396669</t>
  </si>
  <si>
    <t>Oplechování střešních prvků z pozinkovaného plechu s povrchovou úpravou hřebene větraného s použitím hřebenového plechu s těsněním a perforovaným plechem rš 400 mm</t>
  </si>
  <si>
    <t>viz tech. zpráva. viz výkr. střechy</t>
  </si>
  <si>
    <t>42,46+3,85                  "hřebenáče</t>
  </si>
  <si>
    <t>40</t>
  </si>
  <si>
    <t>764211655</t>
  </si>
  <si>
    <t>K6  Oplechování větraného nároží s větracím pásem z Pz s povrchovou úpravou rš 400 mm</t>
  </si>
  <si>
    <t>-503428106</t>
  </si>
  <si>
    <t>Oplechování střešních prvků z pozinkovaného plechu s povrchovou úpravou nároží větraného, včetně větracího pásu rš 400 mm</t>
  </si>
  <si>
    <t>6,40+5,20*2                "nároží</t>
  </si>
  <si>
    <t>41</t>
  </si>
  <si>
    <t>764212606</t>
  </si>
  <si>
    <t>K5  Oplechování úžlabí z Pz s povrchovou úpravou rš 500 mm</t>
  </si>
  <si>
    <t>-796824514</t>
  </si>
  <si>
    <t>Oplechování střešních prvků z pozinkovaného plechu s povrchovou úpravou úžlabí rš 500 mm</t>
  </si>
  <si>
    <t>5,20</t>
  </si>
  <si>
    <t>42</t>
  </si>
  <si>
    <t>764212633</t>
  </si>
  <si>
    <t>K7  Oplechování štítu závětrnou lištou z Pz s povrchovou úpravou rš 250 mm</t>
  </si>
  <si>
    <t>1032631682</t>
  </si>
  <si>
    <t>Oplechování střešních prvků z pozinkovaného plechu s povrchovou úpravou štítu závětrnou lištou rš 250 mm</t>
  </si>
  <si>
    <t>43</t>
  </si>
  <si>
    <t>764212663</t>
  </si>
  <si>
    <t>Oplechování rovné okapové hrany z Pz s povrchovou úpravou rš 250 mm</t>
  </si>
  <si>
    <t>2093464896</t>
  </si>
  <si>
    <t>Oplechování střešních prvků z pozinkovaného plechu s povrchovou úpravou okapu okapovým plechem střechy rovné rš 250 mm</t>
  </si>
  <si>
    <t>46,96+11,56+6,16+40,10</t>
  </si>
  <si>
    <t>44</t>
  </si>
  <si>
    <t>764213400</t>
  </si>
  <si>
    <t>K10  M+D Sněhový zachytávač ve stejném systému jako krytina střechy – délka 2m, tl.0,5</t>
  </si>
  <si>
    <t>2000931945</t>
  </si>
  <si>
    <t>86,00</t>
  </si>
  <si>
    <t>45</t>
  </si>
  <si>
    <t>764213600</t>
  </si>
  <si>
    <t xml:space="preserve">K4  Střešní výlez 450 x 550mm pro krytinu skládanou nebo plechovou </t>
  </si>
  <si>
    <t>-129440610</t>
  </si>
  <si>
    <t xml:space="preserve">Střešní výlez 450 x 550mm pro krytinu skládanou nebo plechovou </t>
  </si>
  <si>
    <t>Poznámka k položce:
popis: Dřevěný rám, nezateplený s polyuretanovým lemováním, určený pro neobydlené půdy. Pro prosvětlení prostoru pod střechou a na větrání. Okno se vyklápí směrem ven. Dřevěný rám s jednovrstvým bezbarvým lakováním, křídlo z lakovaného hliníku. Otevírání pomocí spodní kliky, přičemž okno se vyklápí směrem ven. Výlez může být zajištěn ve třech větracích polohách. Výlez se dodává včetně univerzálního lemování pro vodotěsné zabudování do střechy. Vyklápění podél horní osy. Pro sklon střechy 20°- 60°</t>
  </si>
  <si>
    <t>zasklení-dvojsklo o skladbě 3-10-3 mm</t>
  </si>
  <si>
    <t>46</t>
  </si>
  <si>
    <t>764314612</t>
  </si>
  <si>
    <t>Lemování prostupů střech s krytinou skládanou nebo plechovou bez lišty z Pz s povrchovou úpravou</t>
  </si>
  <si>
    <t>-1262438854</t>
  </si>
  <si>
    <t>Lemování prostupů z pozinkovaného plechu s povrchovou úpravou bez lišty, střech s krytinou skládanou nebo z plechu</t>
  </si>
  <si>
    <t>47</t>
  </si>
  <si>
    <t>764315622</t>
  </si>
  <si>
    <t>K8  Lemování trub, konzol,držáků z Pz s povrch úpravou střech s krytinou skládanou D do 100 mm</t>
  </si>
  <si>
    <t>-455428866</t>
  </si>
  <si>
    <t>Lemování trub, konzol, držáků a ostatních kusových prvků z pozinkovaného plechu s povrchovou úpravou střech s krytinou skládanou mimo prejzovou nebo z plechu, průměr přes 75 do 100 mm</t>
  </si>
  <si>
    <t>1                   "prostup výložníku svítidla</t>
  </si>
  <si>
    <t>48</t>
  </si>
  <si>
    <t>764511602</t>
  </si>
  <si>
    <t>K9  Žlab podokapní půlkruhový z Pz s povrchovou úpravou rš 330 mm</t>
  </si>
  <si>
    <t>-1727977696</t>
  </si>
  <si>
    <t>Žlab podokapní z pozinkovaného plechu s povrchovou úpravou včetně háků a čel půlkruhový rš 330 mm</t>
  </si>
  <si>
    <t>49</t>
  </si>
  <si>
    <t>998764102</t>
  </si>
  <si>
    <t>Přesun hmot tonážní pro konstrukce klempířské v objektech v do 12 m</t>
  </si>
  <si>
    <t>-205427203</t>
  </si>
  <si>
    <t>Přesun hmot pro konstrukce klempířské stanovený z hmotnosti přesunovaného materiálu vodorovná dopravní vzdálenost do 50 m v objektech výšky přes 6 do 12 m</t>
  </si>
  <si>
    <t>765</t>
  </si>
  <si>
    <t>Krytina skládaná</t>
  </si>
  <si>
    <t>50</t>
  </si>
  <si>
    <t>765111821</t>
  </si>
  <si>
    <t>Demontáž krytiny keramické hladké sklonu do 30° na sucho do suti</t>
  </si>
  <si>
    <t>-517387355</t>
  </si>
  <si>
    <t>Demontáž krytiny keramické hladké (bobrovky), sklonu do 30 st. na sucho do suti</t>
  </si>
  <si>
    <t>51</t>
  </si>
  <si>
    <t>765111831</t>
  </si>
  <si>
    <t>Příplatek k demontáži krytiny keramické hladké do suti za sklon přes 30°</t>
  </si>
  <si>
    <t>-1239753000</t>
  </si>
  <si>
    <t>Demontáž krytiny keramické Příplatek k cenám za sklon přes 30 st. do suti</t>
  </si>
  <si>
    <t>52</t>
  </si>
  <si>
    <t>765111865</t>
  </si>
  <si>
    <t>Demontáž krytiny keramické hřebenů a nároží sklonu do 30° se zvětralou maltou do suti</t>
  </si>
  <si>
    <t>-320125200</t>
  </si>
  <si>
    <t>Demontáž krytiny keramické hřebenů a nároží, sklonu do 30 st. z hřebenáčů se zvětralou maltou do suti</t>
  </si>
  <si>
    <t>53</t>
  </si>
  <si>
    <t>765111881</t>
  </si>
  <si>
    <t>Příplatek k demontáži krytiny keramické hřebenů a nároží z prejzů do suti za sklon přes 30°</t>
  </si>
  <si>
    <t>1787053667</t>
  </si>
  <si>
    <t>54</t>
  </si>
  <si>
    <t>765191021</t>
  </si>
  <si>
    <t>Montáž pojistné hydroizolační fólie kladené ve sklonu přes 20° s lepenými spoji na krokve</t>
  </si>
  <si>
    <t>-2107882248</t>
  </si>
  <si>
    <t>Montáž pojistné hydroizolační fólie kladené ve sklonu přes 20 st. s lepenými přesahy na krokve</t>
  </si>
  <si>
    <t>562,877</t>
  </si>
  <si>
    <t>55</t>
  </si>
  <si>
    <t>28329</t>
  </si>
  <si>
    <t>vícevrstvá paronepropustná fólie – oboustranně laminovaná tkanina, absorbční netkaná textilie 140g/m2</t>
  </si>
  <si>
    <t>853248575</t>
  </si>
  <si>
    <t>Nekontaktní nedifuzní podstřešní fólie s absorbční vrstvou (např.JUTACON UV N 140), hmotnost 140g/m2, tl. min.0,25mm, odolnost proti protrhávání 400N v obou směrech, tepelná stálost -40°C až +80°C. Antikondenzační nekontaktní podstřešní fólie se skládá z oboustranně laminované tkaniny a absopční netkané textilie na spodní straně. Vhodná pro použití pod velkoplošné profilované plechy.</t>
  </si>
  <si>
    <t>562,877*1,10</t>
  </si>
  <si>
    <t>56</t>
  </si>
  <si>
    <t>998765102</t>
  </si>
  <si>
    <t>Přesun hmot tonážní pro krytiny skládané v objektech v do 12 m</t>
  </si>
  <si>
    <t>1207665102</t>
  </si>
  <si>
    <t>Přesun hmot pro krytiny skládané stanovený z hmotnosti přesunovaného materiálu vodorovná dopravní vzdálenost do 50 m na objektech výšky přes 6 do 12 m</t>
  </si>
  <si>
    <t>766</t>
  </si>
  <si>
    <t>Konstrukce truhlářské</t>
  </si>
  <si>
    <t>57</t>
  </si>
  <si>
    <t>766-T/1</t>
  </si>
  <si>
    <t>M+D dveře dřevěné vchodové 800/1970 vč. dřevěné zárubně a prahu, tmavá lazura, kování klika-klika, zámek, oplechování spodní část v. = 200mm</t>
  </si>
  <si>
    <t>894057639</t>
  </si>
  <si>
    <t>viz TZ, výkr. podkroví</t>
  </si>
  <si>
    <t>1                         "T/1</t>
  </si>
  <si>
    <t>767</t>
  </si>
  <si>
    <t>Konstrukce zámečnické</t>
  </si>
  <si>
    <t>58</t>
  </si>
  <si>
    <t>767-Z/1</t>
  </si>
  <si>
    <t>M+D vnějšího ocelového zábradlí z profilové oceli - doplnění stávajícího, výška zábradlí = 900mm</t>
  </si>
  <si>
    <t>1207288073</t>
  </si>
  <si>
    <t>viz výpis zámečnických výrobků, TZ</t>
  </si>
  <si>
    <t>provést dle stávajícího</t>
  </si>
  <si>
    <t>1,35</t>
  </si>
  <si>
    <t>783</t>
  </si>
  <si>
    <t>Dokončovací práce - nátěry</t>
  </si>
  <si>
    <t>59</t>
  </si>
  <si>
    <t>783201800</t>
  </si>
  <si>
    <t>Odstranění nátěrů ze zámečnických konstrukcí obroušením, chemicky očištěno od mastnot a nečistot</t>
  </si>
  <si>
    <t>-2085156271</t>
  </si>
  <si>
    <t>Odstranění starých nátěrů ze zámečnických konstrukcí opálením nebo oklepáním</t>
  </si>
  <si>
    <t>0,90*(4,10+5,60+1,35+5,53)*2            "stávající zábradlí</t>
  </si>
  <si>
    <t>60</t>
  </si>
  <si>
    <t>783221100</t>
  </si>
  <si>
    <t>Nátěry syntetické KDK 1x antikorozní, 1x základní, 1x email</t>
  </si>
  <si>
    <t>45513298</t>
  </si>
  <si>
    <t xml:space="preserve">Protikorozní ochrana konstrukcí bude vycházet ze stanovení prostředí dle příslušné normy a požadavků na životnost konstrukcí a povrchových úprav. Nátěry budou provedeny v souladu s platnými normami, zejména s normou ČSN EN ISO 12944. Povrchová úprava bude prováděna v souladu s návodem k použití od výrobce (např. základní nátěr, teplota pro aplikaci, úprava povrchu odrezování, opískování apod.) Veškeré pokyny uvedené v tomto odstavci jsou závazné. Veškeré barvy musí vykazovat vysokou kvalitu a dlouhou životnost. Minimální požadavek je syntetická barva, ve třech vrstvách s minimální celkovou tl. 150 µm. </t>
  </si>
  <si>
    <t xml:space="preserve">Poznámka k položce:
Čištění a příprava podkladu: Otryskání podle SA 2.5 (ČSN ISO 8501, SIS 055900) nebo SA 3. Před otryskáním musí být odstraněny mastnoty, během otryskání musí být části suché. Po očištění a před nátěry, musí být nerovnosti vyrovnány, zatmeleny, zabroušeny a musí být povrch očištěn. Materiál pro otryskání: ocelová drť (průměr 0,7mm) a směs ocelové drti a ocelových drátků (50% : 50%).
</t>
  </si>
  <si>
    <t>0,90*1,35*2                                         "nové zábradlí</t>
  </si>
  <si>
    <t>61</t>
  </si>
  <si>
    <t>783783311</t>
  </si>
  <si>
    <t>Nátěry tesařských kcí proti dřevokazným houbám, hmyzu a plísním preventivní dvojnásobné v interiéru</t>
  </si>
  <si>
    <t>1756567597</t>
  </si>
  <si>
    <t>Nátěry tesařských konstrukcí protihnilobné, protiplísňové a protipožární proti dřevokazným houbám, hmyzu a plísním preventivní dvojnásobné v interiéru</t>
  </si>
  <si>
    <t>předpoklad dle TZ - doplnění krovu</t>
  </si>
  <si>
    <t>(0,15+0,12)*2*6,50*10              "cca 10krokví 150/120</t>
  </si>
  <si>
    <t>(0,14+0,12)*2*5,00                     "pozednice 140/120</t>
  </si>
  <si>
    <t>(0,15+0,12)*2*3,95                      "krokev 150/120</t>
  </si>
  <si>
    <t>Práce a dodávky M</t>
  </si>
  <si>
    <t>21-M</t>
  </si>
  <si>
    <t>Elektromontáže</t>
  </si>
  <si>
    <t>62</t>
  </si>
  <si>
    <t>2102020</t>
  </si>
  <si>
    <t>Montáž svítidel výbojkových průmyslových stropních závěsných raménkových</t>
  </si>
  <si>
    <t>64</t>
  </si>
  <si>
    <t>209951636</t>
  </si>
  <si>
    <t>Montáž svítidel výbojkových se zapojením vodičů průmyslových nebo venkovních závěsných na oku raménkových</t>
  </si>
  <si>
    <t>63</t>
  </si>
  <si>
    <t>348481</t>
  </si>
  <si>
    <t>Kompaktní uliční svítidlo , s tělesem v provedení tlakově litý hliník v krytí IP66</t>
  </si>
  <si>
    <t>128</t>
  </si>
  <si>
    <t>-455740260</t>
  </si>
  <si>
    <t>Kompaktní uliční svítidlo , s tělesem v provedení tlakově litý hliník v krytí IP66, Elektrický předmět třídy ochrany SC2, difuzor z polykarbonátu stabilizovaného vůči ultrafialovému záření. Vybaveno předřadníkem magnetický pro světelné zdroje HST/HIT-CE 70W. Adaptér pro boční montáž o průměru 42 - 60mm s nulovým sklonem nebo na vrchol sloupu o průměru 60mm nebo 76mm (příslušenství pro montáž) s volitelným úhlem sklonu 5°/10°/15°.Svítidla budou dodaná v kompletním stavu připravená k montáži včetně předřadníku bez světelného zdroje. Hmotnost: 3.75 kg. Rozměry: 404 x 199 x 201 mm.</t>
  </si>
  <si>
    <t>210202000-D</t>
  </si>
  <si>
    <t>Demontáž svítidel výbojkových na výložník vč. likvidace</t>
  </si>
  <si>
    <t>1727528608</t>
  </si>
  <si>
    <t>HZS</t>
  </si>
  <si>
    <t>Hodinové zúčtovací sazby</t>
  </si>
  <si>
    <t>65</t>
  </si>
  <si>
    <t>HZS4212</t>
  </si>
  <si>
    <t>Hodinová zúčtovací sazba revizní technik specialista - elektro</t>
  </si>
  <si>
    <t>hod</t>
  </si>
  <si>
    <t>512</t>
  </si>
  <si>
    <t>1762316103</t>
  </si>
  <si>
    <t>Hodinové zúčtovací sazby ostatních profesí revizní a kontrolní činnost revizní technik specialista</t>
  </si>
  <si>
    <t>VRN</t>
  </si>
  <si>
    <t>Vedlejší rozpočtové náklady</t>
  </si>
  <si>
    <t>VRN3</t>
  </si>
  <si>
    <t>Zařízení staveniště</t>
  </si>
  <si>
    <t>66</t>
  </si>
  <si>
    <t>031102000</t>
  </si>
  <si>
    <t>Zařízení staveniště - zřízení, provoz a odstranění</t>
  </si>
  <si>
    <t>Kč</t>
  </si>
  <si>
    <t>1024</t>
  </si>
  <si>
    <t>1146119780</t>
  </si>
  <si>
    <t>Poznámka k položce:
Poznámka k položce: Náklady na vybudování a zajištění zařízení staveniště a jeho provoz, údržbu a likvidaci v souladu s platnými právními předpisy, včetně případného zajištění ohlášení dle zákona č. 183/2006 Sb., o územním plánování a stavebním řádu (stavební zákon), ve znění pozdějších předpisů; zřízení staveništních přípojek energií (vody a energie), jejich měření, provoz, údržba, úhrada a likvidace; zajištění případného zimního opatření; náklady na úpravu povrchů po odstranění zařízení staveniště a úklid ploch, na kterých bylo zařízení staveniště provozováno; dodávka, skladování, správa, zabudování a montáž veškerých dílů a materiálů a zařízení týkající se veřejné zakázky; zajištění staveniště proti přístupu nepovolaných osob, zabezpečení staveniště. Náklady na vybavení objektů zařízení staveniště a odstranění objektů zařízení staveniště včetně odvozu. Náklady na střežení, vhodné zabezpečení staveniště.</t>
  </si>
  <si>
    <t>VRN4</t>
  </si>
  <si>
    <t>Inženýrská činnost</t>
  </si>
  <si>
    <t>67</t>
  </si>
  <si>
    <t>042503000</t>
  </si>
  <si>
    <t>Plán BOZP na staveništi</t>
  </si>
  <si>
    <t>84054129</t>
  </si>
  <si>
    <t>Inženýrská činnost posudky plán BOZP na staveništi</t>
  </si>
  <si>
    <t>15-SO 144-02 - SO 02 Zateplení stropu</t>
  </si>
  <si>
    <t xml:space="preserve">    763 - Konstrukce suché výstavby</t>
  </si>
  <si>
    <t>762511200</t>
  </si>
  <si>
    <t xml:space="preserve">Vyrovnání výškové úrovně půdy obedněním - schodem z desek OSB tl 25 mm </t>
  </si>
  <si>
    <t>760583139</t>
  </si>
  <si>
    <t>viz půdorys podkroví</t>
  </si>
  <si>
    <t>viz technická zpráva</t>
  </si>
  <si>
    <t>xxxxxxxxxxxxxxxxxxxxxxxxxx</t>
  </si>
  <si>
    <t>(0,40+0,20)*6,60</t>
  </si>
  <si>
    <t>(0,30+0,10)*1,60</t>
  </si>
  <si>
    <t>998762101</t>
  </si>
  <si>
    <t>Přesun hmot tonážní pro kce tesařské v objektech v do 6 m</t>
  </si>
  <si>
    <t>-1596802650</t>
  </si>
  <si>
    <t>Přesun hmot pro konstrukce tesařské stanovený z hmotnosti přesunovaného materiálu vodorovná dopravní vzdálenost do 50 m v objektech výšky do 6 m</t>
  </si>
  <si>
    <t>763</t>
  </si>
  <si>
    <t>Konstrukce suché výstavby</t>
  </si>
  <si>
    <t>763251100</t>
  </si>
  <si>
    <t>Sádrovláknitá podlaha tl 150 mm z desek tl 10 mm spojené s polystyrénovou deskou EPS tl. 140mm</t>
  </si>
  <si>
    <t>-15191827</t>
  </si>
  <si>
    <t>Poznámka k položce:
popis:  systémová deska  tvořená sádrovláknitou deskou tl.10 mm spojenou s polystyrénovou deskou EPS tl.140 mm se součinitelem tepelné vodivosti 0,35 W/mK (např. Fermacel P+D). Celková tloušťka desky je 150 mm. Jde o systémové desky k izolaci stropu pro nevytápěnou půdu se spojením na pero a drážku . Desky budou odolné vůči vlhku a teplu. Požadovaná normová hodnota součinitele prostupu tepla U = 0,24 W/(m2K) U dle ČSN 730540-2. Tuto hodnotu musí splňovat navržená izolace stropu.</t>
  </si>
  <si>
    <t>267,96+45,56</t>
  </si>
  <si>
    <t>763251300</t>
  </si>
  <si>
    <t>Suchý podsyp sádrovláknité podlahy tl. 30mm</t>
  </si>
  <si>
    <t>1646197843</t>
  </si>
  <si>
    <t>998763301</t>
  </si>
  <si>
    <t>Přesun hmot tonážní pro sádrokartonové konstrukce v objektech v do 6 m</t>
  </si>
  <si>
    <t>-896167629</t>
  </si>
  <si>
    <t>Přesun hmot pro konstrukce montované z desek sádrokartonových, sádrovláknitých, cementovláknitých nebo cementových stanovený z hmotnosti přesunovaného materiálu vodorovná dopravní vzdálenost do 50 m v objektech výšky do 6 m</t>
  </si>
</sst>
</file>

<file path=xl/styles.xml><?xml version="1.0" encoding="utf-8"?>
<styleSheet xmlns="http://schemas.openxmlformats.org/spreadsheetml/2006/main">
  <numFmts count="7">
    <numFmt numFmtId="164" formatCode="GENERAL"/>
    <numFmt numFmtId="165" formatCode="@"/>
    <numFmt numFmtId="166" formatCode="#,##0.00;\-#,##0.00"/>
    <numFmt numFmtId="167" formatCode="0.00%;\-0.00%"/>
    <numFmt numFmtId="168" formatCode="DD\.MM\.YYYY"/>
    <numFmt numFmtId="169" formatCode="#,##0.00000;\-#,##0.00000"/>
    <numFmt numFmtId="170" formatCode="#,##0.000;\-#,##0.000"/>
  </numFmts>
  <fonts count="36">
    <font>
      <sz val="8"/>
      <name val="Trebuchet MS"/>
      <family val="2"/>
    </font>
    <font>
      <sz val="10"/>
      <name val="Arial"/>
      <family val="0"/>
    </font>
    <font>
      <sz val="8"/>
      <color indexed="43"/>
      <name val="Trebuchet MS"/>
      <family val="2"/>
    </font>
    <font>
      <sz val="10"/>
      <color indexed="16"/>
      <name val="Trebuchet MS"/>
      <family val="2"/>
    </font>
    <font>
      <sz val="8"/>
      <color indexed="48"/>
      <name val="Trebuchet MS"/>
      <family val="2"/>
    </font>
    <font>
      <b/>
      <sz val="16"/>
      <name val="Trebuchet MS"/>
      <family val="2"/>
    </font>
    <font>
      <b/>
      <sz val="12"/>
      <color indexed="55"/>
      <name val="Trebuchet MS"/>
      <family val="2"/>
    </font>
    <font>
      <sz val="9"/>
      <color indexed="55"/>
      <name val="Trebuchet MS"/>
      <family val="2"/>
    </font>
    <font>
      <sz val="9"/>
      <name val="Trebuchet MS"/>
      <family val="2"/>
    </font>
    <font>
      <b/>
      <sz val="8"/>
      <color indexed="55"/>
      <name val="Trebuchet MS"/>
      <family val="2"/>
    </font>
    <font>
      <b/>
      <sz val="12"/>
      <name val="Trebuchet MS"/>
      <family val="2"/>
    </font>
    <font>
      <b/>
      <sz val="10"/>
      <name val="Trebuchet MS"/>
      <family val="2"/>
    </font>
    <font>
      <sz val="8"/>
      <color indexed="55"/>
      <name val="Trebuchet MS"/>
      <family val="2"/>
    </font>
    <font>
      <b/>
      <sz val="9"/>
      <name val="Trebuchet MS"/>
      <family val="2"/>
    </font>
    <font>
      <sz val="12"/>
      <color indexed="55"/>
      <name val="Trebuchet MS"/>
      <family val="2"/>
    </font>
    <font>
      <b/>
      <sz val="12"/>
      <color indexed="16"/>
      <name val="Trebuchet MS"/>
      <family val="2"/>
    </font>
    <font>
      <sz val="12"/>
      <name val="Trebuchet MS"/>
      <family val="2"/>
    </font>
    <font>
      <sz val="11"/>
      <name val="Trebuchet MS"/>
      <family val="2"/>
    </font>
    <font>
      <b/>
      <sz val="11"/>
      <color indexed="56"/>
      <name val="Trebuchet MS"/>
      <family val="2"/>
    </font>
    <font>
      <sz val="11"/>
      <color indexed="56"/>
      <name val="Trebuchet MS"/>
      <family val="2"/>
    </font>
    <font>
      <b/>
      <sz val="11"/>
      <name val="Trebuchet MS"/>
      <family val="2"/>
    </font>
    <font>
      <sz val="11"/>
      <color indexed="55"/>
      <name val="Trebuchet MS"/>
      <family val="2"/>
    </font>
    <font>
      <sz val="12"/>
      <color indexed="56"/>
      <name val="Trebuchet MS"/>
      <family val="2"/>
    </font>
    <font>
      <sz val="10"/>
      <name val="Trebuchet MS"/>
      <family val="2"/>
    </font>
    <font>
      <sz val="10"/>
      <color indexed="56"/>
      <name val="Trebuchet MS"/>
      <family val="2"/>
    </font>
    <font>
      <sz val="8"/>
      <color indexed="16"/>
      <name val="Trebuchet MS"/>
      <family val="2"/>
    </font>
    <font>
      <b/>
      <sz val="8"/>
      <name val="Trebuchet MS"/>
      <family val="2"/>
    </font>
    <font>
      <sz val="8"/>
      <color indexed="56"/>
      <name val="Trebuchet MS"/>
      <family val="2"/>
    </font>
    <font>
      <sz val="7"/>
      <color indexed="55"/>
      <name val="Trebuchet MS"/>
      <family val="2"/>
    </font>
    <font>
      <sz val="7"/>
      <name val="Trebuchet MS"/>
      <family val="2"/>
    </font>
    <font>
      <sz val="8"/>
      <color indexed="20"/>
      <name val="Trebuchet MS"/>
      <family val="2"/>
    </font>
    <font>
      <sz val="8"/>
      <color indexed="63"/>
      <name val="Trebuchet MS"/>
      <family val="2"/>
    </font>
    <font>
      <sz val="8"/>
      <color indexed="10"/>
      <name val="Trebuchet MS"/>
      <family val="2"/>
    </font>
    <font>
      <sz val="8"/>
      <color indexed="18"/>
      <name val="Trebuchet MS"/>
      <family val="2"/>
    </font>
    <font>
      <i/>
      <sz val="8"/>
      <color indexed="12"/>
      <name val="Trebuchet MS"/>
      <family val="2"/>
    </font>
    <font>
      <i/>
      <sz val="7"/>
      <color indexed="55"/>
      <name val="Trebuchet MS"/>
      <family val="2"/>
    </font>
  </fonts>
  <fills count="5">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26"/>
        <bgColor indexed="64"/>
      </patternFill>
    </fill>
  </fills>
  <borders count="36">
    <border>
      <left/>
      <right/>
      <top/>
      <bottom/>
      <diagonal/>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color indexed="63"/>
      </left>
      <right>
        <color indexed="63"/>
      </right>
      <top style="hair">
        <color indexed="8"/>
      </top>
      <bottom>
        <color indexed="63"/>
      </bottom>
    </border>
    <border>
      <left>
        <color indexed="63"/>
      </left>
      <right>
        <color indexed="63"/>
      </right>
      <top>
        <color indexed="63"/>
      </top>
      <bottom style="hair">
        <color indexed="8"/>
      </bottom>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hair">
        <color indexed="8"/>
      </left>
      <right>
        <color indexed="63"/>
      </right>
      <top style="hair">
        <color indexed="8"/>
      </top>
      <bottom>
        <color indexed="63"/>
      </bottom>
    </border>
    <border>
      <left>
        <color indexed="63"/>
      </left>
      <right style="hair">
        <color indexed="8"/>
      </right>
      <top style="hair">
        <color indexed="8"/>
      </top>
      <bottom>
        <color indexed="63"/>
      </bottom>
    </border>
    <border>
      <left style="hair">
        <color indexed="8"/>
      </left>
      <right>
        <color indexed="63"/>
      </right>
      <top>
        <color indexed="63"/>
      </top>
      <bottom>
        <color indexed="63"/>
      </bottom>
    </border>
    <border>
      <left>
        <color indexed="63"/>
      </left>
      <right style="hair">
        <color indexed="8"/>
      </right>
      <top>
        <color indexed="63"/>
      </top>
      <bottom>
        <color indexed="63"/>
      </bottom>
    </border>
    <border>
      <left style="hair">
        <color indexed="55"/>
      </left>
      <right>
        <color indexed="63"/>
      </right>
      <top style="hair">
        <color indexed="55"/>
      </top>
      <bottom>
        <color indexed="63"/>
      </bottom>
    </border>
    <border>
      <left>
        <color indexed="63"/>
      </left>
      <right>
        <color indexed="63"/>
      </right>
      <top style="hair">
        <color indexed="55"/>
      </top>
      <bottom>
        <color indexed="63"/>
      </bottom>
    </border>
    <border>
      <left>
        <color indexed="63"/>
      </left>
      <right style="hair">
        <color indexed="55"/>
      </right>
      <top style="hair">
        <color indexed="55"/>
      </top>
      <bottom>
        <color indexed="63"/>
      </bottom>
    </border>
    <border>
      <left>
        <color indexed="63"/>
      </left>
      <right style="hair">
        <color indexed="55"/>
      </right>
      <top>
        <color indexed="63"/>
      </top>
      <bottom>
        <color indexed="63"/>
      </bottom>
    </border>
    <border>
      <left style="hair">
        <color indexed="55"/>
      </left>
      <right>
        <color indexed="63"/>
      </right>
      <top style="hair">
        <color indexed="55"/>
      </top>
      <bottom style="hair">
        <color indexed="55"/>
      </bottom>
    </border>
    <border>
      <left>
        <color indexed="63"/>
      </left>
      <right>
        <color indexed="63"/>
      </right>
      <top style="hair">
        <color indexed="55"/>
      </top>
      <bottom style="hair">
        <color indexed="55"/>
      </bottom>
    </border>
    <border>
      <left>
        <color indexed="63"/>
      </left>
      <right style="hair">
        <color indexed="55"/>
      </right>
      <top style="hair">
        <color indexed="55"/>
      </top>
      <bottom style="hair">
        <color indexed="55"/>
      </bottom>
    </border>
    <border>
      <left style="hair">
        <color indexed="55"/>
      </left>
      <right>
        <color indexed="63"/>
      </right>
      <top>
        <color indexed="63"/>
      </top>
      <bottom>
        <color indexed="63"/>
      </bottom>
    </border>
    <border>
      <left style="hair">
        <color indexed="55"/>
      </left>
      <right>
        <color indexed="63"/>
      </right>
      <top>
        <color indexed="63"/>
      </top>
      <bottom style="hair">
        <color indexed="55"/>
      </bottom>
    </border>
    <border>
      <left>
        <color indexed="63"/>
      </left>
      <right>
        <color indexed="63"/>
      </right>
      <top>
        <color indexed="63"/>
      </top>
      <bottom style="hair">
        <color indexed="55"/>
      </bottom>
    </border>
    <border>
      <left>
        <color indexed="63"/>
      </left>
      <right style="hair">
        <color indexed="55"/>
      </right>
      <top>
        <color indexed="63"/>
      </top>
      <bottom style="hair">
        <color indexed="55"/>
      </bottom>
    </border>
    <border>
      <left style="hair">
        <color indexed="8"/>
      </left>
      <right>
        <color indexed="63"/>
      </right>
      <top>
        <color indexed="63"/>
      </top>
      <bottom style="hair">
        <color indexed="8"/>
      </bottom>
    </border>
    <border>
      <left>
        <color indexed="63"/>
      </left>
      <right style="hair">
        <color indexed="8"/>
      </right>
      <top>
        <color indexed="63"/>
      </top>
      <bottom style="hair">
        <color indexed="8"/>
      </bottom>
    </border>
    <border>
      <left>
        <color indexed="63"/>
      </left>
      <right style="thin">
        <color indexed="8"/>
      </right>
      <top style="hair">
        <color indexed="55"/>
      </top>
      <bottom>
        <color indexed="63"/>
      </bottom>
    </border>
    <border>
      <left>
        <color indexed="63"/>
      </left>
      <right style="thin">
        <color indexed="8"/>
      </right>
      <top style="hair">
        <color indexed="8"/>
      </top>
      <bottom style="hair">
        <color indexed="8"/>
      </bottom>
    </border>
    <border>
      <left>
        <color indexed="63"/>
      </left>
      <right style="hair">
        <color indexed="8"/>
      </right>
      <top style="hair">
        <color indexed="55"/>
      </top>
      <bottom style="hair">
        <color indexed="55"/>
      </bottom>
    </border>
    <border>
      <left style="hair">
        <color indexed="55"/>
      </left>
      <right style="hair">
        <color indexed="55"/>
      </right>
      <top style="hair">
        <color indexed="55"/>
      </top>
      <bottom style="hair">
        <color indexed="55"/>
      </bottom>
    </border>
    <border>
      <left style="hair">
        <color indexed="55"/>
      </left>
      <right style="hair">
        <color indexed="8"/>
      </right>
      <top style="hair">
        <color indexed="55"/>
      </top>
      <bottom style="hair">
        <color indexed="55"/>
      </bottom>
    </border>
  </borders>
  <cellStyleXfs count="20">
    <xf numFmtId="164" fontId="0" fillId="0" borderId="0">
      <alignment vertical="top" wrapText="1"/>
      <protection locked="0"/>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231">
    <xf numFmtId="164" fontId="0" fillId="0" borderId="0" xfId="0" applyAlignment="1">
      <alignment vertical="top" wrapText="1"/>
    </xf>
    <xf numFmtId="164" fontId="0" fillId="0" borderId="0" xfId="0" applyAlignment="1">
      <alignment horizontal="left" vertical="top"/>
    </xf>
    <xf numFmtId="164" fontId="0" fillId="0" borderId="0" xfId="0" applyFont="1" applyAlignment="1">
      <alignment horizontal="left" vertical="top"/>
    </xf>
    <xf numFmtId="164" fontId="2" fillId="2" borderId="0" xfId="0" applyFont="1" applyFill="1" applyAlignment="1">
      <alignment horizontal="left" vertical="center"/>
    </xf>
    <xf numFmtId="164" fontId="0" fillId="2" borderId="0" xfId="0" applyFont="1" applyFill="1" applyAlignment="1">
      <alignment horizontal="left" vertical="top"/>
    </xf>
    <xf numFmtId="164" fontId="3" fillId="2" borderId="0" xfId="0" applyFont="1" applyFill="1" applyAlignment="1">
      <alignment horizontal="left" vertical="center"/>
    </xf>
    <xf numFmtId="164" fontId="4" fillId="3" borderId="0" xfId="0" applyFont="1" applyFill="1" applyBorder="1" applyAlignment="1">
      <alignment horizontal="center" vertical="center"/>
    </xf>
    <xf numFmtId="164" fontId="0" fillId="0" borderId="0" xfId="0" applyFont="1" applyAlignment="1">
      <alignment horizontal="left" vertical="center"/>
    </xf>
    <xf numFmtId="164" fontId="0" fillId="0" borderId="1" xfId="0" applyBorder="1" applyAlignment="1">
      <alignment horizontal="left" vertical="top"/>
    </xf>
    <xf numFmtId="164" fontId="0" fillId="0" borderId="2" xfId="0" applyBorder="1" applyAlignment="1">
      <alignment horizontal="left" vertical="top"/>
    </xf>
    <xf numFmtId="164" fontId="0" fillId="0" borderId="3" xfId="0" applyBorder="1" applyAlignment="1">
      <alignment horizontal="left" vertical="top"/>
    </xf>
    <xf numFmtId="164" fontId="0" fillId="0" borderId="4" xfId="0" applyBorder="1" applyAlignment="1">
      <alignment horizontal="left" vertical="top"/>
    </xf>
    <xf numFmtId="164" fontId="5" fillId="0" borderId="0" xfId="0" applyFont="1" applyAlignment="1">
      <alignment horizontal="left" vertical="center"/>
    </xf>
    <xf numFmtId="164" fontId="0" fillId="0" borderId="5" xfId="0" applyBorder="1" applyAlignment="1">
      <alignment horizontal="left" vertical="top"/>
    </xf>
    <xf numFmtId="164" fontId="4" fillId="0" borderId="0" xfId="0" applyFont="1" applyAlignment="1">
      <alignment horizontal="left" vertical="center"/>
    </xf>
    <xf numFmtId="164" fontId="6" fillId="0" borderId="0" xfId="0" applyFont="1" applyAlignment="1">
      <alignment horizontal="left" vertical="center"/>
    </xf>
    <xf numFmtId="164" fontId="7" fillId="0" borderId="0" xfId="0" applyFont="1" applyAlignment="1">
      <alignment horizontal="left" vertical="top"/>
    </xf>
    <xf numFmtId="164" fontId="8" fillId="0" borderId="0" xfId="0" applyFont="1" applyBorder="1" applyAlignment="1">
      <alignment horizontal="left" vertical="center"/>
    </xf>
    <xf numFmtId="164" fontId="9" fillId="0" borderId="0" xfId="0" applyFont="1" applyBorder="1" applyAlignment="1">
      <alignment horizontal="left" vertical="top" wrapText="1"/>
    </xf>
    <xf numFmtId="164" fontId="10" fillId="0" borderId="0" xfId="0" applyFont="1" applyAlignment="1">
      <alignment horizontal="left" vertical="top"/>
    </xf>
    <xf numFmtId="164" fontId="10" fillId="0" borderId="0" xfId="0" applyFont="1" applyBorder="1" applyAlignment="1">
      <alignment horizontal="left" vertical="top" wrapText="1"/>
    </xf>
    <xf numFmtId="164" fontId="7" fillId="0" borderId="0" xfId="0" applyFont="1" applyAlignment="1">
      <alignment horizontal="left" vertical="center"/>
    </xf>
    <xf numFmtId="164" fontId="8" fillId="0" borderId="0" xfId="0" applyFont="1" applyAlignment="1">
      <alignment horizontal="left" vertical="center"/>
    </xf>
    <xf numFmtId="164" fontId="8" fillId="4" borderId="0" xfId="0" applyFont="1" applyFill="1" applyAlignment="1">
      <alignment horizontal="left" vertical="center"/>
    </xf>
    <xf numFmtId="164" fontId="8" fillId="0" borderId="0" xfId="0" applyFont="1" applyAlignment="1">
      <alignment horizontal="left" vertical="top"/>
    </xf>
    <xf numFmtId="165" fontId="8" fillId="4" borderId="0" xfId="0" applyNumberFormat="1" applyFont="1" applyFill="1" applyAlignment="1">
      <alignment horizontal="left" vertical="top"/>
    </xf>
    <xf numFmtId="165" fontId="8" fillId="4" borderId="0" xfId="0" applyNumberFormat="1" applyFont="1" applyFill="1" applyBorder="1" applyAlignment="1">
      <alignment horizontal="left" vertical="top"/>
    </xf>
    <xf numFmtId="164" fontId="8" fillId="0" borderId="0" xfId="0" applyFont="1" applyBorder="1" applyAlignment="1">
      <alignment horizontal="left" vertical="center" wrapText="1"/>
    </xf>
    <xf numFmtId="164" fontId="0" fillId="0" borderId="6" xfId="0" applyBorder="1" applyAlignment="1">
      <alignment horizontal="left" vertical="top"/>
    </xf>
    <xf numFmtId="164" fontId="0" fillId="0" borderId="4" xfId="0" applyFont="1" applyBorder="1" applyAlignment="1">
      <alignment horizontal="left" vertical="center"/>
    </xf>
    <xf numFmtId="164" fontId="11" fillId="0" borderId="7" xfId="0" applyFont="1" applyBorder="1" applyAlignment="1">
      <alignment horizontal="left" vertical="center"/>
    </xf>
    <xf numFmtId="164" fontId="0" fillId="0" borderId="7" xfId="0" applyFont="1" applyBorder="1" applyAlignment="1">
      <alignment horizontal="left" vertical="center"/>
    </xf>
    <xf numFmtId="166" fontId="11" fillId="0" borderId="7" xfId="0" applyNumberFormat="1" applyFont="1" applyBorder="1" applyAlignment="1">
      <alignment horizontal="right" vertical="center"/>
    </xf>
    <xf numFmtId="164" fontId="0" fillId="0" borderId="5" xfId="0" applyFont="1" applyBorder="1" applyAlignment="1">
      <alignment horizontal="left" vertical="center"/>
    </xf>
    <xf numFmtId="164" fontId="12" fillId="0" borderId="0" xfId="0" applyFont="1" applyBorder="1" applyAlignment="1">
      <alignment horizontal="right" vertical="center"/>
    </xf>
    <xf numFmtId="164" fontId="12" fillId="0" borderId="4" xfId="0" applyFont="1" applyBorder="1" applyAlignment="1">
      <alignment horizontal="left" vertical="center"/>
    </xf>
    <xf numFmtId="164" fontId="12" fillId="0" borderId="0" xfId="0" applyFont="1" applyAlignment="1">
      <alignment horizontal="left" vertical="center"/>
    </xf>
    <xf numFmtId="167" fontId="12" fillId="0" borderId="0" xfId="0" applyNumberFormat="1" applyFont="1" applyBorder="1" applyAlignment="1">
      <alignment horizontal="center" vertical="center"/>
    </xf>
    <xf numFmtId="166" fontId="9" fillId="0" borderId="0" xfId="0" applyNumberFormat="1" applyFont="1" applyBorder="1" applyAlignment="1">
      <alignment horizontal="right" vertical="center"/>
    </xf>
    <xf numFmtId="164" fontId="12" fillId="0" borderId="5" xfId="0" applyFont="1" applyBorder="1" applyAlignment="1">
      <alignment horizontal="left" vertical="center"/>
    </xf>
    <xf numFmtId="164" fontId="0" fillId="3" borderId="0" xfId="0" applyFont="1" applyFill="1" applyAlignment="1">
      <alignment horizontal="left" vertical="center"/>
    </xf>
    <xf numFmtId="164" fontId="10" fillId="3" borderId="8" xfId="0" applyFont="1" applyFill="1" applyBorder="1" applyAlignment="1">
      <alignment horizontal="left" vertical="center"/>
    </xf>
    <xf numFmtId="164" fontId="0" fillId="3" borderId="9" xfId="0" applyFont="1" applyFill="1" applyBorder="1" applyAlignment="1">
      <alignment horizontal="left" vertical="center"/>
    </xf>
    <xf numFmtId="164" fontId="10" fillId="3" borderId="9" xfId="0" applyFont="1" applyFill="1" applyBorder="1" applyAlignment="1">
      <alignment horizontal="center" vertical="center"/>
    </xf>
    <xf numFmtId="164" fontId="10" fillId="3" borderId="9" xfId="0" applyFont="1" applyFill="1" applyBorder="1" applyAlignment="1">
      <alignment horizontal="left" vertical="center"/>
    </xf>
    <xf numFmtId="166" fontId="10" fillId="3" borderId="10" xfId="0" applyNumberFormat="1" applyFont="1" applyFill="1" applyBorder="1" applyAlignment="1">
      <alignment horizontal="right" vertical="center"/>
    </xf>
    <xf numFmtId="164" fontId="0" fillId="3" borderId="5" xfId="0" applyFont="1" applyFill="1" applyBorder="1" applyAlignment="1">
      <alignment horizontal="left" vertical="center"/>
    </xf>
    <xf numFmtId="164" fontId="0" fillId="0" borderId="11" xfId="0" applyFont="1" applyBorder="1" applyAlignment="1">
      <alignment horizontal="left" vertical="center"/>
    </xf>
    <xf numFmtId="164" fontId="0" fillId="0" borderId="12" xfId="0" applyFont="1" applyBorder="1" applyAlignment="1">
      <alignment horizontal="left" vertical="center"/>
    </xf>
    <xf numFmtId="164" fontId="0" fillId="0" borderId="13" xfId="0" applyFont="1" applyBorder="1" applyAlignment="1">
      <alignment horizontal="left" vertical="center"/>
    </xf>
    <xf numFmtId="164" fontId="0" fillId="0" borderId="14" xfId="0" applyFont="1" applyBorder="1" applyAlignment="1">
      <alignment horizontal="left" vertical="center"/>
    </xf>
    <xf numFmtId="164" fontId="0" fillId="0" borderId="6" xfId="0" applyFont="1" applyBorder="1" applyAlignment="1">
      <alignment horizontal="left" vertical="center"/>
    </xf>
    <xf numFmtId="164" fontId="0" fillId="0" borderId="15" xfId="0" applyFont="1" applyBorder="1" applyAlignment="1">
      <alignment horizontal="left" vertical="center"/>
    </xf>
    <xf numFmtId="164" fontId="0" fillId="0" borderId="16" xfId="0" applyFont="1" applyBorder="1" applyAlignment="1">
      <alignment horizontal="left" vertical="center"/>
    </xf>
    <xf numFmtId="164" fontId="0" fillId="0" borderId="17" xfId="0" applyFont="1" applyBorder="1" applyAlignment="1">
      <alignment horizontal="left" vertical="center"/>
    </xf>
    <xf numFmtId="164" fontId="8" fillId="0" borderId="16" xfId="0" applyFont="1" applyBorder="1" applyAlignment="1">
      <alignment horizontal="left" vertical="center"/>
    </xf>
    <xf numFmtId="164" fontId="8" fillId="0" borderId="17" xfId="0" applyFont="1" applyBorder="1" applyAlignment="1">
      <alignment horizontal="left" vertical="center"/>
    </xf>
    <xf numFmtId="164" fontId="8" fillId="0" borderId="4" xfId="0" applyFont="1" applyBorder="1" applyAlignment="1">
      <alignment horizontal="left" vertical="center"/>
    </xf>
    <xf numFmtId="164" fontId="10" fillId="0" borderId="0" xfId="0" applyFont="1" applyAlignment="1">
      <alignment horizontal="left" vertical="center"/>
    </xf>
    <xf numFmtId="164" fontId="10" fillId="0" borderId="16" xfId="0" applyFont="1" applyBorder="1" applyAlignment="1">
      <alignment horizontal="left" vertical="center"/>
    </xf>
    <xf numFmtId="164" fontId="10" fillId="0" borderId="0" xfId="0" applyFont="1" applyBorder="1" applyAlignment="1">
      <alignment horizontal="left" vertical="center" wrapText="1"/>
    </xf>
    <xf numFmtId="164" fontId="10" fillId="0" borderId="17" xfId="0" applyFont="1" applyBorder="1" applyAlignment="1">
      <alignment horizontal="left" vertical="center"/>
    </xf>
    <xf numFmtId="164" fontId="10" fillId="0" borderId="4" xfId="0" applyFont="1" applyBorder="1" applyAlignment="1">
      <alignment horizontal="left" vertical="center"/>
    </xf>
    <xf numFmtId="164" fontId="13" fillId="0" borderId="0" xfId="0" applyFont="1" applyAlignment="1">
      <alignment horizontal="left" vertical="center"/>
    </xf>
    <xf numFmtId="168" fontId="8" fillId="0" borderId="0" xfId="0" applyNumberFormat="1" applyFont="1" applyBorder="1" applyAlignment="1">
      <alignment horizontal="left" vertical="top"/>
    </xf>
    <xf numFmtId="164" fontId="14" fillId="0" borderId="18" xfId="0" applyFont="1" applyBorder="1" applyAlignment="1">
      <alignment horizontal="center" vertical="center"/>
    </xf>
    <xf numFmtId="164" fontId="0" fillId="0" borderId="19" xfId="0" applyFont="1" applyBorder="1" applyAlignment="1">
      <alignment horizontal="left" vertical="center"/>
    </xf>
    <xf numFmtId="164" fontId="0" fillId="0" borderId="20" xfId="0" applyFont="1" applyBorder="1" applyAlignment="1">
      <alignment horizontal="left" vertical="center"/>
    </xf>
    <xf numFmtId="164" fontId="0" fillId="0" borderId="21" xfId="0" applyFont="1" applyBorder="1" applyAlignment="1">
      <alignment horizontal="left" vertical="center"/>
    </xf>
    <xf numFmtId="164" fontId="8" fillId="3" borderId="8" xfId="0" applyFont="1" applyFill="1" applyBorder="1" applyAlignment="1">
      <alignment horizontal="center" vertical="center"/>
    </xf>
    <xf numFmtId="164" fontId="8" fillId="3" borderId="9" xfId="0" applyFont="1" applyFill="1" applyBorder="1" applyAlignment="1">
      <alignment horizontal="center" vertical="center"/>
    </xf>
    <xf numFmtId="164" fontId="8" fillId="3" borderId="9" xfId="0" applyFont="1" applyFill="1" applyBorder="1" applyAlignment="1">
      <alignment horizontal="right" vertical="center"/>
    </xf>
    <xf numFmtId="164" fontId="8" fillId="3" borderId="10" xfId="0" applyFont="1" applyFill="1" applyBorder="1" applyAlignment="1">
      <alignment horizontal="center" vertical="center"/>
    </xf>
    <xf numFmtId="164" fontId="7" fillId="0" borderId="22" xfId="0" applyFont="1" applyBorder="1" applyAlignment="1">
      <alignment horizontal="center" vertical="center" wrapText="1"/>
    </xf>
    <xf numFmtId="164" fontId="7" fillId="0" borderId="23" xfId="0" applyFont="1" applyBorder="1" applyAlignment="1">
      <alignment horizontal="center" vertical="center" wrapText="1"/>
    </xf>
    <xf numFmtId="164" fontId="7" fillId="0" borderId="24" xfId="0" applyFont="1" applyBorder="1" applyAlignment="1">
      <alignment horizontal="center" vertical="center" wrapText="1"/>
    </xf>
    <xf numFmtId="164" fontId="0" fillId="0" borderId="18" xfId="0" applyFont="1" applyBorder="1" applyAlignment="1">
      <alignment horizontal="left" vertical="center"/>
    </xf>
    <xf numFmtId="164" fontId="15" fillId="0" borderId="0" xfId="0" applyFont="1" applyAlignment="1">
      <alignment horizontal="left" vertical="center"/>
    </xf>
    <xf numFmtId="166" fontId="15" fillId="0" borderId="0" xfId="0" applyNumberFormat="1" applyFont="1" applyBorder="1" applyAlignment="1">
      <alignment horizontal="right" vertical="center"/>
    </xf>
    <xf numFmtId="164" fontId="10" fillId="0" borderId="17" xfId="0" applyFont="1" applyBorder="1" applyAlignment="1">
      <alignment horizontal="center" vertical="center"/>
    </xf>
    <xf numFmtId="166" fontId="14" fillId="0" borderId="25" xfId="0" applyNumberFormat="1" applyFont="1" applyBorder="1" applyAlignment="1">
      <alignment horizontal="right" vertical="center"/>
    </xf>
    <xf numFmtId="166" fontId="14" fillId="0" borderId="0" xfId="0" applyNumberFormat="1" applyFont="1" applyAlignment="1">
      <alignment horizontal="right" vertical="center"/>
    </xf>
    <xf numFmtId="169" fontId="14" fillId="0" borderId="0" xfId="0" applyNumberFormat="1" applyFont="1" applyAlignment="1">
      <alignment horizontal="right" vertical="center"/>
    </xf>
    <xf numFmtId="166" fontId="14" fillId="0" borderId="21" xfId="0" applyNumberFormat="1" applyFont="1" applyBorder="1" applyAlignment="1">
      <alignment horizontal="right" vertical="center"/>
    </xf>
    <xf numFmtId="164" fontId="16" fillId="0" borderId="0" xfId="0" applyFont="1" applyAlignment="1">
      <alignment horizontal="left" vertical="center"/>
    </xf>
    <xf numFmtId="164" fontId="17" fillId="0" borderId="0" xfId="0" applyFont="1" applyAlignment="1">
      <alignment horizontal="left" vertical="center"/>
    </xf>
    <xf numFmtId="164" fontId="17" fillId="0" borderId="16" xfId="0" applyFont="1" applyBorder="1" applyAlignment="1">
      <alignment horizontal="left" vertical="center"/>
    </xf>
    <xf numFmtId="164" fontId="18" fillId="0" borderId="0" xfId="0" applyFont="1" applyAlignment="1">
      <alignment horizontal="left" vertical="center"/>
    </xf>
    <xf numFmtId="164" fontId="18" fillId="0" borderId="0" xfId="0" applyFont="1" applyBorder="1" applyAlignment="1">
      <alignment horizontal="left" vertical="center" wrapText="1"/>
    </xf>
    <xf numFmtId="166" fontId="19" fillId="0" borderId="0" xfId="0" applyNumberFormat="1" applyFont="1" applyBorder="1" applyAlignment="1">
      <alignment horizontal="right" vertical="center"/>
    </xf>
    <xf numFmtId="164" fontId="20" fillId="0" borderId="17" xfId="0" applyFont="1" applyBorder="1" applyAlignment="1">
      <alignment horizontal="center" vertical="center"/>
    </xf>
    <xf numFmtId="164" fontId="17" fillId="0" borderId="4" xfId="0" applyFont="1" applyBorder="1" applyAlignment="1">
      <alignment horizontal="left" vertical="center"/>
    </xf>
    <xf numFmtId="166" fontId="21" fillId="0" borderId="25" xfId="0" applyNumberFormat="1" applyFont="1" applyBorder="1" applyAlignment="1">
      <alignment horizontal="right" vertical="center"/>
    </xf>
    <xf numFmtId="166" fontId="21" fillId="0" borderId="0" xfId="0" applyNumberFormat="1" applyFont="1" applyAlignment="1">
      <alignment horizontal="right" vertical="center"/>
    </xf>
    <xf numFmtId="169" fontId="21" fillId="0" borderId="0" xfId="0" applyNumberFormat="1" applyFont="1" applyAlignment="1">
      <alignment horizontal="right" vertical="center"/>
    </xf>
    <xf numFmtId="166" fontId="21" fillId="0" borderId="21" xfId="0" applyNumberFormat="1" applyFont="1" applyBorder="1" applyAlignment="1">
      <alignment horizontal="right" vertical="center"/>
    </xf>
    <xf numFmtId="166" fontId="21" fillId="0" borderId="26" xfId="0" applyNumberFormat="1" applyFont="1" applyBorder="1" applyAlignment="1">
      <alignment horizontal="right" vertical="center"/>
    </xf>
    <xf numFmtId="166" fontId="21" fillId="0" borderId="27" xfId="0" applyNumberFormat="1" applyFont="1" applyBorder="1" applyAlignment="1">
      <alignment horizontal="right" vertical="center"/>
    </xf>
    <xf numFmtId="169" fontId="21" fillId="0" borderId="27" xfId="0" applyNumberFormat="1" applyFont="1" applyBorder="1" applyAlignment="1">
      <alignment horizontal="right" vertical="center"/>
    </xf>
    <xf numFmtId="166" fontId="21" fillId="0" borderId="28" xfId="0" applyNumberFormat="1" applyFont="1" applyBorder="1" applyAlignment="1">
      <alignment horizontal="right" vertical="center"/>
    </xf>
    <xf numFmtId="164" fontId="0" fillId="0" borderId="29" xfId="0" applyFont="1" applyBorder="1" applyAlignment="1">
      <alignment horizontal="left" vertical="center"/>
    </xf>
    <xf numFmtId="164" fontId="0" fillId="0" borderId="30" xfId="0" applyFont="1" applyBorder="1" applyAlignment="1">
      <alignment horizontal="left" vertical="center"/>
    </xf>
    <xf numFmtId="164" fontId="0" fillId="2" borderId="0" xfId="0" applyFill="1" applyBorder="1" applyAlignment="1">
      <alignment horizontal="left" vertical="top"/>
    </xf>
    <xf numFmtId="164" fontId="7" fillId="0" borderId="0" xfId="0" applyFont="1" applyBorder="1" applyAlignment="1">
      <alignment horizontal="left" vertical="center" wrapText="1"/>
    </xf>
    <xf numFmtId="164" fontId="0" fillId="0" borderId="4" xfId="0" applyBorder="1" applyAlignment="1">
      <alignment horizontal="left" vertical="center"/>
    </xf>
    <xf numFmtId="164" fontId="0" fillId="0" borderId="5" xfId="0" applyBorder="1" applyAlignment="1">
      <alignment horizontal="left" vertical="center"/>
    </xf>
    <xf numFmtId="168" fontId="8" fillId="0" borderId="0" xfId="0" applyNumberFormat="1" applyFont="1" applyAlignment="1">
      <alignment horizontal="left" vertical="top"/>
    </xf>
    <xf numFmtId="164" fontId="0" fillId="0" borderId="0" xfId="0" applyFont="1" applyAlignment="1">
      <alignment horizontal="left" vertical="center" wrapText="1"/>
    </xf>
    <xf numFmtId="164" fontId="0" fillId="0" borderId="4" xfId="0" applyBorder="1" applyAlignment="1">
      <alignment horizontal="left" vertical="center" wrapText="1"/>
    </xf>
    <xf numFmtId="164" fontId="0" fillId="0" borderId="5" xfId="0" applyBorder="1" applyAlignment="1">
      <alignment horizontal="left" vertical="center" wrapText="1"/>
    </xf>
    <xf numFmtId="164" fontId="0" fillId="0" borderId="19" xfId="0" applyBorder="1" applyAlignment="1">
      <alignment horizontal="left" vertical="center"/>
    </xf>
    <xf numFmtId="164" fontId="0" fillId="0" borderId="31" xfId="0" applyBorder="1" applyAlignment="1">
      <alignment horizontal="left" vertical="center"/>
    </xf>
    <xf numFmtId="164" fontId="11" fillId="0" borderId="0" xfId="0" applyFont="1" applyAlignment="1">
      <alignment horizontal="left" vertical="center"/>
    </xf>
    <xf numFmtId="166" fontId="15" fillId="0" borderId="0" xfId="0" applyNumberFormat="1" applyFont="1" applyAlignment="1">
      <alignment horizontal="right" vertical="center"/>
    </xf>
    <xf numFmtId="164" fontId="12" fillId="0" borderId="0" xfId="0" applyFont="1" applyAlignment="1">
      <alignment horizontal="right" vertical="center"/>
    </xf>
    <xf numFmtId="166" fontId="12" fillId="0" borderId="0" xfId="0" applyNumberFormat="1" applyFont="1" applyAlignment="1">
      <alignment horizontal="right" vertical="center"/>
    </xf>
    <xf numFmtId="167" fontId="12" fillId="0" borderId="0" xfId="0" applyNumberFormat="1" applyFont="1" applyAlignment="1">
      <alignment horizontal="right" vertical="center"/>
    </xf>
    <xf numFmtId="164" fontId="0" fillId="3" borderId="0" xfId="0" applyFill="1" applyAlignment="1">
      <alignment horizontal="left" vertical="center"/>
    </xf>
    <xf numFmtId="164" fontId="0" fillId="3" borderId="9" xfId="0" applyFill="1" applyBorder="1" applyAlignment="1">
      <alignment horizontal="left" vertical="center"/>
    </xf>
    <xf numFmtId="164" fontId="10" fillId="3" borderId="9" xfId="0" applyFont="1" applyFill="1" applyBorder="1" applyAlignment="1">
      <alignment horizontal="right" vertical="center"/>
    </xf>
    <xf numFmtId="166" fontId="10" fillId="3" borderId="9" xfId="0" applyNumberFormat="1" applyFont="1" applyFill="1" applyBorder="1" applyAlignment="1">
      <alignment horizontal="right" vertical="center"/>
    </xf>
    <xf numFmtId="164" fontId="0" fillId="3" borderId="32" xfId="0" applyFill="1" applyBorder="1" applyAlignment="1">
      <alignment horizontal="left" vertical="center"/>
    </xf>
    <xf numFmtId="164" fontId="0" fillId="0" borderId="11" xfId="0" applyBorder="1" applyAlignment="1">
      <alignment horizontal="left" vertical="center"/>
    </xf>
    <xf numFmtId="164" fontId="0" fillId="0" borderId="12" xfId="0" applyBorder="1" applyAlignment="1">
      <alignment horizontal="left" vertical="center"/>
    </xf>
    <xf numFmtId="164" fontId="0" fillId="0" borderId="13" xfId="0" applyBorder="1" applyAlignment="1">
      <alignment horizontal="left" vertical="center"/>
    </xf>
    <xf numFmtId="164" fontId="0" fillId="0" borderId="1" xfId="0" applyBorder="1" applyAlignment="1">
      <alignment horizontal="left" vertical="center"/>
    </xf>
    <xf numFmtId="164" fontId="0" fillId="0" borderId="2" xfId="0" applyBorder="1" applyAlignment="1">
      <alignment horizontal="left" vertical="center"/>
    </xf>
    <xf numFmtId="164" fontId="0" fillId="0" borderId="3" xfId="0" applyBorder="1" applyAlignment="1">
      <alignment horizontal="left" vertical="center"/>
    </xf>
    <xf numFmtId="164" fontId="8" fillId="3" borderId="0" xfId="0" applyFont="1" applyFill="1" applyAlignment="1">
      <alignment horizontal="left" vertical="center"/>
    </xf>
    <xf numFmtId="164" fontId="8" fillId="3" borderId="0" xfId="0" applyFont="1" applyFill="1" applyAlignment="1">
      <alignment horizontal="right" vertical="center"/>
    </xf>
    <xf numFmtId="164" fontId="0" fillId="3" borderId="5" xfId="0" applyFill="1" applyBorder="1" applyAlignment="1">
      <alignment horizontal="left" vertical="center"/>
    </xf>
    <xf numFmtId="164" fontId="22" fillId="0" borderId="4" xfId="0" applyFont="1" applyBorder="1" applyAlignment="1">
      <alignment horizontal="left" vertical="center"/>
    </xf>
    <xf numFmtId="164" fontId="22" fillId="0" borderId="27" xfId="0" applyFont="1" applyBorder="1" applyAlignment="1">
      <alignment horizontal="left" vertical="center"/>
    </xf>
    <xf numFmtId="166" fontId="22" fillId="0" borderId="27" xfId="0" applyNumberFormat="1" applyFont="1" applyBorder="1" applyAlignment="1">
      <alignment horizontal="right" vertical="center"/>
    </xf>
    <xf numFmtId="164" fontId="22" fillId="0" borderId="5" xfId="0" applyFont="1" applyBorder="1" applyAlignment="1">
      <alignment horizontal="left" vertical="center"/>
    </xf>
    <xf numFmtId="164" fontId="23" fillId="0" borderId="0" xfId="0" applyFont="1" applyAlignment="1">
      <alignment horizontal="left" vertical="center"/>
    </xf>
    <xf numFmtId="164" fontId="24" fillId="0" borderId="4" xfId="0" applyFont="1" applyBorder="1" applyAlignment="1">
      <alignment horizontal="left" vertical="center"/>
    </xf>
    <xf numFmtId="164" fontId="24" fillId="0" borderId="27" xfId="0" applyFont="1" applyBorder="1" applyAlignment="1">
      <alignment horizontal="left" vertical="center"/>
    </xf>
    <xf numFmtId="166" fontId="24" fillId="0" borderId="27" xfId="0" applyNumberFormat="1" applyFont="1" applyBorder="1" applyAlignment="1">
      <alignment horizontal="right" vertical="center"/>
    </xf>
    <xf numFmtId="164" fontId="24" fillId="0" borderId="5" xfId="0" applyFont="1" applyBorder="1" applyAlignment="1">
      <alignment horizontal="left" vertical="center"/>
    </xf>
    <xf numFmtId="164" fontId="0" fillId="0" borderId="14" xfId="0" applyBorder="1" applyAlignment="1">
      <alignment horizontal="left" vertical="center"/>
    </xf>
    <xf numFmtId="164" fontId="0" fillId="0" borderId="6" xfId="0" applyBorder="1" applyAlignment="1">
      <alignment horizontal="left" vertical="center"/>
    </xf>
    <xf numFmtId="164" fontId="0" fillId="0" borderId="15" xfId="0" applyBorder="1" applyAlignment="1">
      <alignment horizontal="left" vertical="center"/>
    </xf>
    <xf numFmtId="164" fontId="0" fillId="0" borderId="16" xfId="0" applyBorder="1" applyAlignment="1">
      <alignment horizontal="left" vertical="center"/>
    </xf>
    <xf numFmtId="164" fontId="0" fillId="0" borderId="0" xfId="0" applyFont="1" applyAlignment="1">
      <alignment horizontal="center" vertical="center" wrapText="1"/>
    </xf>
    <xf numFmtId="164" fontId="0" fillId="0" borderId="16" xfId="0" applyBorder="1" applyAlignment="1">
      <alignment horizontal="center" vertical="center" wrapText="1"/>
    </xf>
    <xf numFmtId="164" fontId="8" fillId="3" borderId="22" xfId="0" applyFont="1" applyFill="1" applyBorder="1" applyAlignment="1">
      <alignment horizontal="center" vertical="center" wrapText="1"/>
    </xf>
    <xf numFmtId="164" fontId="8" fillId="3" borderId="23" xfId="0" applyFont="1" applyFill="1" applyBorder="1" applyAlignment="1">
      <alignment horizontal="center" vertical="center" wrapText="1"/>
    </xf>
    <xf numFmtId="164" fontId="8" fillId="3" borderId="33" xfId="0" applyFont="1" applyFill="1" applyBorder="1" applyAlignment="1">
      <alignment horizontal="center" vertical="center" wrapText="1"/>
    </xf>
    <xf numFmtId="164" fontId="0" fillId="0" borderId="4" xfId="0" applyBorder="1" applyAlignment="1">
      <alignment horizontal="center" vertical="center" wrapText="1"/>
    </xf>
    <xf numFmtId="166" fontId="15" fillId="0" borderId="0" xfId="0" applyNumberFormat="1" applyFont="1" applyAlignment="1">
      <alignment horizontal="right"/>
    </xf>
    <xf numFmtId="164" fontId="0" fillId="0" borderId="18" xfId="0" applyBorder="1" applyAlignment="1">
      <alignment horizontal="left" vertical="center"/>
    </xf>
    <xf numFmtId="169" fontId="25" fillId="0" borderId="19" xfId="0" applyNumberFormat="1" applyFont="1" applyBorder="1" applyAlignment="1">
      <alignment horizontal="right"/>
    </xf>
    <xf numFmtId="169" fontId="25" fillId="0" borderId="20" xfId="0" applyNumberFormat="1" applyFont="1" applyBorder="1" applyAlignment="1">
      <alignment horizontal="right"/>
    </xf>
    <xf numFmtId="166" fontId="26" fillId="0" borderId="0" xfId="0" applyNumberFormat="1" applyFont="1" applyAlignment="1">
      <alignment horizontal="right" vertical="center"/>
    </xf>
    <xf numFmtId="164" fontId="0" fillId="0" borderId="0" xfId="0" applyFont="1" applyAlignment="1">
      <alignment horizontal="left"/>
    </xf>
    <xf numFmtId="164" fontId="27" fillId="0" borderId="16" xfId="0" applyFont="1" applyBorder="1" applyAlignment="1">
      <alignment horizontal="left"/>
    </xf>
    <xf numFmtId="164" fontId="27" fillId="0" borderId="0" xfId="0" applyFont="1" applyAlignment="1">
      <alignment horizontal="left"/>
    </xf>
    <xf numFmtId="164" fontId="22" fillId="0" borderId="0" xfId="0" applyFont="1" applyAlignment="1">
      <alignment horizontal="left"/>
    </xf>
    <xf numFmtId="166" fontId="22" fillId="0" borderId="0" xfId="0" applyNumberFormat="1" applyFont="1" applyAlignment="1">
      <alignment horizontal="right"/>
    </xf>
    <xf numFmtId="164" fontId="0" fillId="0" borderId="17" xfId="0" applyFont="1" applyBorder="1" applyAlignment="1">
      <alignment horizontal="left"/>
    </xf>
    <xf numFmtId="164" fontId="27" fillId="0" borderId="4" xfId="0" applyFont="1" applyBorder="1" applyAlignment="1">
      <alignment horizontal="left"/>
    </xf>
    <xf numFmtId="164" fontId="27" fillId="0" borderId="25" xfId="0" applyFont="1" applyBorder="1" applyAlignment="1">
      <alignment horizontal="left"/>
    </xf>
    <xf numFmtId="169" fontId="27" fillId="0" borderId="0" xfId="0" applyNumberFormat="1" applyFont="1" applyAlignment="1">
      <alignment horizontal="right"/>
    </xf>
    <xf numFmtId="169" fontId="27" fillId="0" borderId="21" xfId="0" applyNumberFormat="1" applyFont="1" applyBorder="1" applyAlignment="1">
      <alignment horizontal="right"/>
    </xf>
    <xf numFmtId="166" fontId="27" fillId="0" borderId="0" xfId="0" applyNumberFormat="1" applyFont="1" applyAlignment="1">
      <alignment horizontal="right" vertical="center"/>
    </xf>
    <xf numFmtId="164" fontId="24" fillId="0" borderId="0" xfId="0" applyFont="1" applyAlignment="1">
      <alignment horizontal="left"/>
    </xf>
    <xf numFmtId="166" fontId="24" fillId="0" borderId="0" xfId="0" applyNumberFormat="1" applyFont="1" applyAlignment="1">
      <alignment horizontal="right"/>
    </xf>
    <xf numFmtId="164" fontId="0" fillId="0" borderId="34" xfId="0" applyFont="1" applyBorder="1" applyAlignment="1">
      <alignment horizontal="center" vertical="center"/>
    </xf>
    <xf numFmtId="165" fontId="0" fillId="0" borderId="34" xfId="0" applyNumberFormat="1" applyFont="1" applyBorder="1" applyAlignment="1">
      <alignment horizontal="left" vertical="center" wrapText="1"/>
    </xf>
    <xf numFmtId="164" fontId="0" fillId="0" borderId="34" xfId="0" applyFont="1" applyBorder="1" applyAlignment="1">
      <alignment horizontal="left" vertical="center" wrapText="1"/>
    </xf>
    <xf numFmtId="164" fontId="0" fillId="0" borderId="34" xfId="0" applyFont="1" applyBorder="1" applyAlignment="1">
      <alignment horizontal="center" vertical="center" wrapText="1"/>
    </xf>
    <xf numFmtId="170" fontId="0" fillId="0" borderId="34" xfId="0" applyNumberFormat="1" applyFont="1" applyBorder="1" applyAlignment="1">
      <alignment horizontal="right" vertical="center"/>
    </xf>
    <xf numFmtId="166" fontId="0" fillId="4" borderId="34" xfId="0" applyNumberFormat="1" applyFont="1" applyFill="1" applyBorder="1" applyAlignment="1">
      <alignment horizontal="right" vertical="center"/>
    </xf>
    <xf numFmtId="166" fontId="0" fillId="0" borderId="34" xfId="0" applyNumberFormat="1" applyFont="1" applyBorder="1" applyAlignment="1">
      <alignment horizontal="right" vertical="center"/>
    </xf>
    <xf numFmtId="164" fontId="0" fillId="0" borderId="35" xfId="0" applyFont="1" applyBorder="1" applyAlignment="1">
      <alignment horizontal="left" vertical="center" wrapText="1"/>
    </xf>
    <xf numFmtId="164" fontId="12" fillId="4" borderId="34" xfId="0" applyFont="1" applyFill="1" applyBorder="1" applyAlignment="1">
      <alignment horizontal="left" vertical="center" wrapText="1"/>
    </xf>
    <xf numFmtId="164" fontId="12" fillId="0" borderId="0" xfId="0" applyFont="1" applyAlignment="1">
      <alignment horizontal="center" vertical="center" wrapText="1"/>
    </xf>
    <xf numFmtId="169" fontId="12" fillId="0" borderId="0" xfId="0" applyNumberFormat="1" applyFont="1" applyAlignment="1">
      <alignment horizontal="right" vertical="center"/>
    </xf>
    <xf numFmtId="169" fontId="12" fillId="0" borderId="21" xfId="0" applyNumberFormat="1" applyFont="1" applyBorder="1" applyAlignment="1">
      <alignment horizontal="right" vertical="center"/>
    </xf>
    <xf numFmtId="166" fontId="0" fillId="0" borderId="0" xfId="0" applyNumberFormat="1" applyFont="1" applyAlignment="1">
      <alignment horizontal="right" vertical="center"/>
    </xf>
    <xf numFmtId="164" fontId="28" fillId="0" borderId="0" xfId="0" applyFont="1" applyAlignment="1">
      <alignment horizontal="left" vertical="center" wrapText="1"/>
    </xf>
    <xf numFmtId="164" fontId="29" fillId="0" borderId="0" xfId="0" applyFont="1" applyAlignment="1">
      <alignment horizontal="left" vertical="center" wrapText="1"/>
    </xf>
    <xf numFmtId="164" fontId="0" fillId="0" borderId="25" xfId="0" applyBorder="1" applyAlignment="1">
      <alignment horizontal="left" vertical="center"/>
    </xf>
    <xf numFmtId="164" fontId="0" fillId="0" borderId="21" xfId="0" applyBorder="1" applyAlignment="1">
      <alignment horizontal="left" vertical="center"/>
    </xf>
    <xf numFmtId="164" fontId="30" fillId="0" borderId="16" xfId="0" applyFont="1" applyBorder="1" applyAlignment="1">
      <alignment horizontal="left" vertical="center"/>
    </xf>
    <xf numFmtId="164" fontId="28" fillId="0" borderId="0" xfId="0" applyFont="1" applyAlignment="1">
      <alignment horizontal="left" vertical="center"/>
    </xf>
    <xf numFmtId="164" fontId="30" fillId="0" borderId="0" xfId="0" applyFont="1" applyAlignment="1">
      <alignment horizontal="left" vertical="center"/>
    </xf>
    <xf numFmtId="164" fontId="30" fillId="0" borderId="0" xfId="0" applyFont="1" applyAlignment="1">
      <alignment horizontal="left" vertical="center" wrapText="1"/>
    </xf>
    <xf numFmtId="164" fontId="30" fillId="0" borderId="4" xfId="0" applyFont="1" applyBorder="1" applyAlignment="1">
      <alignment horizontal="left" vertical="center"/>
    </xf>
    <xf numFmtId="164" fontId="30" fillId="0" borderId="25" xfId="0" applyFont="1" applyBorder="1" applyAlignment="1">
      <alignment horizontal="left" vertical="center"/>
    </xf>
    <xf numFmtId="164" fontId="30" fillId="0" borderId="21" xfId="0" applyFont="1" applyBorder="1" applyAlignment="1">
      <alignment horizontal="left" vertical="center"/>
    </xf>
    <xf numFmtId="164" fontId="31" fillId="0" borderId="16" xfId="0" applyFont="1" applyBorder="1" applyAlignment="1">
      <alignment horizontal="left" vertical="center"/>
    </xf>
    <xf numFmtId="164" fontId="31" fillId="0" borderId="0" xfId="0" applyFont="1" applyAlignment="1">
      <alignment horizontal="left" vertical="center"/>
    </xf>
    <xf numFmtId="164" fontId="31" fillId="0" borderId="0" xfId="0" applyFont="1" applyAlignment="1">
      <alignment horizontal="left" vertical="center" wrapText="1"/>
    </xf>
    <xf numFmtId="170" fontId="31" fillId="0" borderId="0" xfId="0" applyNumberFormat="1" applyFont="1" applyAlignment="1">
      <alignment horizontal="right" vertical="center"/>
    </xf>
    <xf numFmtId="164" fontId="31" fillId="0" borderId="4" xfId="0" applyFont="1" applyBorder="1" applyAlignment="1">
      <alignment horizontal="left" vertical="center"/>
    </xf>
    <xf numFmtId="164" fontId="31" fillId="0" borderId="25" xfId="0" applyFont="1" applyBorder="1" applyAlignment="1">
      <alignment horizontal="left" vertical="center"/>
    </xf>
    <xf numFmtId="164" fontId="31" fillId="0" borderId="21" xfId="0" applyFont="1" applyBorder="1" applyAlignment="1">
      <alignment horizontal="left" vertical="center"/>
    </xf>
    <xf numFmtId="164" fontId="32" fillId="0" borderId="16" xfId="0" applyFont="1" applyBorder="1" applyAlignment="1">
      <alignment horizontal="left" vertical="center"/>
    </xf>
    <xf numFmtId="164" fontId="32" fillId="0" borderId="0" xfId="0" applyFont="1" applyAlignment="1">
      <alignment horizontal="left" vertical="center"/>
    </xf>
    <xf numFmtId="164" fontId="32" fillId="0" borderId="0" xfId="0" applyFont="1" applyAlignment="1">
      <alignment horizontal="left" vertical="center" wrapText="1"/>
    </xf>
    <xf numFmtId="170" fontId="32" fillId="0" borderId="0" xfId="0" applyNumberFormat="1" applyFont="1" applyAlignment="1">
      <alignment horizontal="right" vertical="center"/>
    </xf>
    <xf numFmtId="164" fontId="32" fillId="0" borderId="4" xfId="0" applyFont="1" applyBorder="1" applyAlignment="1">
      <alignment horizontal="left" vertical="center"/>
    </xf>
    <xf numFmtId="164" fontId="32" fillId="0" borderId="25" xfId="0" applyFont="1" applyBorder="1" applyAlignment="1">
      <alignment horizontal="left" vertical="center"/>
    </xf>
    <xf numFmtId="164" fontId="32" fillId="0" borderId="21" xfId="0" applyFont="1" applyBorder="1" applyAlignment="1">
      <alignment horizontal="left" vertical="center"/>
    </xf>
    <xf numFmtId="164" fontId="33" fillId="0" borderId="16" xfId="0" applyFont="1" applyBorder="1" applyAlignment="1">
      <alignment horizontal="left" vertical="center"/>
    </xf>
    <xf numFmtId="164" fontId="33" fillId="0" borderId="0" xfId="0" applyFont="1" applyAlignment="1">
      <alignment horizontal="left" vertical="center"/>
    </xf>
    <xf numFmtId="164" fontId="33" fillId="0" borderId="0" xfId="0" applyFont="1" applyAlignment="1">
      <alignment horizontal="left" vertical="center" wrapText="1"/>
    </xf>
    <xf numFmtId="170" fontId="33" fillId="0" borderId="0" xfId="0" applyNumberFormat="1" applyFont="1" applyAlignment="1">
      <alignment horizontal="right" vertical="center"/>
    </xf>
    <xf numFmtId="164" fontId="33" fillId="0" borderId="4" xfId="0" applyFont="1" applyBorder="1" applyAlignment="1">
      <alignment horizontal="left" vertical="center"/>
    </xf>
    <xf numFmtId="164" fontId="33" fillId="0" borderId="25" xfId="0" applyFont="1" applyBorder="1" applyAlignment="1">
      <alignment horizontal="left" vertical="center"/>
    </xf>
    <xf numFmtId="164" fontId="33" fillId="0" borderId="21" xfId="0" applyFont="1" applyBorder="1" applyAlignment="1">
      <alignment horizontal="left" vertical="center"/>
    </xf>
    <xf numFmtId="164" fontId="34" fillId="0" borderId="34" xfId="0" applyFont="1" applyBorder="1" applyAlignment="1">
      <alignment horizontal="center" vertical="center"/>
    </xf>
    <xf numFmtId="165" fontId="34" fillId="0" borderId="34" xfId="0" applyNumberFormat="1" applyFont="1" applyBorder="1" applyAlignment="1">
      <alignment horizontal="left" vertical="center" wrapText="1"/>
    </xf>
    <xf numFmtId="164" fontId="34" fillId="0" borderId="34" xfId="0" applyFont="1" applyBorder="1" applyAlignment="1">
      <alignment horizontal="left" vertical="center" wrapText="1"/>
    </xf>
    <xf numFmtId="164" fontId="34" fillId="0" borderId="34" xfId="0" applyFont="1" applyBorder="1" applyAlignment="1">
      <alignment horizontal="center" vertical="center" wrapText="1"/>
    </xf>
    <xf numFmtId="170" fontId="34" fillId="0" borderId="34" xfId="0" applyNumberFormat="1" applyFont="1" applyBorder="1" applyAlignment="1">
      <alignment horizontal="right" vertical="center"/>
    </xf>
    <xf numFmtId="166" fontId="34" fillId="4" borderId="34" xfId="0" applyNumberFormat="1" applyFont="1" applyFill="1" applyBorder="1" applyAlignment="1">
      <alignment horizontal="right" vertical="center"/>
    </xf>
    <xf numFmtId="166" fontId="34" fillId="0" borderId="34" xfId="0" applyNumberFormat="1" applyFont="1" applyBorder="1" applyAlignment="1">
      <alignment horizontal="right" vertical="center"/>
    </xf>
    <xf numFmtId="164" fontId="34" fillId="0" borderId="35" xfId="0" applyFont="1" applyBorder="1" applyAlignment="1">
      <alignment horizontal="left" vertical="center" wrapText="1"/>
    </xf>
    <xf numFmtId="164" fontId="34" fillId="0" borderId="4" xfId="0" applyFont="1" applyBorder="1" applyAlignment="1">
      <alignment horizontal="left" vertical="center"/>
    </xf>
    <xf numFmtId="164" fontId="34" fillId="4" borderId="34" xfId="0" applyFont="1" applyFill="1" applyBorder="1" applyAlignment="1">
      <alignment horizontal="left" vertical="center" wrapText="1"/>
    </xf>
    <xf numFmtId="164" fontId="34" fillId="0" borderId="0" xfId="0" applyFont="1" applyAlignment="1">
      <alignment horizontal="center" vertical="center" wrapText="1"/>
    </xf>
    <xf numFmtId="164" fontId="35" fillId="0" borderId="0" xfId="0" applyFont="1" applyAlignment="1">
      <alignment horizontal="left" vertical="top" wrapText="1"/>
    </xf>
    <xf numFmtId="164" fontId="0" fillId="0" borderId="26" xfId="0" applyBorder="1" applyAlignment="1">
      <alignment horizontal="left" vertical="center"/>
    </xf>
    <xf numFmtId="164" fontId="0" fillId="0" borderId="27" xfId="0" applyBorder="1" applyAlignment="1">
      <alignment horizontal="left" vertical="center"/>
    </xf>
    <xf numFmtId="164" fontId="0" fillId="0" borderId="28" xfId="0" applyBorder="1" applyAlignment="1">
      <alignment horizontal="left" vertical="center"/>
    </xf>
    <xf numFmtId="164" fontId="0" fillId="0" borderId="29" xfId="0" applyBorder="1" applyAlignment="1">
      <alignment horizontal="left" vertical="center"/>
    </xf>
    <xf numFmtId="164" fontId="0" fillId="0" borderId="7" xfId="0" applyBorder="1" applyAlignment="1">
      <alignment horizontal="left" vertical="center"/>
    </xf>
    <xf numFmtId="164" fontId="0" fillId="0" borderId="30" xfId="0" applyBorder="1" applyAlignment="1">
      <alignment horizontal="left"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CM55"/>
  <sheetViews>
    <sheetView showGridLines="0" tabSelected="1" defaultGridColor="0" colorId="8" workbookViewId="0" topLeftCell="A1">
      <pane ySplit="1" topLeftCell="A2" activePane="bottomLeft" state="frozen"/>
      <selection pane="topLeft" activeCell="A1" sqref="A1"/>
      <selection pane="bottomLeft" activeCell="O4" sqref="O4"/>
    </sheetView>
  </sheetViews>
  <sheetFormatPr defaultColWidth="12" defaultRowHeight="12" customHeight="1"/>
  <cols>
    <col min="1" max="1" width="9" style="1" customWidth="1"/>
    <col min="2" max="2" width="1.83203125" style="1" customWidth="1"/>
    <col min="3" max="3" width="4.5" style="1" customWidth="1"/>
    <col min="4" max="33" width="2.83203125" style="1" customWidth="1"/>
    <col min="34" max="34" width="3.5" style="1" customWidth="1"/>
    <col min="35" max="35" width="34" style="1" customWidth="1"/>
    <col min="36" max="37" width="2.66015625" style="1" customWidth="1"/>
    <col min="38" max="38" width="9" style="1" customWidth="1"/>
    <col min="39" max="39" width="3.5" style="1" customWidth="1"/>
    <col min="40" max="40" width="14.33203125" style="1" customWidth="1"/>
    <col min="41" max="41" width="8" style="1" customWidth="1"/>
    <col min="42" max="42" width="4.5" style="1" customWidth="1"/>
    <col min="43" max="43" width="16.83203125" style="1" customWidth="1"/>
    <col min="44" max="44" width="14.66015625" style="1" customWidth="1"/>
    <col min="45" max="56" width="0" style="1" hidden="1" customWidth="1"/>
    <col min="57" max="57" width="71.33203125" style="1" customWidth="1"/>
    <col min="58" max="70" width="11.5" style="2" customWidth="1"/>
    <col min="71" max="91" width="0" style="1" hidden="1" customWidth="1"/>
    <col min="92" max="16384" width="11.5" style="2" customWidth="1"/>
  </cols>
  <sheetData>
    <row r="1" spans="1:74" s="4" customFormat="1" ht="21.75" customHeight="1">
      <c r="A1" s="3" t="s">
        <v>0</v>
      </c>
      <c r="D1" s="5" t="s">
        <v>1</v>
      </c>
      <c r="BA1" s="3" t="s">
        <v>2</v>
      </c>
      <c r="BB1" s="3"/>
      <c r="BT1" s="3" t="s">
        <v>3</v>
      </c>
      <c r="BU1" s="3" t="s">
        <v>3</v>
      </c>
      <c r="BV1" s="3" t="s">
        <v>4</v>
      </c>
    </row>
    <row r="2" spans="44:72" s="1" customFormat="1" ht="37.5" customHeight="1">
      <c r="AR2" s="6" t="s">
        <v>5</v>
      </c>
      <c r="AS2" s="6"/>
      <c r="AT2" s="6"/>
      <c r="AU2" s="6"/>
      <c r="AV2" s="6"/>
      <c r="AW2" s="6"/>
      <c r="AX2" s="6"/>
      <c r="AY2" s="6"/>
      <c r="AZ2" s="6"/>
      <c r="BA2" s="6"/>
      <c r="BB2" s="6"/>
      <c r="BC2" s="6"/>
      <c r="BD2" s="6"/>
      <c r="BE2" s="6"/>
      <c r="BS2" s="7" t="s">
        <v>6</v>
      </c>
      <c r="BT2" s="7" t="s">
        <v>7</v>
      </c>
    </row>
    <row r="3" spans="2:72" s="1" customFormat="1" ht="7.5" customHeight="1">
      <c r="B3" s="8"/>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10"/>
      <c r="BS3" s="7" t="s">
        <v>6</v>
      </c>
      <c r="BT3" s="7" t="s">
        <v>8</v>
      </c>
    </row>
    <row r="4" spans="2:71" s="1" customFormat="1" ht="37.5" customHeight="1">
      <c r="B4" s="11"/>
      <c r="D4" s="12" t="s">
        <v>9</v>
      </c>
      <c r="AQ4" s="13"/>
      <c r="AS4" s="14" t="s">
        <v>10</v>
      </c>
      <c r="BE4" s="15" t="s">
        <v>11</v>
      </c>
      <c r="BS4" s="7" t="s">
        <v>12</v>
      </c>
    </row>
    <row r="5" spans="2:71" s="1" customFormat="1" ht="15" customHeight="1">
      <c r="B5" s="11"/>
      <c r="D5" s="16" t="s">
        <v>13</v>
      </c>
      <c r="K5" s="17" t="s">
        <v>14</v>
      </c>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Q5" s="13"/>
      <c r="BE5" s="18" t="s">
        <v>15</v>
      </c>
      <c r="BS5" s="7" t="s">
        <v>6</v>
      </c>
    </row>
    <row r="6" spans="2:71" s="1" customFormat="1" ht="37.5" customHeight="1">
      <c r="B6" s="11"/>
      <c r="D6" s="19" t="s">
        <v>16</v>
      </c>
      <c r="K6" s="20" t="s">
        <v>17</v>
      </c>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Q6" s="13"/>
      <c r="BE6" s="18"/>
      <c r="BS6" s="7" t="s">
        <v>18</v>
      </c>
    </row>
    <row r="7" spans="2:71" s="1" customFormat="1" ht="15" customHeight="1">
      <c r="B7" s="11"/>
      <c r="D7" s="21" t="s">
        <v>19</v>
      </c>
      <c r="K7" s="22" t="s">
        <v>20</v>
      </c>
      <c r="AK7" s="21" t="s">
        <v>21</v>
      </c>
      <c r="AN7" s="22" t="s">
        <v>22</v>
      </c>
      <c r="AQ7" s="13"/>
      <c r="BE7" s="18"/>
      <c r="BS7" s="7" t="s">
        <v>23</v>
      </c>
    </row>
    <row r="8" spans="2:71" s="1" customFormat="1" ht="15" customHeight="1">
      <c r="B8" s="11"/>
      <c r="D8" s="21" t="s">
        <v>24</v>
      </c>
      <c r="K8" s="22" t="s">
        <v>25</v>
      </c>
      <c r="AK8" s="21" t="s">
        <v>26</v>
      </c>
      <c r="AN8" s="23" t="s">
        <v>27</v>
      </c>
      <c r="AQ8" s="13"/>
      <c r="BE8" s="18"/>
      <c r="BS8" s="7" t="s">
        <v>28</v>
      </c>
    </row>
    <row r="9" spans="2:71" s="1" customFormat="1" ht="30" customHeight="1">
      <c r="B9" s="11"/>
      <c r="AK9" s="16" t="s">
        <v>29</v>
      </c>
      <c r="AN9" s="24" t="s">
        <v>30</v>
      </c>
      <c r="AQ9" s="13"/>
      <c r="BE9" s="18"/>
      <c r="BS9" s="7" t="s">
        <v>31</v>
      </c>
    </row>
    <row r="10" spans="2:71" s="1" customFormat="1" ht="15" customHeight="1">
      <c r="B10" s="11"/>
      <c r="D10" s="21" t="s">
        <v>32</v>
      </c>
      <c r="AK10" s="21" t="s">
        <v>33</v>
      </c>
      <c r="AN10" s="22"/>
      <c r="AQ10" s="13"/>
      <c r="BE10" s="18"/>
      <c r="BS10" s="7" t="s">
        <v>18</v>
      </c>
    </row>
    <row r="11" spans="2:71" s="1" customFormat="1" ht="18.75" customHeight="1">
      <c r="B11" s="11"/>
      <c r="E11" s="22" t="s">
        <v>34</v>
      </c>
      <c r="AK11" s="21" t="s">
        <v>35</v>
      </c>
      <c r="AN11" s="22"/>
      <c r="AQ11" s="13"/>
      <c r="BE11" s="18"/>
      <c r="BS11" s="7" t="s">
        <v>18</v>
      </c>
    </row>
    <row r="12" spans="2:71" s="1" customFormat="1" ht="7.5" customHeight="1">
      <c r="B12" s="11"/>
      <c r="AQ12" s="13"/>
      <c r="BE12" s="18"/>
      <c r="BS12" s="7" t="s">
        <v>18</v>
      </c>
    </row>
    <row r="13" spans="2:71" s="1" customFormat="1" ht="15" customHeight="1">
      <c r="B13" s="11"/>
      <c r="D13" s="21" t="s">
        <v>36</v>
      </c>
      <c r="AK13" s="21" t="s">
        <v>33</v>
      </c>
      <c r="AN13" s="25" t="s">
        <v>37</v>
      </c>
      <c r="AQ13" s="13"/>
      <c r="BE13" s="18"/>
      <c r="BS13" s="7" t="s">
        <v>18</v>
      </c>
    </row>
    <row r="14" spans="2:71" s="1" customFormat="1" ht="13.5" customHeight="1">
      <c r="B14" s="11"/>
      <c r="E14" s="26" t="s">
        <v>37</v>
      </c>
      <c r="F14" s="26"/>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1" t="s">
        <v>35</v>
      </c>
      <c r="AN14" s="25" t="s">
        <v>37</v>
      </c>
      <c r="AQ14" s="13"/>
      <c r="BE14" s="18"/>
      <c r="BS14" s="7" t="s">
        <v>18</v>
      </c>
    </row>
    <row r="15" spans="2:71" s="1" customFormat="1" ht="7.5" customHeight="1">
      <c r="B15" s="11"/>
      <c r="AQ15" s="13"/>
      <c r="BE15" s="18"/>
      <c r="BS15" s="7" t="s">
        <v>3</v>
      </c>
    </row>
    <row r="16" spans="2:71" s="1" customFormat="1" ht="15" customHeight="1">
      <c r="B16" s="11"/>
      <c r="D16" s="21" t="s">
        <v>38</v>
      </c>
      <c r="AK16" s="21" t="s">
        <v>33</v>
      </c>
      <c r="AN16" s="22"/>
      <c r="AQ16" s="13"/>
      <c r="BE16" s="18"/>
      <c r="BS16" s="7" t="s">
        <v>3</v>
      </c>
    </row>
    <row r="17" spans="2:71" s="1" customFormat="1" ht="18.75" customHeight="1">
      <c r="B17" s="11"/>
      <c r="E17" s="22" t="s">
        <v>39</v>
      </c>
      <c r="AK17" s="21" t="s">
        <v>35</v>
      </c>
      <c r="AN17" s="22"/>
      <c r="AQ17" s="13"/>
      <c r="BE17" s="18"/>
      <c r="BS17" s="7" t="s">
        <v>40</v>
      </c>
    </row>
    <row r="18" spans="2:71" s="1" customFormat="1" ht="7.5" customHeight="1">
      <c r="B18" s="11"/>
      <c r="AQ18" s="13"/>
      <c r="BE18" s="18"/>
      <c r="BS18" s="7" t="s">
        <v>6</v>
      </c>
    </row>
    <row r="19" spans="2:71" s="1" customFormat="1" ht="15" customHeight="1">
      <c r="B19" s="11"/>
      <c r="D19" s="21" t="s">
        <v>41</v>
      </c>
      <c r="AQ19" s="13"/>
      <c r="BE19" s="18"/>
      <c r="BS19" s="7" t="s">
        <v>6</v>
      </c>
    </row>
    <row r="20" spans="2:71" s="1" customFormat="1" ht="14.25" customHeight="1">
      <c r="B20" s="11"/>
      <c r="E20" s="27" t="s">
        <v>42</v>
      </c>
      <c r="F20" s="27"/>
      <c r="G20" s="27"/>
      <c r="H20" s="27"/>
      <c r="I20" s="27"/>
      <c r="J20" s="27"/>
      <c r="K20" s="27"/>
      <c r="L20" s="27"/>
      <c r="M20" s="27"/>
      <c r="N20" s="27"/>
      <c r="O20" s="27"/>
      <c r="P20" s="27"/>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Q20" s="13"/>
      <c r="BE20" s="18"/>
      <c r="BS20" s="7" t="s">
        <v>3</v>
      </c>
    </row>
    <row r="21" spans="2:57" s="1" customFormat="1" ht="7.5" customHeight="1">
      <c r="B21" s="11"/>
      <c r="AQ21" s="13"/>
      <c r="BE21" s="18"/>
    </row>
    <row r="22" spans="2:57" s="1" customFormat="1" ht="7.5" customHeight="1">
      <c r="B22" s="11"/>
      <c r="D22" s="28"/>
      <c r="E22" s="28"/>
      <c r="F22" s="28"/>
      <c r="G22" s="28"/>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Q22" s="13"/>
      <c r="BE22" s="18"/>
    </row>
    <row r="23" spans="2:57" s="7" customFormat="1" ht="26.25" customHeight="1">
      <c r="B23" s="29"/>
      <c r="D23" s="30" t="s">
        <v>43</v>
      </c>
      <c r="E23" s="31"/>
      <c r="F23" s="31"/>
      <c r="G23" s="31"/>
      <c r="H23" s="31"/>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1"/>
      <c r="AH23" s="31"/>
      <c r="AI23" s="31"/>
      <c r="AJ23" s="31"/>
      <c r="AK23" s="32">
        <f>ROUND($AG$51,2)</f>
        <v>0</v>
      </c>
      <c r="AL23" s="32"/>
      <c r="AM23" s="32"/>
      <c r="AN23" s="32"/>
      <c r="AO23" s="32"/>
      <c r="AQ23" s="33"/>
      <c r="BE23" s="18"/>
    </row>
    <row r="24" spans="2:57" s="7" customFormat="1" ht="7.5" customHeight="1">
      <c r="B24" s="29"/>
      <c r="AQ24" s="33"/>
      <c r="BE24" s="18"/>
    </row>
    <row r="25" spans="2:57" s="7" customFormat="1" ht="12" customHeight="1">
      <c r="B25" s="29"/>
      <c r="L25" s="34" t="s">
        <v>44</v>
      </c>
      <c r="M25" s="34"/>
      <c r="N25" s="34"/>
      <c r="O25" s="34"/>
      <c r="W25" s="34" t="s">
        <v>45</v>
      </c>
      <c r="X25" s="34"/>
      <c r="Y25" s="34"/>
      <c r="Z25" s="34"/>
      <c r="AA25" s="34"/>
      <c r="AB25" s="34"/>
      <c r="AC25" s="34"/>
      <c r="AD25" s="34"/>
      <c r="AE25" s="34"/>
      <c r="AK25" s="34" t="s">
        <v>46</v>
      </c>
      <c r="AL25" s="34"/>
      <c r="AM25" s="34"/>
      <c r="AN25" s="34"/>
      <c r="AO25" s="34"/>
      <c r="AQ25" s="33"/>
      <c r="BE25" s="18"/>
    </row>
    <row r="26" spans="2:57" s="7" customFormat="1" ht="15" customHeight="1">
      <c r="B26" s="35"/>
      <c r="D26" s="36" t="s">
        <v>47</v>
      </c>
      <c r="F26" s="36" t="s">
        <v>48</v>
      </c>
      <c r="L26" s="37">
        <v>0.21</v>
      </c>
      <c r="M26" s="37"/>
      <c r="N26" s="37"/>
      <c r="O26" s="37"/>
      <c r="W26" s="38">
        <f>ROUND($AZ$51,2)</f>
        <v>0</v>
      </c>
      <c r="X26" s="38"/>
      <c r="Y26" s="38"/>
      <c r="Z26" s="38"/>
      <c r="AA26" s="38"/>
      <c r="AB26" s="38"/>
      <c r="AC26" s="38"/>
      <c r="AD26" s="38"/>
      <c r="AE26" s="38"/>
      <c r="AK26" s="38">
        <f>ROUND($AV$51,2)</f>
        <v>0</v>
      </c>
      <c r="AL26" s="38"/>
      <c r="AM26" s="38"/>
      <c r="AN26" s="38"/>
      <c r="AO26" s="38"/>
      <c r="AQ26" s="39"/>
      <c r="BE26" s="18"/>
    </row>
    <row r="27" spans="2:57" s="7" customFormat="1" ht="15" customHeight="1">
      <c r="B27" s="35"/>
      <c r="F27" s="36" t="s">
        <v>49</v>
      </c>
      <c r="L27" s="37">
        <v>0.15</v>
      </c>
      <c r="M27" s="37"/>
      <c r="N27" s="37"/>
      <c r="O27" s="37"/>
      <c r="W27" s="38">
        <f>ROUND($BA$51,2)</f>
        <v>0</v>
      </c>
      <c r="X27" s="38"/>
      <c r="Y27" s="38"/>
      <c r="Z27" s="38"/>
      <c r="AA27" s="38"/>
      <c r="AB27" s="38"/>
      <c r="AC27" s="38"/>
      <c r="AD27" s="38"/>
      <c r="AE27" s="38"/>
      <c r="AK27" s="38">
        <f>ROUND($AW$51,2)</f>
        <v>0</v>
      </c>
      <c r="AL27" s="38"/>
      <c r="AM27" s="38"/>
      <c r="AN27" s="38"/>
      <c r="AO27" s="38"/>
      <c r="AQ27" s="39"/>
      <c r="BE27" s="18"/>
    </row>
    <row r="28" spans="2:57" s="7" customFormat="1" ht="15" customHeight="1" hidden="1">
      <c r="B28" s="35"/>
      <c r="F28" s="36" t="s">
        <v>50</v>
      </c>
      <c r="L28" s="37">
        <v>0.21</v>
      </c>
      <c r="M28" s="37"/>
      <c r="N28" s="37"/>
      <c r="O28" s="37"/>
      <c r="W28" s="38">
        <f>ROUND($BB$51,2)</f>
        <v>0</v>
      </c>
      <c r="X28" s="38"/>
      <c r="Y28" s="38"/>
      <c r="Z28" s="38"/>
      <c r="AA28" s="38"/>
      <c r="AB28" s="38"/>
      <c r="AC28" s="38"/>
      <c r="AD28" s="38"/>
      <c r="AE28" s="38"/>
      <c r="AK28" s="38">
        <v>0</v>
      </c>
      <c r="AL28" s="38"/>
      <c r="AM28" s="38"/>
      <c r="AN28" s="38"/>
      <c r="AO28" s="38"/>
      <c r="AQ28" s="39"/>
      <c r="BE28" s="18"/>
    </row>
    <row r="29" spans="2:57" s="7" customFormat="1" ht="15" customHeight="1" hidden="1">
      <c r="B29" s="35"/>
      <c r="F29" s="36" t="s">
        <v>51</v>
      </c>
      <c r="L29" s="37">
        <v>0.15</v>
      </c>
      <c r="M29" s="37"/>
      <c r="N29" s="37"/>
      <c r="O29" s="37"/>
      <c r="W29" s="38">
        <f>ROUND($BC$51,2)</f>
        <v>0</v>
      </c>
      <c r="X29" s="38"/>
      <c r="Y29" s="38"/>
      <c r="Z29" s="38"/>
      <c r="AA29" s="38"/>
      <c r="AB29" s="38"/>
      <c r="AC29" s="38"/>
      <c r="AD29" s="38"/>
      <c r="AE29" s="38"/>
      <c r="AK29" s="38">
        <v>0</v>
      </c>
      <c r="AL29" s="38"/>
      <c r="AM29" s="38"/>
      <c r="AN29" s="38"/>
      <c r="AO29" s="38"/>
      <c r="AQ29" s="39"/>
      <c r="BE29" s="18"/>
    </row>
    <row r="30" spans="2:57" s="7" customFormat="1" ht="15" customHeight="1" hidden="1">
      <c r="B30" s="35"/>
      <c r="F30" s="36" t="s">
        <v>52</v>
      </c>
      <c r="L30" s="37">
        <v>0</v>
      </c>
      <c r="M30" s="37"/>
      <c r="N30" s="37"/>
      <c r="O30" s="37"/>
      <c r="W30" s="38">
        <f>ROUND($BD$51,2)</f>
        <v>0</v>
      </c>
      <c r="X30" s="38"/>
      <c r="Y30" s="38"/>
      <c r="Z30" s="38"/>
      <c r="AA30" s="38"/>
      <c r="AB30" s="38"/>
      <c r="AC30" s="38"/>
      <c r="AD30" s="38"/>
      <c r="AE30" s="38"/>
      <c r="AK30" s="38">
        <v>0</v>
      </c>
      <c r="AL30" s="38"/>
      <c r="AM30" s="38"/>
      <c r="AN30" s="38"/>
      <c r="AO30" s="38"/>
      <c r="AQ30" s="39"/>
      <c r="BE30" s="18"/>
    </row>
    <row r="31" spans="2:57" s="7" customFormat="1" ht="7.5" customHeight="1">
      <c r="B31" s="29"/>
      <c r="AQ31" s="33"/>
      <c r="BE31" s="18"/>
    </row>
    <row r="32" spans="2:57" s="7" customFormat="1" ht="26.25" customHeight="1">
      <c r="B32" s="29"/>
      <c r="C32" s="40"/>
      <c r="D32" s="41" t="s">
        <v>53</v>
      </c>
      <c r="E32" s="42"/>
      <c r="F32" s="42"/>
      <c r="G32" s="42"/>
      <c r="H32" s="42"/>
      <c r="I32" s="42"/>
      <c r="J32" s="42"/>
      <c r="K32" s="42"/>
      <c r="L32" s="42"/>
      <c r="M32" s="42"/>
      <c r="N32" s="42"/>
      <c r="O32" s="42"/>
      <c r="P32" s="42"/>
      <c r="Q32" s="42"/>
      <c r="R32" s="42"/>
      <c r="S32" s="42"/>
      <c r="T32" s="43" t="s">
        <v>54</v>
      </c>
      <c r="U32" s="42"/>
      <c r="V32" s="42"/>
      <c r="W32" s="42"/>
      <c r="X32" s="44" t="s">
        <v>55</v>
      </c>
      <c r="Y32" s="44"/>
      <c r="Z32" s="44"/>
      <c r="AA32" s="44"/>
      <c r="AB32" s="44"/>
      <c r="AC32" s="42"/>
      <c r="AD32" s="42"/>
      <c r="AE32" s="42"/>
      <c r="AF32" s="42"/>
      <c r="AG32" s="42"/>
      <c r="AH32" s="42"/>
      <c r="AI32" s="42"/>
      <c r="AJ32" s="42"/>
      <c r="AK32" s="45">
        <f>SUM($AK$23:$AK$30)</f>
        <v>0</v>
      </c>
      <c r="AL32" s="45"/>
      <c r="AM32" s="45"/>
      <c r="AN32" s="45"/>
      <c r="AO32" s="45"/>
      <c r="AP32" s="40"/>
      <c r="AQ32" s="46"/>
      <c r="BE32" s="18"/>
    </row>
    <row r="33" spans="2:43" s="7" customFormat="1" ht="7.5" customHeight="1">
      <c r="B33" s="29"/>
      <c r="AQ33" s="33"/>
    </row>
    <row r="34" spans="2:43" s="7" customFormat="1" ht="111" customHeight="1">
      <c r="B34" s="47"/>
      <c r="C34" s="48"/>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9"/>
    </row>
    <row r="38" spans="2:44" s="7" customFormat="1" ht="7.5" customHeight="1">
      <c r="B38" s="50"/>
      <c r="C38" s="51"/>
      <c r="D38" s="51"/>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2"/>
      <c r="AR38" s="29"/>
    </row>
    <row r="39" spans="2:44" s="7" customFormat="1" ht="37.5" customHeight="1">
      <c r="B39" s="53"/>
      <c r="C39" s="12" t="s">
        <v>56</v>
      </c>
      <c r="AQ39" s="54"/>
      <c r="AR39" s="29"/>
    </row>
    <row r="40" spans="2:44" s="7" customFormat="1" ht="7.5" customHeight="1">
      <c r="B40" s="53"/>
      <c r="AQ40" s="54"/>
      <c r="AR40" s="29"/>
    </row>
    <row r="41" spans="2:44" s="22" customFormat="1" ht="15" customHeight="1">
      <c r="B41" s="55"/>
      <c r="C41" s="21" t="s">
        <v>13</v>
      </c>
      <c r="L41" s="22" t="str">
        <f>$K$5</f>
        <v>15-SO144</v>
      </c>
      <c r="AQ41" s="56"/>
      <c r="AR41" s="57"/>
    </row>
    <row r="42" spans="2:44" s="58" customFormat="1" ht="37.5" customHeight="1">
      <c r="B42" s="59"/>
      <c r="C42" s="58" t="s">
        <v>16</v>
      </c>
      <c r="L42" s="60" t="str">
        <f>$K$6</f>
        <v>Stavební úpravy LD05, Lednice</v>
      </c>
      <c r="M42" s="60"/>
      <c r="N42" s="60"/>
      <c r="O42" s="60"/>
      <c r="P42" s="60"/>
      <c r="Q42" s="60"/>
      <c r="R42" s="60"/>
      <c r="S42" s="60"/>
      <c r="T42" s="60"/>
      <c r="U42" s="60"/>
      <c r="V42" s="60"/>
      <c r="W42" s="60"/>
      <c r="X42" s="60"/>
      <c r="Y42" s="60"/>
      <c r="Z42" s="60"/>
      <c r="AA42" s="60"/>
      <c r="AB42" s="60"/>
      <c r="AC42" s="60"/>
      <c r="AD42" s="60"/>
      <c r="AE42" s="60"/>
      <c r="AF42" s="60"/>
      <c r="AG42" s="60"/>
      <c r="AH42" s="60"/>
      <c r="AI42" s="60"/>
      <c r="AJ42" s="60"/>
      <c r="AK42" s="60"/>
      <c r="AL42" s="60"/>
      <c r="AM42" s="60"/>
      <c r="AN42" s="60"/>
      <c r="AO42" s="60"/>
      <c r="AQ42" s="61"/>
      <c r="AR42" s="62"/>
    </row>
    <row r="43" spans="2:44" s="7" customFormat="1" ht="7.5" customHeight="1">
      <c r="B43" s="53"/>
      <c r="AQ43" s="54"/>
      <c r="AR43" s="29"/>
    </row>
    <row r="44" spans="2:44" s="7" customFormat="1" ht="13.5" customHeight="1">
      <c r="B44" s="53"/>
      <c r="C44" s="21" t="s">
        <v>24</v>
      </c>
      <c r="L44" s="63" t="str">
        <f>IF($K$8="","",$K$8)</f>
        <v>Lednice, areál zahradnické fakulty</v>
      </c>
      <c r="AI44" s="21" t="s">
        <v>26</v>
      </c>
      <c r="AM44" s="64" t="str">
        <f>IF($AN$8="","",$AN$8)</f>
        <v>28.11.2015</v>
      </c>
      <c r="AN44" s="64"/>
      <c r="AQ44" s="54"/>
      <c r="AR44" s="29"/>
    </row>
    <row r="45" spans="2:44" s="7" customFormat="1" ht="7.5" customHeight="1">
      <c r="B45" s="53"/>
      <c r="AQ45" s="54"/>
      <c r="AR45" s="29"/>
    </row>
    <row r="46" spans="2:56" s="7" customFormat="1" ht="17.25" customHeight="1">
      <c r="B46" s="53"/>
      <c r="C46" s="21" t="s">
        <v>32</v>
      </c>
      <c r="L46" s="22" t="str">
        <f>IF($E$11="","",$E$11)</f>
        <v>Mendelova univerzita v Brně </v>
      </c>
      <c r="AI46" s="21" t="s">
        <v>38</v>
      </c>
      <c r="AM46" s="17" t="str">
        <f>IF($E$17="","",$E$17)</f>
        <v>Ing. J. Dvořáková</v>
      </c>
      <c r="AN46" s="17"/>
      <c r="AO46" s="17"/>
      <c r="AP46" s="17"/>
      <c r="AQ46" s="54"/>
      <c r="AR46" s="29"/>
      <c r="AS46" s="65" t="s">
        <v>57</v>
      </c>
      <c r="AT46" s="65"/>
      <c r="AU46" s="66"/>
      <c r="AV46" s="66"/>
      <c r="AW46" s="66"/>
      <c r="AX46" s="66"/>
      <c r="AY46" s="66"/>
      <c r="AZ46" s="66"/>
      <c r="BA46" s="66"/>
      <c r="BB46" s="66"/>
      <c r="BC46" s="66"/>
      <c r="BD46" s="67"/>
    </row>
    <row r="47" spans="2:56" s="7" customFormat="1" ht="13.5" customHeight="1">
      <c r="B47" s="53"/>
      <c r="C47" s="21" t="s">
        <v>36</v>
      </c>
      <c r="L47" s="22">
        <f>IF($E$14="Vyplň údaj","",$E$14)</f>
      </c>
      <c r="AQ47" s="54"/>
      <c r="AR47" s="29"/>
      <c r="AS47" s="65"/>
      <c r="AT47" s="65"/>
      <c r="BD47" s="68"/>
    </row>
    <row r="48" spans="2:56" s="7" customFormat="1" ht="11.25" customHeight="1">
      <c r="B48" s="53"/>
      <c r="AQ48" s="54"/>
      <c r="AR48" s="29"/>
      <c r="AS48" s="65"/>
      <c r="AT48" s="65"/>
      <c r="BD48" s="68"/>
    </row>
    <row r="49" spans="2:56" s="7" customFormat="1" ht="30" customHeight="1">
      <c r="B49" s="53"/>
      <c r="C49" s="69" t="s">
        <v>58</v>
      </c>
      <c r="D49" s="69"/>
      <c r="E49" s="69"/>
      <c r="F49" s="69"/>
      <c r="G49" s="69"/>
      <c r="H49" s="42"/>
      <c r="I49" s="70" t="s">
        <v>59</v>
      </c>
      <c r="J49" s="70"/>
      <c r="K49" s="70"/>
      <c r="L49" s="70"/>
      <c r="M49" s="70"/>
      <c r="N49" s="70"/>
      <c r="O49" s="70"/>
      <c r="P49" s="70"/>
      <c r="Q49" s="70"/>
      <c r="R49" s="70"/>
      <c r="S49" s="70"/>
      <c r="T49" s="70"/>
      <c r="U49" s="70"/>
      <c r="V49" s="70"/>
      <c r="W49" s="70"/>
      <c r="X49" s="70"/>
      <c r="Y49" s="70"/>
      <c r="Z49" s="70"/>
      <c r="AA49" s="70"/>
      <c r="AB49" s="70"/>
      <c r="AC49" s="70"/>
      <c r="AD49" s="70"/>
      <c r="AE49" s="70"/>
      <c r="AF49" s="70"/>
      <c r="AG49" s="71" t="s">
        <v>60</v>
      </c>
      <c r="AH49" s="71"/>
      <c r="AI49" s="71"/>
      <c r="AJ49" s="71"/>
      <c r="AK49" s="71"/>
      <c r="AL49" s="71"/>
      <c r="AM49" s="71"/>
      <c r="AN49" s="70" t="s">
        <v>61</v>
      </c>
      <c r="AO49" s="70"/>
      <c r="AP49" s="70"/>
      <c r="AQ49" s="72" t="s">
        <v>62</v>
      </c>
      <c r="AR49" s="29"/>
      <c r="AS49" s="73" t="s">
        <v>63</v>
      </c>
      <c r="AT49" s="74" t="s">
        <v>64</v>
      </c>
      <c r="AU49" s="74" t="s">
        <v>65</v>
      </c>
      <c r="AV49" s="74" t="s">
        <v>66</v>
      </c>
      <c r="AW49" s="74" t="s">
        <v>67</v>
      </c>
      <c r="AX49" s="74" t="s">
        <v>68</v>
      </c>
      <c r="AY49" s="74" t="s">
        <v>69</v>
      </c>
      <c r="AZ49" s="74" t="s">
        <v>70</v>
      </c>
      <c r="BA49" s="74" t="s">
        <v>71</v>
      </c>
      <c r="BB49" s="74" t="s">
        <v>72</v>
      </c>
      <c r="BC49" s="74" t="s">
        <v>73</v>
      </c>
      <c r="BD49" s="75" t="s">
        <v>74</v>
      </c>
    </row>
    <row r="50" spans="2:56" s="7" customFormat="1" ht="11.25" customHeight="1">
      <c r="B50" s="53"/>
      <c r="AQ50" s="54"/>
      <c r="AR50" s="29"/>
      <c r="AS50" s="76"/>
      <c r="AT50" s="66"/>
      <c r="AU50" s="66"/>
      <c r="AV50" s="66"/>
      <c r="AW50" s="66"/>
      <c r="AX50" s="66"/>
      <c r="AY50" s="66"/>
      <c r="AZ50" s="66"/>
      <c r="BA50" s="66"/>
      <c r="BB50" s="66"/>
      <c r="BC50" s="66"/>
      <c r="BD50" s="67"/>
    </row>
    <row r="51" spans="2:90" s="58" customFormat="1" ht="33" customHeight="1">
      <c r="B51" s="59"/>
      <c r="C51" s="77" t="s">
        <v>75</v>
      </c>
      <c r="D51" s="77"/>
      <c r="E51" s="77"/>
      <c r="F51" s="77"/>
      <c r="G51" s="77"/>
      <c r="H51" s="77"/>
      <c r="I51" s="77"/>
      <c r="J51" s="77"/>
      <c r="K51" s="77"/>
      <c r="L51" s="77"/>
      <c r="M51" s="77"/>
      <c r="N51" s="77"/>
      <c r="O51" s="77"/>
      <c r="P51" s="77"/>
      <c r="Q51" s="77"/>
      <c r="R51" s="77"/>
      <c r="S51" s="77"/>
      <c r="T51" s="77"/>
      <c r="U51" s="77"/>
      <c r="V51" s="77"/>
      <c r="W51" s="77"/>
      <c r="X51" s="77"/>
      <c r="Y51" s="77"/>
      <c r="Z51" s="77"/>
      <c r="AA51" s="77"/>
      <c r="AB51" s="77"/>
      <c r="AC51" s="77"/>
      <c r="AD51" s="77"/>
      <c r="AE51" s="77"/>
      <c r="AF51" s="77"/>
      <c r="AG51" s="78">
        <f>ROUND(SUM($AG$52:$AG$53),2)</f>
        <v>0</v>
      </c>
      <c r="AH51" s="78"/>
      <c r="AI51" s="78"/>
      <c r="AJ51" s="78"/>
      <c r="AK51" s="78"/>
      <c r="AL51" s="78"/>
      <c r="AM51" s="78"/>
      <c r="AN51" s="78">
        <f>SUM($AG$51,$AT$51)</f>
        <v>0</v>
      </c>
      <c r="AO51" s="78"/>
      <c r="AP51" s="78"/>
      <c r="AQ51" s="79"/>
      <c r="AR51" s="62"/>
      <c r="AS51" s="80">
        <f>ROUND(SUM($AS$52:$AS$53),2)</f>
        <v>0</v>
      </c>
      <c r="AT51" s="81">
        <f>ROUND(SUM($AV$51:$AW$51),2)</f>
        <v>0</v>
      </c>
      <c r="AU51" s="82">
        <f>ROUND(SUM($AU$52:$AU$53),5)</f>
        <v>0</v>
      </c>
      <c r="AV51" s="81">
        <f>ROUND($AZ$51*$L$26,2)</f>
        <v>0</v>
      </c>
      <c r="AW51" s="81">
        <f>ROUND($BA$51*$L$27,2)</f>
        <v>0</v>
      </c>
      <c r="AX51" s="81">
        <f>ROUND($BB$51*$L$26,2)</f>
        <v>0</v>
      </c>
      <c r="AY51" s="81">
        <f>ROUND($BC$51*$L$27,2)</f>
        <v>0</v>
      </c>
      <c r="AZ51" s="81">
        <f>ROUND(SUM($AZ$52:$AZ$53),2)</f>
        <v>0</v>
      </c>
      <c r="BA51" s="81">
        <f>ROUND(SUM($BA$52:$BA$53),2)</f>
        <v>0</v>
      </c>
      <c r="BB51" s="81">
        <f>ROUND(SUM($BB$52:$BB$53),2)</f>
        <v>0</v>
      </c>
      <c r="BC51" s="81">
        <f>ROUND(SUM($BC$52:$BC$53),2)</f>
        <v>0</v>
      </c>
      <c r="BD51" s="83">
        <f>ROUND(SUM($BD$52:$BD$53),2)</f>
        <v>0</v>
      </c>
      <c r="BS51" s="58" t="s">
        <v>76</v>
      </c>
      <c r="BT51" s="58" t="s">
        <v>77</v>
      </c>
      <c r="BU51" s="84" t="s">
        <v>78</v>
      </c>
      <c r="BV51" s="58" t="s">
        <v>79</v>
      </c>
      <c r="BW51" s="58" t="s">
        <v>4</v>
      </c>
      <c r="BX51" s="58" t="s">
        <v>80</v>
      </c>
      <c r="CL51" s="58" t="s">
        <v>20</v>
      </c>
    </row>
    <row r="52" spans="2:91" s="85" customFormat="1" ht="27.75" customHeight="1">
      <c r="B52" s="86"/>
      <c r="C52" s="87"/>
      <c r="D52" s="88" t="s">
        <v>81</v>
      </c>
      <c r="E52" s="88"/>
      <c r="F52" s="88"/>
      <c r="G52" s="88"/>
      <c r="H52" s="88"/>
      <c r="I52" s="87"/>
      <c r="J52" s="88" t="s">
        <v>82</v>
      </c>
      <c r="K52" s="88"/>
      <c r="L52" s="88"/>
      <c r="M52" s="88"/>
      <c r="N52" s="88"/>
      <c r="O52" s="88"/>
      <c r="P52" s="88"/>
      <c r="Q52" s="88"/>
      <c r="R52" s="88"/>
      <c r="S52" s="88"/>
      <c r="T52" s="88"/>
      <c r="U52" s="88"/>
      <c r="V52" s="88"/>
      <c r="W52" s="88"/>
      <c r="X52" s="88"/>
      <c r="Y52" s="88"/>
      <c r="Z52" s="88"/>
      <c r="AA52" s="88"/>
      <c r="AB52" s="88"/>
      <c r="AC52" s="88"/>
      <c r="AD52" s="88"/>
      <c r="AE52" s="88"/>
      <c r="AF52" s="88"/>
      <c r="AG52" s="89">
        <f>'15-SO 144-01 - SO 01 Výmě...'!$J$27</f>
        <v>0</v>
      </c>
      <c r="AH52" s="89"/>
      <c r="AI52" s="89"/>
      <c r="AJ52" s="89"/>
      <c r="AK52" s="89"/>
      <c r="AL52" s="89"/>
      <c r="AM52" s="89"/>
      <c r="AN52" s="89">
        <f>SUM($AG$52,$AT$52)</f>
        <v>0</v>
      </c>
      <c r="AO52" s="89"/>
      <c r="AP52" s="89"/>
      <c r="AQ52" s="90" t="s">
        <v>83</v>
      </c>
      <c r="AR52" s="91"/>
      <c r="AS52" s="92">
        <v>0</v>
      </c>
      <c r="AT52" s="93">
        <f>ROUND(SUM($AV$52:$AW$52),2)</f>
        <v>0</v>
      </c>
      <c r="AU52" s="94">
        <f>'15-SO 144-01 - SO 01 Výmě...'!$P$93</f>
        <v>0</v>
      </c>
      <c r="AV52" s="93">
        <f>'15-SO 144-01 - SO 01 Výmě...'!$J$30</f>
        <v>0</v>
      </c>
      <c r="AW52" s="93">
        <f>'15-SO 144-01 - SO 01 Výmě...'!$J$31</f>
        <v>0</v>
      </c>
      <c r="AX52" s="93">
        <f>'15-SO 144-01 - SO 01 Výmě...'!$J$32</f>
        <v>0</v>
      </c>
      <c r="AY52" s="93">
        <f>'15-SO 144-01 - SO 01 Výmě...'!$J$33</f>
        <v>0</v>
      </c>
      <c r="AZ52" s="93">
        <f>'15-SO 144-01 - SO 01 Výmě...'!$F$30</f>
        <v>0</v>
      </c>
      <c r="BA52" s="93">
        <f>'15-SO 144-01 - SO 01 Výmě...'!$F$31</f>
        <v>0</v>
      </c>
      <c r="BB52" s="93">
        <f>'15-SO 144-01 - SO 01 Výmě...'!$F$32</f>
        <v>0</v>
      </c>
      <c r="BC52" s="93">
        <f>'15-SO 144-01 - SO 01 Výmě...'!$F$33</f>
        <v>0</v>
      </c>
      <c r="BD52" s="95">
        <f>'15-SO 144-01 - SO 01 Výmě...'!$F$34</f>
        <v>0</v>
      </c>
      <c r="BT52" s="85" t="s">
        <v>23</v>
      </c>
      <c r="BV52" s="85" t="s">
        <v>79</v>
      </c>
      <c r="BW52" s="85" t="s">
        <v>84</v>
      </c>
      <c r="BX52" s="85" t="s">
        <v>4</v>
      </c>
      <c r="CL52" s="85" t="s">
        <v>20</v>
      </c>
      <c r="CM52" s="85" t="s">
        <v>85</v>
      </c>
    </row>
    <row r="53" spans="2:91" s="85" customFormat="1" ht="27.75" customHeight="1">
      <c r="B53" s="86"/>
      <c r="C53" s="87"/>
      <c r="D53" s="88" t="s">
        <v>86</v>
      </c>
      <c r="E53" s="88"/>
      <c r="F53" s="88"/>
      <c r="G53" s="88"/>
      <c r="H53" s="88"/>
      <c r="I53" s="87"/>
      <c r="J53" s="88" t="s">
        <v>87</v>
      </c>
      <c r="K53" s="88"/>
      <c r="L53" s="88"/>
      <c r="M53" s="88"/>
      <c r="N53" s="88"/>
      <c r="O53" s="88"/>
      <c r="P53" s="88"/>
      <c r="Q53" s="88"/>
      <c r="R53" s="88"/>
      <c r="S53" s="88"/>
      <c r="T53" s="88"/>
      <c r="U53" s="88"/>
      <c r="V53" s="88"/>
      <c r="W53" s="88"/>
      <c r="X53" s="88"/>
      <c r="Y53" s="88"/>
      <c r="Z53" s="88"/>
      <c r="AA53" s="88"/>
      <c r="AB53" s="88"/>
      <c r="AC53" s="88"/>
      <c r="AD53" s="88"/>
      <c r="AE53" s="88"/>
      <c r="AF53" s="88"/>
      <c r="AG53" s="89">
        <f>'15-SO 144-02 - SO 02 Zate...'!$J$27</f>
        <v>0</v>
      </c>
      <c r="AH53" s="89"/>
      <c r="AI53" s="89"/>
      <c r="AJ53" s="89"/>
      <c r="AK53" s="89"/>
      <c r="AL53" s="89"/>
      <c r="AM53" s="89"/>
      <c r="AN53" s="89">
        <f>SUM($AG$53,$AT$53)</f>
        <v>0</v>
      </c>
      <c r="AO53" s="89"/>
      <c r="AP53" s="89"/>
      <c r="AQ53" s="90" t="s">
        <v>83</v>
      </c>
      <c r="AR53" s="91"/>
      <c r="AS53" s="96">
        <v>0</v>
      </c>
      <c r="AT53" s="97">
        <f>ROUND(SUM($AV$53:$AW$53),2)</f>
        <v>0</v>
      </c>
      <c r="AU53" s="98">
        <f>'15-SO 144-02 - SO 02 Zate...'!$P$79</f>
        <v>0</v>
      </c>
      <c r="AV53" s="97">
        <f>'15-SO 144-02 - SO 02 Zate...'!$J$30</f>
        <v>0</v>
      </c>
      <c r="AW53" s="97">
        <f>'15-SO 144-02 - SO 02 Zate...'!$J$31</f>
        <v>0</v>
      </c>
      <c r="AX53" s="97">
        <f>'15-SO 144-02 - SO 02 Zate...'!$J$32</f>
        <v>0</v>
      </c>
      <c r="AY53" s="97">
        <f>'15-SO 144-02 - SO 02 Zate...'!$J$33</f>
        <v>0</v>
      </c>
      <c r="AZ53" s="97">
        <f>'15-SO 144-02 - SO 02 Zate...'!$F$30</f>
        <v>0</v>
      </c>
      <c r="BA53" s="97">
        <f>'15-SO 144-02 - SO 02 Zate...'!$F$31</f>
        <v>0</v>
      </c>
      <c r="BB53" s="97">
        <f>'15-SO 144-02 - SO 02 Zate...'!$F$32</f>
        <v>0</v>
      </c>
      <c r="BC53" s="97">
        <f>'15-SO 144-02 - SO 02 Zate...'!$F$33</f>
        <v>0</v>
      </c>
      <c r="BD53" s="99">
        <f>'15-SO 144-02 - SO 02 Zate...'!$F$34</f>
        <v>0</v>
      </c>
      <c r="BT53" s="85" t="s">
        <v>23</v>
      </c>
      <c r="BV53" s="85" t="s">
        <v>79</v>
      </c>
      <c r="BW53" s="85" t="s">
        <v>88</v>
      </c>
      <c r="BX53" s="85" t="s">
        <v>4</v>
      </c>
      <c r="CL53" s="85" t="s">
        <v>89</v>
      </c>
      <c r="CM53" s="85" t="s">
        <v>85</v>
      </c>
    </row>
    <row r="54" spans="2:44" s="7" customFormat="1" ht="30" customHeight="1">
      <c r="B54" s="53"/>
      <c r="AQ54" s="54"/>
      <c r="AR54" s="29"/>
    </row>
    <row r="55" spans="2:44" s="7" customFormat="1" ht="7.5" customHeight="1">
      <c r="B55" s="100"/>
      <c r="C55" s="31"/>
      <c r="D55" s="31"/>
      <c r="E55" s="31"/>
      <c r="F55" s="31"/>
      <c r="G55" s="31"/>
      <c r="H55" s="31"/>
      <c r="I55" s="31"/>
      <c r="J55" s="31"/>
      <c r="K55" s="31"/>
      <c r="L55" s="31"/>
      <c r="M55" s="31"/>
      <c r="N55" s="31"/>
      <c r="O55" s="31"/>
      <c r="P55" s="31"/>
      <c r="Q55" s="31"/>
      <c r="R55" s="31"/>
      <c r="S55" s="31"/>
      <c r="T55" s="31"/>
      <c r="U55" s="31"/>
      <c r="V55" s="31"/>
      <c r="W55" s="31"/>
      <c r="X55" s="31"/>
      <c r="Y55" s="31"/>
      <c r="Z55" s="31"/>
      <c r="AA55" s="31"/>
      <c r="AB55" s="31"/>
      <c r="AC55" s="31"/>
      <c r="AD55" s="31"/>
      <c r="AE55" s="31"/>
      <c r="AF55" s="31"/>
      <c r="AG55" s="31"/>
      <c r="AH55" s="31"/>
      <c r="AI55" s="31"/>
      <c r="AJ55" s="31"/>
      <c r="AK55" s="31"/>
      <c r="AL55" s="31"/>
      <c r="AM55" s="31"/>
      <c r="AN55" s="31"/>
      <c r="AO55" s="31"/>
      <c r="AP55" s="31"/>
      <c r="AQ55" s="101"/>
      <c r="AR55" s="29"/>
    </row>
  </sheetData>
  <sheetProtection sheet="1"/>
  <mergeCells count="45">
    <mergeCell ref="AR2:BE2"/>
    <mergeCell ref="K5:AO5"/>
    <mergeCell ref="BE5:BE32"/>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 ref="W28:AE28"/>
    <mergeCell ref="AK28:AO28"/>
    <mergeCell ref="L29:O29"/>
    <mergeCell ref="W29:AE29"/>
    <mergeCell ref="AK29:AO29"/>
    <mergeCell ref="L30:O30"/>
    <mergeCell ref="W30:AE30"/>
    <mergeCell ref="AK30:AO30"/>
    <mergeCell ref="X32:AB32"/>
    <mergeCell ref="AK32:AO32"/>
    <mergeCell ref="L42:AO42"/>
    <mergeCell ref="AM44:AN44"/>
    <mergeCell ref="AM46:AP46"/>
    <mergeCell ref="AS46:AT48"/>
    <mergeCell ref="C49:G49"/>
    <mergeCell ref="I49:AF49"/>
    <mergeCell ref="AG49:AM49"/>
    <mergeCell ref="AN49:AP49"/>
    <mergeCell ref="AG51:AM51"/>
    <mergeCell ref="AN51:AP51"/>
    <mergeCell ref="D52:H52"/>
    <mergeCell ref="J52:AF52"/>
    <mergeCell ref="AG52:AM52"/>
    <mergeCell ref="AN52:AP52"/>
    <mergeCell ref="D53:H53"/>
    <mergeCell ref="J53:AF53"/>
    <mergeCell ref="AG53:AM53"/>
    <mergeCell ref="AN53:AP53"/>
  </mergeCells>
  <printOptions/>
  <pageMargins left="0.5902777777777778" right="0.5902777777777778" top="0.5902777777777778" bottom="0.7569444444444444" header="0.5118055555555555" footer="0.5902777777777778"/>
  <pageSetup fitToHeight="999" fitToWidth="1" horizontalDpi="300" verticalDpi="300" orientation="landscape"/>
  <headerFooter alignWithMargins="0">
    <oddFooter>&amp;C&amp;"Times New Roman,obyčejné"&amp;12Stránka &amp;P z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B1:BM455"/>
  <sheetViews>
    <sheetView showGridLines="0" defaultGridColor="0" colorId="8" workbookViewId="0" topLeftCell="A1">
      <pane ySplit="1" topLeftCell="A62" activePane="bottomLeft" state="frozen"/>
      <selection pane="topLeft" activeCell="A1" sqref="A1"/>
      <selection pane="bottomLeft" activeCell="G84" sqref="G84"/>
    </sheetView>
  </sheetViews>
  <sheetFormatPr defaultColWidth="12" defaultRowHeight="12" customHeight="1"/>
  <cols>
    <col min="1" max="1" width="9" style="1" customWidth="1"/>
    <col min="2" max="2" width="1.83203125" style="1" customWidth="1"/>
    <col min="3" max="3" width="4.5" style="1" customWidth="1"/>
    <col min="4" max="4" width="4.66015625" style="1" customWidth="1"/>
    <col min="5" max="5" width="18.5" style="1" customWidth="1"/>
    <col min="6" max="6" width="97.33203125" style="1" customWidth="1"/>
    <col min="7" max="7" width="9.33203125" style="1" customWidth="1"/>
    <col min="8" max="8" width="12" style="1" customWidth="1"/>
    <col min="9" max="9" width="13.5" style="1" customWidth="1"/>
    <col min="10" max="10" width="25.16015625" style="1" customWidth="1"/>
    <col min="11" max="11" width="16.5" style="1" customWidth="1"/>
    <col min="12" max="12" width="11.33203125" style="2" customWidth="1"/>
    <col min="13" max="21" width="0" style="1" hidden="1" customWidth="1"/>
    <col min="22" max="22" width="13.33203125" style="1" customWidth="1"/>
    <col min="23" max="23" width="17.5" style="1" customWidth="1"/>
    <col min="24" max="24" width="13.16015625" style="1" customWidth="1"/>
    <col min="25" max="25" width="16.16015625" style="1" customWidth="1"/>
    <col min="26" max="26" width="11.83203125" style="1" customWidth="1"/>
    <col min="27" max="27" width="16.16015625" style="1" customWidth="1"/>
    <col min="28" max="28" width="17.5" style="1" customWidth="1"/>
    <col min="29" max="29" width="11.83203125" style="1" customWidth="1"/>
    <col min="30" max="30" width="16.16015625" style="1" customWidth="1"/>
    <col min="31" max="31" width="17.5" style="1" customWidth="1"/>
    <col min="32" max="43" width="11.33203125" style="2" customWidth="1"/>
    <col min="44" max="65" width="0" style="1" hidden="1" customWidth="1"/>
    <col min="66" max="16384" width="11.33203125" style="2" customWidth="1"/>
  </cols>
  <sheetData>
    <row r="1" spans="4:11" s="4" customFormat="1" ht="22.5" customHeight="1">
      <c r="D1" s="5" t="s">
        <v>1</v>
      </c>
      <c r="G1" s="102"/>
      <c r="H1" s="102"/>
      <c r="K1" s="5" t="s">
        <v>90</v>
      </c>
    </row>
    <row r="2" spans="12:46" s="1" customFormat="1" ht="37.5" customHeight="1">
      <c r="L2" s="6" t="s">
        <v>5</v>
      </c>
      <c r="M2" s="6"/>
      <c r="N2" s="6"/>
      <c r="O2" s="6"/>
      <c r="P2" s="6"/>
      <c r="Q2" s="6"/>
      <c r="R2" s="6"/>
      <c r="S2" s="6"/>
      <c r="T2" s="6"/>
      <c r="U2" s="6"/>
      <c r="V2" s="6"/>
      <c r="AT2" s="1" t="s">
        <v>84</v>
      </c>
    </row>
    <row r="3" spans="2:46" s="1" customFormat="1" ht="7.5" customHeight="1">
      <c r="B3" s="8"/>
      <c r="C3" s="9"/>
      <c r="D3" s="9"/>
      <c r="E3" s="9"/>
      <c r="F3" s="9"/>
      <c r="G3" s="9"/>
      <c r="H3" s="9"/>
      <c r="I3" s="9"/>
      <c r="J3" s="9"/>
      <c r="K3" s="10"/>
      <c r="AT3" s="1" t="s">
        <v>85</v>
      </c>
    </row>
    <row r="4" spans="2:46" s="1" customFormat="1" ht="37.5" customHeight="1">
      <c r="B4" s="11"/>
      <c r="D4" s="12" t="s">
        <v>91</v>
      </c>
      <c r="K4" s="13"/>
      <c r="M4" s="14" t="s">
        <v>10</v>
      </c>
      <c r="AT4" s="1" t="s">
        <v>3</v>
      </c>
    </row>
    <row r="5" spans="2:11" s="1" customFormat="1" ht="7.5" customHeight="1">
      <c r="B5" s="11"/>
      <c r="K5" s="13"/>
    </row>
    <row r="6" spans="2:11" s="1" customFormat="1" ht="13.5" customHeight="1">
      <c r="B6" s="11"/>
      <c r="D6" s="21" t="s">
        <v>16</v>
      </c>
      <c r="K6" s="13"/>
    </row>
    <row r="7" spans="2:11" s="1" customFormat="1" ht="13.5" customHeight="1">
      <c r="B7" s="11"/>
      <c r="E7" s="103" t="str">
        <f>'Rekapitulace stavby'!$K$6</f>
        <v>Stavební úpravy LD05, Lednice</v>
      </c>
      <c r="F7" s="103"/>
      <c r="G7" s="103"/>
      <c r="H7" s="103"/>
      <c r="K7" s="13"/>
    </row>
    <row r="8" spans="2:11" s="7" customFormat="1" ht="13.5" customHeight="1">
      <c r="B8" s="104"/>
      <c r="D8" s="21" t="s">
        <v>92</v>
      </c>
      <c r="K8" s="105"/>
    </row>
    <row r="9" spans="2:11" s="7" customFormat="1" ht="37.5" customHeight="1">
      <c r="B9" s="104"/>
      <c r="E9" s="60" t="s">
        <v>93</v>
      </c>
      <c r="F9" s="60"/>
      <c r="G9" s="60"/>
      <c r="H9" s="60"/>
      <c r="K9" s="105"/>
    </row>
    <row r="10" spans="2:11" s="7" customFormat="1" ht="12" customHeight="1">
      <c r="B10" s="104"/>
      <c r="K10" s="105"/>
    </row>
    <row r="11" spans="2:11" s="7" customFormat="1" ht="15" customHeight="1">
      <c r="B11" s="104"/>
      <c r="D11" s="21" t="s">
        <v>19</v>
      </c>
      <c r="F11" s="22" t="s">
        <v>20</v>
      </c>
      <c r="I11" s="21" t="s">
        <v>21</v>
      </c>
      <c r="J11" s="22" t="s">
        <v>22</v>
      </c>
      <c r="K11" s="105"/>
    </row>
    <row r="12" spans="2:11" s="7" customFormat="1" ht="15" customHeight="1">
      <c r="B12" s="104"/>
      <c r="D12" s="21" t="s">
        <v>24</v>
      </c>
      <c r="F12" s="22" t="s">
        <v>25</v>
      </c>
      <c r="I12" s="21" t="s">
        <v>26</v>
      </c>
      <c r="J12" s="106" t="str">
        <f>'Rekapitulace stavby'!$AN$8</f>
        <v>28.11.2015</v>
      </c>
      <c r="K12" s="105"/>
    </row>
    <row r="13" spans="2:11" s="7" customFormat="1" ht="22.5" customHeight="1">
      <c r="B13" s="104"/>
      <c r="D13" s="16" t="s">
        <v>94</v>
      </c>
      <c r="F13" s="24" t="s">
        <v>95</v>
      </c>
      <c r="I13" s="16" t="s">
        <v>29</v>
      </c>
      <c r="J13" s="24" t="s">
        <v>96</v>
      </c>
      <c r="K13" s="105"/>
    </row>
    <row r="14" spans="2:11" s="7" customFormat="1" ht="15" customHeight="1">
      <c r="B14" s="104"/>
      <c r="D14" s="21" t="s">
        <v>32</v>
      </c>
      <c r="I14" s="21" t="s">
        <v>33</v>
      </c>
      <c r="J14" s="22"/>
      <c r="K14" s="105"/>
    </row>
    <row r="15" spans="2:11" s="7" customFormat="1" ht="18" customHeight="1">
      <c r="B15" s="104"/>
      <c r="E15" s="22" t="s">
        <v>34</v>
      </c>
      <c r="I15" s="21" t="s">
        <v>35</v>
      </c>
      <c r="J15" s="22"/>
      <c r="K15" s="105"/>
    </row>
    <row r="16" spans="2:11" s="7" customFormat="1" ht="7.5" customHeight="1">
      <c r="B16" s="104"/>
      <c r="K16" s="105"/>
    </row>
    <row r="17" spans="2:11" s="7" customFormat="1" ht="15" customHeight="1">
      <c r="B17" s="104"/>
      <c r="D17" s="21" t="s">
        <v>36</v>
      </c>
      <c r="I17" s="21" t="s">
        <v>33</v>
      </c>
      <c r="J17" s="22">
        <f>IF('Rekapitulace stavby'!$AN$13="Vyplň údaj","",IF('Rekapitulace stavby'!$AN$13="","",'Rekapitulace stavby'!$AN$13))</f>
      </c>
      <c r="K17" s="105"/>
    </row>
    <row r="18" spans="2:11" s="7" customFormat="1" ht="18" customHeight="1">
      <c r="B18" s="104"/>
      <c r="E18" s="22">
        <f>IF('Rekapitulace stavby'!$E$14="Vyplň údaj","",IF('Rekapitulace stavby'!$E$14="","",'Rekapitulace stavby'!$E$14))</f>
      </c>
      <c r="I18" s="21" t="s">
        <v>35</v>
      </c>
      <c r="J18" s="22">
        <f>IF('Rekapitulace stavby'!$AN$14="Vyplň údaj","",IF('Rekapitulace stavby'!$AN$14="","",'Rekapitulace stavby'!$AN$14))</f>
      </c>
      <c r="K18" s="105"/>
    </row>
    <row r="19" spans="2:11" s="7" customFormat="1" ht="7.5" customHeight="1">
      <c r="B19" s="104"/>
      <c r="K19" s="105"/>
    </row>
    <row r="20" spans="2:11" s="7" customFormat="1" ht="15" customHeight="1">
      <c r="B20" s="104"/>
      <c r="D20" s="21" t="s">
        <v>38</v>
      </c>
      <c r="I20" s="21" t="s">
        <v>33</v>
      </c>
      <c r="J20" s="22"/>
      <c r="K20" s="105"/>
    </row>
    <row r="21" spans="2:11" s="7" customFormat="1" ht="18" customHeight="1">
      <c r="B21" s="104"/>
      <c r="E21" s="22" t="s">
        <v>39</v>
      </c>
      <c r="I21" s="21" t="s">
        <v>35</v>
      </c>
      <c r="J21" s="22"/>
      <c r="K21" s="105"/>
    </row>
    <row r="22" spans="2:11" s="7" customFormat="1" ht="7.5" customHeight="1">
      <c r="B22" s="104"/>
      <c r="K22" s="105"/>
    </row>
    <row r="23" spans="2:11" s="7" customFormat="1" ht="15" customHeight="1">
      <c r="B23" s="104"/>
      <c r="D23" s="21" t="s">
        <v>41</v>
      </c>
      <c r="K23" s="105"/>
    </row>
    <row r="24" spans="2:11" s="107" customFormat="1" ht="45" customHeight="1">
      <c r="B24" s="108"/>
      <c r="E24" s="27" t="s">
        <v>97</v>
      </c>
      <c r="F24" s="27"/>
      <c r="G24" s="27"/>
      <c r="H24" s="27"/>
      <c r="K24" s="109"/>
    </row>
    <row r="25" spans="2:11" s="7" customFormat="1" ht="7.5" customHeight="1">
      <c r="B25" s="104"/>
      <c r="K25" s="105"/>
    </row>
    <row r="26" spans="2:11" s="7" customFormat="1" ht="7.5" customHeight="1">
      <c r="B26" s="104"/>
      <c r="D26" s="110"/>
      <c r="E26" s="110"/>
      <c r="F26" s="110"/>
      <c r="G26" s="110"/>
      <c r="H26" s="110"/>
      <c r="I26" s="110"/>
      <c r="J26" s="110"/>
      <c r="K26" s="111"/>
    </row>
    <row r="27" spans="2:11" s="7" customFormat="1" ht="26.25" customHeight="1">
      <c r="B27" s="104"/>
      <c r="D27" s="112" t="s">
        <v>43</v>
      </c>
      <c r="J27" s="113">
        <f>ROUND($J$93,2)</f>
        <v>0</v>
      </c>
      <c r="K27" s="105"/>
    </row>
    <row r="28" spans="2:11" s="7" customFormat="1" ht="7.5" customHeight="1">
      <c r="B28" s="104"/>
      <c r="D28" s="110"/>
      <c r="E28" s="110"/>
      <c r="F28" s="110"/>
      <c r="G28" s="110"/>
      <c r="H28" s="110"/>
      <c r="I28" s="110"/>
      <c r="J28" s="110"/>
      <c r="K28" s="111"/>
    </row>
    <row r="29" spans="2:11" s="7" customFormat="1" ht="15" customHeight="1">
      <c r="B29" s="104"/>
      <c r="F29" s="114" t="s">
        <v>45</v>
      </c>
      <c r="I29" s="114" t="s">
        <v>44</v>
      </c>
      <c r="J29" s="114" t="s">
        <v>46</v>
      </c>
      <c r="K29" s="105"/>
    </row>
    <row r="30" spans="2:11" s="7" customFormat="1" ht="15" customHeight="1">
      <c r="B30" s="104"/>
      <c r="D30" s="36" t="s">
        <v>47</v>
      </c>
      <c r="E30" s="36" t="s">
        <v>48</v>
      </c>
      <c r="F30" s="115">
        <f>ROUND(SUM($BE$93:$BE$454),2)</f>
        <v>0</v>
      </c>
      <c r="I30" s="116">
        <v>0.21</v>
      </c>
      <c r="J30" s="115">
        <f>ROUND(ROUND((SUM($BE$93:$BE$454)),2)*$I$30,2)</f>
        <v>0</v>
      </c>
      <c r="K30" s="105"/>
    </row>
    <row r="31" spans="2:11" s="7" customFormat="1" ht="15" customHeight="1">
      <c r="B31" s="104"/>
      <c r="E31" s="36" t="s">
        <v>49</v>
      </c>
      <c r="F31" s="115">
        <f>ROUND(SUM($BF$93:$BF$454),2)</f>
        <v>0</v>
      </c>
      <c r="I31" s="116">
        <v>0.15</v>
      </c>
      <c r="J31" s="115">
        <f>ROUND(ROUND((SUM($BF$93:$BF$454)),2)*$I$31,2)</f>
        <v>0</v>
      </c>
      <c r="K31" s="105"/>
    </row>
    <row r="32" spans="2:11" s="7" customFormat="1" ht="15" customHeight="1" hidden="1">
      <c r="B32" s="104"/>
      <c r="E32" s="36" t="s">
        <v>50</v>
      </c>
      <c r="F32" s="115">
        <f>ROUND(SUM($BG$93:$BG$454),2)</f>
        <v>0</v>
      </c>
      <c r="I32" s="116">
        <v>0.21</v>
      </c>
      <c r="J32" s="115">
        <v>0</v>
      </c>
      <c r="K32" s="105"/>
    </row>
    <row r="33" spans="2:11" s="7" customFormat="1" ht="15" customHeight="1" hidden="1">
      <c r="B33" s="104"/>
      <c r="E33" s="36" t="s">
        <v>51</v>
      </c>
      <c r="F33" s="115">
        <f>ROUND(SUM($BH$93:$BH$454),2)</f>
        <v>0</v>
      </c>
      <c r="I33" s="116">
        <v>0.15</v>
      </c>
      <c r="J33" s="115">
        <v>0</v>
      </c>
      <c r="K33" s="105"/>
    </row>
    <row r="34" spans="2:11" s="7" customFormat="1" ht="15" customHeight="1" hidden="1">
      <c r="B34" s="104"/>
      <c r="E34" s="36" t="s">
        <v>52</v>
      </c>
      <c r="F34" s="115">
        <f>ROUND(SUM($BI$93:$BI$454),2)</f>
        <v>0</v>
      </c>
      <c r="I34" s="116">
        <v>0</v>
      </c>
      <c r="J34" s="115">
        <v>0</v>
      </c>
      <c r="K34" s="105"/>
    </row>
    <row r="35" spans="2:11" s="7" customFormat="1" ht="7.5" customHeight="1">
      <c r="B35" s="104"/>
      <c r="K35" s="105"/>
    </row>
    <row r="36" spans="2:11" s="7" customFormat="1" ht="26.25" customHeight="1">
      <c r="B36" s="104"/>
      <c r="C36" s="117"/>
      <c r="D36" s="41" t="s">
        <v>53</v>
      </c>
      <c r="E36" s="118"/>
      <c r="F36" s="118"/>
      <c r="G36" s="119" t="s">
        <v>54</v>
      </c>
      <c r="H36" s="43" t="s">
        <v>55</v>
      </c>
      <c r="I36" s="118"/>
      <c r="J36" s="120">
        <f>SUM($J$27:$J$34)</f>
        <v>0</v>
      </c>
      <c r="K36" s="121"/>
    </row>
    <row r="37" spans="2:11" s="7" customFormat="1" ht="90.75" customHeight="1">
      <c r="B37" s="122"/>
      <c r="C37" s="123"/>
      <c r="D37" s="123"/>
      <c r="E37" s="123"/>
      <c r="F37" s="123"/>
      <c r="G37" s="123"/>
      <c r="H37" s="123"/>
      <c r="I37" s="123"/>
      <c r="J37" s="123"/>
      <c r="K37" s="124"/>
    </row>
    <row r="41" spans="2:11" s="7" customFormat="1" ht="7.5" customHeight="1">
      <c r="B41" s="125"/>
      <c r="C41" s="126"/>
      <c r="D41" s="126"/>
      <c r="E41" s="126"/>
      <c r="F41" s="126"/>
      <c r="G41" s="126"/>
      <c r="H41" s="126"/>
      <c r="I41" s="126"/>
      <c r="J41" s="126"/>
      <c r="K41" s="127"/>
    </row>
    <row r="42" spans="2:11" s="7" customFormat="1" ht="37.5" customHeight="1">
      <c r="B42" s="104"/>
      <c r="C42" s="12" t="s">
        <v>98</v>
      </c>
      <c r="K42" s="105"/>
    </row>
    <row r="43" spans="2:11" s="7" customFormat="1" ht="15" customHeight="1">
      <c r="B43" s="104"/>
      <c r="C43" s="21" t="s">
        <v>16</v>
      </c>
      <c r="K43" s="105"/>
    </row>
    <row r="44" spans="2:11" s="7" customFormat="1" ht="14.25" customHeight="1">
      <c r="B44" s="104"/>
      <c r="E44" s="103" t="str">
        <f>$E$7</f>
        <v>Stavební úpravy LD05, Lednice</v>
      </c>
      <c r="F44" s="103"/>
      <c r="G44" s="103"/>
      <c r="H44" s="103"/>
      <c r="K44" s="105"/>
    </row>
    <row r="45" spans="2:11" s="7" customFormat="1" ht="15" customHeight="1">
      <c r="B45" s="104"/>
      <c r="C45" s="21" t="s">
        <v>92</v>
      </c>
      <c r="K45" s="105"/>
    </row>
    <row r="46" spans="2:11" s="7" customFormat="1" ht="18" customHeight="1">
      <c r="B46" s="104"/>
      <c r="E46" s="60" t="str">
        <f>$E$9</f>
        <v>15-SO 144-01 - SO 01 Výměna střešní krytiny se všemi ostatními doplňky</v>
      </c>
      <c r="F46" s="60"/>
      <c r="G46" s="60"/>
      <c r="H46" s="60"/>
      <c r="K46" s="105"/>
    </row>
    <row r="47" spans="2:11" s="7" customFormat="1" ht="7.5" customHeight="1">
      <c r="B47" s="104"/>
      <c r="K47" s="105"/>
    </row>
    <row r="48" spans="2:11" s="7" customFormat="1" ht="18" customHeight="1">
      <c r="B48" s="104"/>
      <c r="C48" s="21" t="s">
        <v>24</v>
      </c>
      <c r="F48" s="22" t="str">
        <f>$F$12</f>
        <v>Lednice, areál zahradnické fakulty</v>
      </c>
      <c r="I48" s="21" t="s">
        <v>26</v>
      </c>
      <c r="J48" s="106" t="str">
        <f>IF($J$12="","",$J$12)</f>
        <v>28.11.2015</v>
      </c>
      <c r="K48" s="105"/>
    </row>
    <row r="49" spans="2:11" s="7" customFormat="1" ht="7.5" customHeight="1">
      <c r="B49" s="104"/>
      <c r="K49" s="105"/>
    </row>
    <row r="50" spans="2:11" s="7" customFormat="1" ht="13.5" customHeight="1">
      <c r="B50" s="104"/>
      <c r="C50" s="21" t="s">
        <v>32</v>
      </c>
      <c r="F50" s="22" t="str">
        <f>$E$15</f>
        <v>Mendelova univerzita v Brně </v>
      </c>
      <c r="I50" s="21" t="s">
        <v>38</v>
      </c>
      <c r="J50" s="22" t="str">
        <f>$E$21</f>
        <v>Ing. J. Dvořáková</v>
      </c>
      <c r="K50" s="105"/>
    </row>
    <row r="51" spans="2:11" s="7" customFormat="1" ht="15" customHeight="1">
      <c r="B51" s="104"/>
      <c r="C51" s="21" t="s">
        <v>36</v>
      </c>
      <c r="F51" s="22">
        <f>IF($E$18="","",$E$18)</f>
      </c>
      <c r="K51" s="105"/>
    </row>
    <row r="52" spans="2:11" s="7" customFormat="1" ht="30" customHeight="1">
      <c r="B52" s="104"/>
      <c r="C52" s="128" t="s">
        <v>99</v>
      </c>
      <c r="D52" s="117"/>
      <c r="E52" s="117"/>
      <c r="F52" s="117"/>
      <c r="G52" s="117"/>
      <c r="H52" s="117"/>
      <c r="I52" s="117"/>
      <c r="J52" s="129" t="s">
        <v>100</v>
      </c>
      <c r="K52" s="130"/>
    </row>
    <row r="53" spans="2:11" s="7" customFormat="1" ht="11.25" customHeight="1">
      <c r="B53" s="104"/>
      <c r="K53" s="105"/>
    </row>
    <row r="54" spans="2:47" s="7" customFormat="1" ht="30" customHeight="1">
      <c r="B54" s="104"/>
      <c r="C54" s="77" t="s">
        <v>101</v>
      </c>
      <c r="J54" s="113">
        <f>$J$93</f>
        <v>0</v>
      </c>
      <c r="K54" s="105"/>
      <c r="AU54" s="7" t="s">
        <v>102</v>
      </c>
    </row>
    <row r="55" spans="2:11" s="84" customFormat="1" ht="25.5" customHeight="1">
      <c r="B55" s="131"/>
      <c r="D55" s="132" t="s">
        <v>103</v>
      </c>
      <c r="E55" s="132"/>
      <c r="F55" s="132"/>
      <c r="G55" s="132"/>
      <c r="H55" s="132"/>
      <c r="I55" s="132"/>
      <c r="J55" s="133">
        <f>$J$94</f>
        <v>0</v>
      </c>
      <c r="K55" s="134"/>
    </row>
    <row r="56" spans="2:11" s="135" customFormat="1" ht="14.25" customHeight="1">
      <c r="B56" s="136"/>
      <c r="D56" s="137" t="s">
        <v>104</v>
      </c>
      <c r="E56" s="137"/>
      <c r="F56" s="137"/>
      <c r="G56" s="137"/>
      <c r="H56" s="137"/>
      <c r="I56" s="137"/>
      <c r="J56" s="138">
        <f>$J$95</f>
        <v>0</v>
      </c>
      <c r="K56" s="139"/>
    </row>
    <row r="57" spans="2:11" s="135" customFormat="1" ht="14.25" customHeight="1">
      <c r="B57" s="136"/>
      <c r="D57" s="137" t="s">
        <v>105</v>
      </c>
      <c r="E57" s="137"/>
      <c r="F57" s="137"/>
      <c r="G57" s="137"/>
      <c r="H57" s="137"/>
      <c r="I57" s="137"/>
      <c r="J57" s="138">
        <f>$J$100</f>
        <v>0</v>
      </c>
      <c r="K57" s="139"/>
    </row>
    <row r="58" spans="2:11" s="135" customFormat="1" ht="14.25" customHeight="1">
      <c r="B58" s="136"/>
      <c r="D58" s="137" t="s">
        <v>106</v>
      </c>
      <c r="E58" s="137"/>
      <c r="F58" s="137"/>
      <c r="G58" s="137"/>
      <c r="H58" s="137"/>
      <c r="I58" s="137"/>
      <c r="J58" s="138">
        <f>$J$149</f>
        <v>0</v>
      </c>
      <c r="K58" s="139"/>
    </row>
    <row r="59" spans="2:11" s="135" customFormat="1" ht="14.25" customHeight="1">
      <c r="B59" s="136"/>
      <c r="D59" s="137" t="s">
        <v>107</v>
      </c>
      <c r="E59" s="137"/>
      <c r="F59" s="137"/>
      <c r="G59" s="137"/>
      <c r="H59" s="137"/>
      <c r="I59" s="137"/>
      <c r="J59" s="138">
        <f>$J$177</f>
        <v>0</v>
      </c>
      <c r="K59" s="139"/>
    </row>
    <row r="60" spans="2:11" s="135" customFormat="1" ht="14.25" customHeight="1">
      <c r="B60" s="136"/>
      <c r="D60" s="137" t="s">
        <v>108</v>
      </c>
      <c r="E60" s="137"/>
      <c r="F60" s="137"/>
      <c r="G60" s="137"/>
      <c r="H60" s="137"/>
      <c r="I60" s="137"/>
      <c r="J60" s="138">
        <f>$J$201</f>
        <v>0</v>
      </c>
      <c r="K60" s="139"/>
    </row>
    <row r="61" spans="2:11" s="84" customFormat="1" ht="25.5" customHeight="1">
      <c r="B61" s="131"/>
      <c r="D61" s="132" t="s">
        <v>109</v>
      </c>
      <c r="E61" s="132"/>
      <c r="F61" s="132"/>
      <c r="G61" s="132"/>
      <c r="H61" s="132"/>
      <c r="I61" s="132"/>
      <c r="J61" s="133">
        <f>$J$204</f>
        <v>0</v>
      </c>
      <c r="K61" s="134"/>
    </row>
    <row r="62" spans="2:11" s="135" customFormat="1" ht="14.25" customHeight="1">
      <c r="B62" s="136"/>
      <c r="D62" s="137" t="s">
        <v>110</v>
      </c>
      <c r="E62" s="137"/>
      <c r="F62" s="137"/>
      <c r="G62" s="137"/>
      <c r="H62" s="137"/>
      <c r="I62" s="137"/>
      <c r="J62" s="138">
        <f>$J$205</f>
        <v>0</v>
      </c>
      <c r="K62" s="139"/>
    </row>
    <row r="63" spans="2:11" s="135" customFormat="1" ht="14.25" customHeight="1">
      <c r="B63" s="136"/>
      <c r="D63" s="137" t="s">
        <v>111</v>
      </c>
      <c r="E63" s="137"/>
      <c r="F63" s="137"/>
      <c r="G63" s="137"/>
      <c r="H63" s="137"/>
      <c r="I63" s="137"/>
      <c r="J63" s="138">
        <f>$J$266</f>
        <v>0</v>
      </c>
      <c r="K63" s="139"/>
    </row>
    <row r="64" spans="2:11" s="135" customFormat="1" ht="14.25" customHeight="1">
      <c r="B64" s="136"/>
      <c r="D64" s="137" t="s">
        <v>112</v>
      </c>
      <c r="E64" s="137"/>
      <c r="F64" s="137"/>
      <c r="G64" s="137"/>
      <c r="H64" s="137"/>
      <c r="I64" s="137"/>
      <c r="J64" s="138">
        <f>$J$368</f>
        <v>0</v>
      </c>
      <c r="K64" s="139"/>
    </row>
    <row r="65" spans="2:11" s="135" customFormat="1" ht="14.25" customHeight="1">
      <c r="B65" s="136"/>
      <c r="D65" s="137" t="s">
        <v>113</v>
      </c>
      <c r="E65" s="137"/>
      <c r="F65" s="137"/>
      <c r="G65" s="137"/>
      <c r="H65" s="137"/>
      <c r="I65" s="137"/>
      <c r="J65" s="138">
        <f>$J$409</f>
        <v>0</v>
      </c>
      <c r="K65" s="139"/>
    </row>
    <row r="66" spans="2:11" s="135" customFormat="1" ht="14.25" customHeight="1">
      <c r="B66" s="136"/>
      <c r="D66" s="137" t="s">
        <v>114</v>
      </c>
      <c r="E66" s="137"/>
      <c r="F66" s="137"/>
      <c r="G66" s="137"/>
      <c r="H66" s="137"/>
      <c r="I66" s="137"/>
      <c r="J66" s="138">
        <f>$J$413</f>
        <v>0</v>
      </c>
      <c r="K66" s="139"/>
    </row>
    <row r="67" spans="2:11" s="135" customFormat="1" ht="14.25" customHeight="1">
      <c r="B67" s="136"/>
      <c r="D67" s="137" t="s">
        <v>115</v>
      </c>
      <c r="E67" s="137"/>
      <c r="F67" s="137"/>
      <c r="G67" s="137"/>
      <c r="H67" s="137"/>
      <c r="I67" s="137"/>
      <c r="J67" s="138">
        <f>$J$419</f>
        <v>0</v>
      </c>
      <c r="K67" s="139"/>
    </row>
    <row r="68" spans="2:11" s="84" customFormat="1" ht="25.5" customHeight="1">
      <c r="B68" s="131"/>
      <c r="D68" s="132" t="s">
        <v>116</v>
      </c>
      <c r="E68" s="132"/>
      <c r="F68" s="132"/>
      <c r="G68" s="132"/>
      <c r="H68" s="132"/>
      <c r="I68" s="132"/>
      <c r="J68" s="133">
        <f>$J$437</f>
        <v>0</v>
      </c>
      <c r="K68" s="134"/>
    </row>
    <row r="69" spans="2:11" s="135" customFormat="1" ht="14.25" customHeight="1">
      <c r="B69" s="136"/>
      <c r="D69" s="137" t="s">
        <v>117</v>
      </c>
      <c r="E69" s="137"/>
      <c r="F69" s="137"/>
      <c r="G69" s="137"/>
      <c r="H69" s="137"/>
      <c r="I69" s="137"/>
      <c r="J69" s="138">
        <f>$J$438</f>
        <v>0</v>
      </c>
      <c r="K69" s="139"/>
    </row>
    <row r="70" spans="2:11" s="84" customFormat="1" ht="25.5" customHeight="1">
      <c r="B70" s="131"/>
      <c r="D70" s="132" t="s">
        <v>118</v>
      </c>
      <c r="E70" s="132"/>
      <c r="F70" s="132"/>
      <c r="G70" s="132"/>
      <c r="H70" s="132"/>
      <c r="I70" s="132"/>
      <c r="J70" s="133">
        <f>$J$444</f>
        <v>0</v>
      </c>
      <c r="K70" s="134"/>
    </row>
    <row r="71" spans="2:11" s="84" customFormat="1" ht="25.5" customHeight="1">
      <c r="B71" s="131"/>
      <c r="D71" s="132" t="s">
        <v>119</v>
      </c>
      <c r="E71" s="132"/>
      <c r="F71" s="132"/>
      <c r="G71" s="132"/>
      <c r="H71" s="132"/>
      <c r="I71" s="132"/>
      <c r="J71" s="133">
        <f>$J$447</f>
        <v>0</v>
      </c>
      <c r="K71" s="134"/>
    </row>
    <row r="72" spans="2:11" s="135" customFormat="1" ht="14.25" customHeight="1">
      <c r="B72" s="136"/>
      <c r="D72" s="137" t="s">
        <v>120</v>
      </c>
      <c r="E72" s="137"/>
      <c r="F72" s="137"/>
      <c r="G72" s="137"/>
      <c r="H72" s="137"/>
      <c r="I72" s="137"/>
      <c r="J72" s="138">
        <f>$J$448</f>
        <v>0</v>
      </c>
      <c r="K72" s="139"/>
    </row>
    <row r="73" spans="2:11" s="135" customFormat="1" ht="14.25" customHeight="1">
      <c r="B73" s="136"/>
      <c r="D73" s="137" t="s">
        <v>121</v>
      </c>
      <c r="E73" s="137"/>
      <c r="F73" s="137"/>
      <c r="G73" s="137"/>
      <c r="H73" s="137"/>
      <c r="I73" s="137"/>
      <c r="J73" s="138">
        <f>$J$452</f>
        <v>0</v>
      </c>
      <c r="K73" s="139"/>
    </row>
    <row r="74" spans="2:11" s="7" customFormat="1" ht="11.25" customHeight="1">
      <c r="B74" s="104"/>
      <c r="K74" s="105"/>
    </row>
    <row r="75" spans="2:11" s="7" customFormat="1" ht="7.5" customHeight="1">
      <c r="B75" s="122"/>
      <c r="C75" s="123"/>
      <c r="D75" s="123"/>
      <c r="E75" s="123"/>
      <c r="F75" s="123"/>
      <c r="G75" s="123"/>
      <c r="H75" s="123"/>
      <c r="I75" s="123"/>
      <c r="J75" s="123"/>
      <c r="K75" s="124"/>
    </row>
    <row r="79" spans="2:12" s="7" customFormat="1" ht="7.5" customHeight="1">
      <c r="B79" s="140"/>
      <c r="C79" s="141"/>
      <c r="D79" s="141"/>
      <c r="E79" s="141"/>
      <c r="F79" s="141"/>
      <c r="G79" s="141"/>
      <c r="H79" s="141"/>
      <c r="I79" s="141"/>
      <c r="J79" s="141"/>
      <c r="K79" s="142"/>
      <c r="L79" s="104"/>
    </row>
    <row r="80" spans="2:12" s="7" customFormat="1" ht="37.5" customHeight="1">
      <c r="B80" s="143"/>
      <c r="C80" s="12" t="s">
        <v>122</v>
      </c>
      <c r="K80" s="54"/>
      <c r="L80" s="104"/>
    </row>
    <row r="81" spans="2:12" s="7" customFormat="1" ht="7.5" customHeight="1">
      <c r="B81" s="143"/>
      <c r="K81" s="54"/>
      <c r="L81" s="104"/>
    </row>
    <row r="82" spans="2:12" s="7" customFormat="1" ht="15" customHeight="1">
      <c r="B82" s="143"/>
      <c r="C82" s="21" t="s">
        <v>16</v>
      </c>
      <c r="K82" s="54"/>
      <c r="L82" s="104"/>
    </row>
    <row r="83" spans="2:12" s="7" customFormat="1" ht="14.25" customHeight="1">
      <c r="B83" s="143"/>
      <c r="E83" s="103" t="str">
        <f>$E$7</f>
        <v>Stavební úpravy LD05, Lednice</v>
      </c>
      <c r="F83" s="103"/>
      <c r="G83" s="103"/>
      <c r="H83" s="103"/>
      <c r="K83" s="54"/>
      <c r="L83" s="104"/>
    </row>
    <row r="84" spans="2:12" s="7" customFormat="1" ht="15" customHeight="1">
      <c r="B84" s="143"/>
      <c r="C84" s="21" t="s">
        <v>92</v>
      </c>
      <c r="K84" s="54"/>
      <c r="L84" s="104"/>
    </row>
    <row r="85" spans="2:12" s="7" customFormat="1" ht="18" customHeight="1">
      <c r="B85" s="143"/>
      <c r="E85" s="60" t="str">
        <f>$E$9</f>
        <v>15-SO 144-01 - SO 01 Výměna střešní krytiny se všemi ostatními doplňky</v>
      </c>
      <c r="F85" s="60"/>
      <c r="G85" s="60"/>
      <c r="H85" s="60"/>
      <c r="K85" s="54"/>
      <c r="L85" s="104"/>
    </row>
    <row r="86" spans="2:12" s="7" customFormat="1" ht="7.5" customHeight="1">
      <c r="B86" s="143"/>
      <c r="K86" s="54"/>
      <c r="L86" s="104"/>
    </row>
    <row r="87" spans="2:12" s="7" customFormat="1" ht="18" customHeight="1">
      <c r="B87" s="143"/>
      <c r="C87" s="21" t="s">
        <v>24</v>
      </c>
      <c r="F87" s="22" t="str">
        <f>$F$12</f>
        <v>Lednice, areál zahradnické fakulty</v>
      </c>
      <c r="I87" s="21" t="s">
        <v>26</v>
      </c>
      <c r="J87" s="106" t="str">
        <f>IF($J$12="","",$J$12)</f>
        <v>28.11.2015</v>
      </c>
      <c r="K87" s="54"/>
      <c r="L87" s="104"/>
    </row>
    <row r="88" spans="2:12" s="7" customFormat="1" ht="7.5" customHeight="1">
      <c r="B88" s="143"/>
      <c r="K88" s="54"/>
      <c r="L88" s="104"/>
    </row>
    <row r="89" spans="2:12" s="7" customFormat="1" ht="13.5" customHeight="1">
      <c r="B89" s="143"/>
      <c r="C89" s="21" t="s">
        <v>32</v>
      </c>
      <c r="F89" s="22" t="str">
        <f>$E$15</f>
        <v>Mendelova univerzita v Brně </v>
      </c>
      <c r="I89" s="21" t="s">
        <v>38</v>
      </c>
      <c r="J89" s="22" t="str">
        <f>$E$21</f>
        <v>Ing. J. Dvořáková</v>
      </c>
      <c r="K89" s="54"/>
      <c r="L89" s="104"/>
    </row>
    <row r="90" spans="2:12" s="7" customFormat="1" ht="15" customHeight="1">
      <c r="B90" s="143"/>
      <c r="C90" s="21" t="s">
        <v>36</v>
      </c>
      <c r="F90" s="22">
        <f>IF($E$18="","",$E$18)</f>
      </c>
      <c r="K90" s="54"/>
      <c r="L90" s="104"/>
    </row>
    <row r="91" spans="2:12" s="7" customFormat="1" ht="11.25" customHeight="1">
      <c r="B91" s="143"/>
      <c r="K91" s="54"/>
      <c r="L91" s="104"/>
    </row>
    <row r="92" spans="2:20" s="144" customFormat="1" ht="30" customHeight="1">
      <c r="B92" s="145"/>
      <c r="C92" s="146" t="s">
        <v>123</v>
      </c>
      <c r="D92" s="147" t="s">
        <v>62</v>
      </c>
      <c r="E92" s="147" t="s">
        <v>58</v>
      </c>
      <c r="F92" s="147" t="s">
        <v>124</v>
      </c>
      <c r="G92" s="147" t="s">
        <v>125</v>
      </c>
      <c r="H92" s="147" t="s">
        <v>126</v>
      </c>
      <c r="I92" s="147" t="s">
        <v>127</v>
      </c>
      <c r="J92" s="147" t="s">
        <v>128</v>
      </c>
      <c r="K92" s="148" t="s">
        <v>129</v>
      </c>
      <c r="L92" s="149"/>
      <c r="M92" s="73" t="s">
        <v>130</v>
      </c>
      <c r="N92" s="74" t="s">
        <v>47</v>
      </c>
      <c r="O92" s="74" t="s">
        <v>131</v>
      </c>
      <c r="P92" s="74" t="s">
        <v>132</v>
      </c>
      <c r="Q92" s="74" t="s">
        <v>133</v>
      </c>
      <c r="R92" s="74" t="s">
        <v>134</v>
      </c>
      <c r="S92" s="74" t="s">
        <v>135</v>
      </c>
      <c r="T92" s="75" t="s">
        <v>136</v>
      </c>
    </row>
    <row r="93" spans="2:63" s="7" customFormat="1" ht="30" customHeight="1">
      <c r="B93" s="143"/>
      <c r="C93" s="77" t="s">
        <v>101</v>
      </c>
      <c r="J93" s="150">
        <f>$BK$93</f>
        <v>0</v>
      </c>
      <c r="K93" s="54"/>
      <c r="L93" s="104"/>
      <c r="M93" s="151"/>
      <c r="N93" s="110"/>
      <c r="O93" s="110"/>
      <c r="P93" s="152">
        <f>$P$94+$P$204+$P$437+$P$444+$P$447</f>
        <v>0</v>
      </c>
      <c r="Q93" s="110"/>
      <c r="R93" s="152">
        <f>$R$94+$R$204+$R$437+$R$444+$R$447</f>
        <v>14.08355854</v>
      </c>
      <c r="S93" s="110"/>
      <c r="T93" s="153">
        <f>$T$94+$T$204+$T$437+$T$444+$T$447</f>
        <v>43.9412265</v>
      </c>
      <c r="AT93" s="7" t="s">
        <v>76</v>
      </c>
      <c r="AU93" s="7" t="s">
        <v>102</v>
      </c>
      <c r="BK93" s="154">
        <f>$BK$94+$BK$204+$BK$437+$BK$444+$BK$447</f>
        <v>0</v>
      </c>
    </row>
    <row r="94" spans="2:63" s="155" customFormat="1" ht="38.25" customHeight="1">
      <c r="B94" s="156"/>
      <c r="D94" s="157" t="s">
        <v>76</v>
      </c>
      <c r="E94" s="158" t="s">
        <v>137</v>
      </c>
      <c r="F94" s="158" t="s">
        <v>138</v>
      </c>
      <c r="J94" s="159">
        <f>$BK$94</f>
        <v>0</v>
      </c>
      <c r="K94" s="160"/>
      <c r="L94" s="161"/>
      <c r="M94" s="162"/>
      <c r="P94" s="163">
        <f>$P$95+$P$100+$P$149+$P$177+$P$201</f>
        <v>0</v>
      </c>
      <c r="R94" s="163">
        <f>$R$95+$R$100+$R$149+$R$177+$R$201</f>
        <v>1.1556825399999997</v>
      </c>
      <c r="T94" s="164">
        <f>$T$95+$T$100+$T$149+$T$177+$T$201</f>
        <v>1.201503</v>
      </c>
      <c r="AR94" s="157" t="s">
        <v>23</v>
      </c>
      <c r="AT94" s="157" t="s">
        <v>76</v>
      </c>
      <c r="AU94" s="157" t="s">
        <v>77</v>
      </c>
      <c r="AY94" s="157" t="s">
        <v>139</v>
      </c>
      <c r="BK94" s="165">
        <f>$BK$95+$BK$100+$BK$149+$BK$177+$BK$201</f>
        <v>0</v>
      </c>
    </row>
    <row r="95" spans="2:63" s="155" customFormat="1" ht="20.25" customHeight="1">
      <c r="B95" s="156"/>
      <c r="D95" s="157" t="s">
        <v>76</v>
      </c>
      <c r="E95" s="166" t="s">
        <v>23</v>
      </c>
      <c r="F95" s="166" t="s">
        <v>140</v>
      </c>
      <c r="J95" s="167">
        <f>$BK$95</f>
        <v>0</v>
      </c>
      <c r="K95" s="160"/>
      <c r="L95" s="161"/>
      <c r="M95" s="162"/>
      <c r="P95" s="163">
        <f>SUM($P$96:$P$99)</f>
        <v>0</v>
      </c>
      <c r="R95" s="163">
        <f>SUM($R$96:$R$99)</f>
        <v>0</v>
      </c>
      <c r="T95" s="164">
        <f>SUM($T$96:$T$99)</f>
        <v>0</v>
      </c>
      <c r="AR95" s="157" t="s">
        <v>23</v>
      </c>
      <c r="AT95" s="157" t="s">
        <v>76</v>
      </c>
      <c r="AU95" s="157" t="s">
        <v>23</v>
      </c>
      <c r="AY95" s="157" t="s">
        <v>139</v>
      </c>
      <c r="BK95" s="165">
        <f>SUM($BK$96:$BK$99)</f>
        <v>0</v>
      </c>
    </row>
    <row r="96" spans="2:65" s="7" customFormat="1" ht="13.5" customHeight="1">
      <c r="B96" s="143"/>
      <c r="C96" s="168" t="s">
        <v>23</v>
      </c>
      <c r="D96" s="168" t="s">
        <v>141</v>
      </c>
      <c r="E96" s="169" t="s">
        <v>142</v>
      </c>
      <c r="F96" s="170" t="s">
        <v>143</v>
      </c>
      <c r="G96" s="171" t="s">
        <v>144</v>
      </c>
      <c r="H96" s="172">
        <v>10</v>
      </c>
      <c r="I96" s="173"/>
      <c r="J96" s="174">
        <f>ROUND($I$96*$H$96,2)</f>
        <v>0</v>
      </c>
      <c r="K96" s="175"/>
      <c r="L96" s="104"/>
      <c r="M96" s="176"/>
      <c r="N96" s="177" t="s">
        <v>48</v>
      </c>
      <c r="P96" s="178">
        <f>$O$96*$H$96</f>
        <v>0</v>
      </c>
      <c r="Q96" s="178">
        <v>0</v>
      </c>
      <c r="R96" s="178">
        <f>$Q$96*$H$96</f>
        <v>0</v>
      </c>
      <c r="S96" s="178">
        <v>0</v>
      </c>
      <c r="T96" s="179">
        <f>$S$96*$H$96</f>
        <v>0</v>
      </c>
      <c r="AR96" s="107" t="s">
        <v>145</v>
      </c>
      <c r="AT96" s="107" t="s">
        <v>141</v>
      </c>
      <c r="AU96" s="107" t="s">
        <v>85</v>
      </c>
      <c r="AY96" s="7" t="s">
        <v>139</v>
      </c>
      <c r="BE96" s="180">
        <f>IF($N$96="základní",$J$96,0)</f>
        <v>0</v>
      </c>
      <c r="BF96" s="180">
        <f>IF($N$96="snížená",$J$96,0)</f>
        <v>0</v>
      </c>
      <c r="BG96" s="180">
        <f>IF($N$96="zákl. přenesená",$J$96,0)</f>
        <v>0</v>
      </c>
      <c r="BH96" s="180">
        <f>IF($N$96="sníž. přenesená",$J$96,0)</f>
        <v>0</v>
      </c>
      <c r="BI96" s="180">
        <f>IF($N$96="nulová",$J$96,0)</f>
        <v>0</v>
      </c>
      <c r="BJ96" s="107" t="s">
        <v>23</v>
      </c>
      <c r="BK96" s="180">
        <f>ROUND($I$96*$H$96,2)</f>
        <v>0</v>
      </c>
      <c r="BL96" s="107" t="s">
        <v>145</v>
      </c>
      <c r="BM96" s="107" t="s">
        <v>146</v>
      </c>
    </row>
    <row r="97" spans="2:47" s="7" customFormat="1" ht="14.25" customHeight="1">
      <c r="B97" s="143"/>
      <c r="D97" s="181" t="s">
        <v>147</v>
      </c>
      <c r="F97" s="182" t="s">
        <v>148</v>
      </c>
      <c r="K97" s="54"/>
      <c r="L97" s="104"/>
      <c r="M97" s="183"/>
      <c r="T97" s="184"/>
      <c r="AT97" s="7" t="s">
        <v>147</v>
      </c>
      <c r="AU97" s="7" t="s">
        <v>85</v>
      </c>
    </row>
    <row r="98" spans="2:51" s="7" customFormat="1" ht="13.5" customHeight="1">
      <c r="B98" s="185"/>
      <c r="D98" s="186" t="s">
        <v>149</v>
      </c>
      <c r="E98" s="187"/>
      <c r="F98" s="188" t="s">
        <v>150</v>
      </c>
      <c r="H98" s="187"/>
      <c r="K98" s="54"/>
      <c r="L98" s="189"/>
      <c r="M98" s="190"/>
      <c r="T98" s="191"/>
      <c r="AT98" s="187" t="s">
        <v>149</v>
      </c>
      <c r="AU98" s="187" t="s">
        <v>85</v>
      </c>
      <c r="AV98" s="187" t="s">
        <v>23</v>
      </c>
      <c r="AW98" s="187" t="s">
        <v>102</v>
      </c>
      <c r="AX98" s="187" t="s">
        <v>77</v>
      </c>
      <c r="AY98" s="187" t="s">
        <v>139</v>
      </c>
    </row>
    <row r="99" spans="2:51" s="7" customFormat="1" ht="13.5" customHeight="1">
      <c r="B99" s="192"/>
      <c r="D99" s="186" t="s">
        <v>149</v>
      </c>
      <c r="E99" s="193"/>
      <c r="F99" s="194" t="s">
        <v>28</v>
      </c>
      <c r="H99" s="195">
        <v>10</v>
      </c>
      <c r="K99" s="54"/>
      <c r="L99" s="196"/>
      <c r="M99" s="197"/>
      <c r="T99" s="198"/>
      <c r="AT99" s="193" t="s">
        <v>149</v>
      </c>
      <c r="AU99" s="193" t="s">
        <v>85</v>
      </c>
      <c r="AV99" s="193" t="s">
        <v>85</v>
      </c>
      <c r="AW99" s="193" t="s">
        <v>102</v>
      </c>
      <c r="AX99" s="193" t="s">
        <v>23</v>
      </c>
      <c r="AY99" s="193" t="s">
        <v>139</v>
      </c>
    </row>
    <row r="100" spans="2:63" s="155" customFormat="1" ht="30" customHeight="1">
      <c r="B100" s="156"/>
      <c r="D100" s="157" t="s">
        <v>76</v>
      </c>
      <c r="E100" s="166" t="s">
        <v>151</v>
      </c>
      <c r="F100" s="166" t="s">
        <v>152</v>
      </c>
      <c r="J100" s="167">
        <f>$BK$100</f>
        <v>0</v>
      </c>
      <c r="K100" s="160"/>
      <c r="L100" s="161"/>
      <c r="M100" s="162"/>
      <c r="P100" s="163">
        <f>SUM($P$101:$P$148)</f>
        <v>0</v>
      </c>
      <c r="R100" s="163">
        <f>SUM($R$101:$R$148)</f>
        <v>1.1538807399999997</v>
      </c>
      <c r="T100" s="164">
        <f>SUM($T$101:$T$148)</f>
        <v>0</v>
      </c>
      <c r="AR100" s="157" t="s">
        <v>23</v>
      </c>
      <c r="AT100" s="157" t="s">
        <v>76</v>
      </c>
      <c r="AU100" s="157" t="s">
        <v>23</v>
      </c>
      <c r="AY100" s="157" t="s">
        <v>139</v>
      </c>
      <c r="BK100" s="165">
        <f>SUM($BK$101:$BK$148)</f>
        <v>0</v>
      </c>
    </row>
    <row r="101" spans="2:65" s="7" customFormat="1" ht="13.5" customHeight="1">
      <c r="B101" s="143"/>
      <c r="C101" s="168" t="s">
        <v>85</v>
      </c>
      <c r="D101" s="168" t="s">
        <v>141</v>
      </c>
      <c r="E101" s="169" t="s">
        <v>153</v>
      </c>
      <c r="F101" s="170" t="s">
        <v>154</v>
      </c>
      <c r="G101" s="171" t="s">
        <v>144</v>
      </c>
      <c r="H101" s="172">
        <v>5</v>
      </c>
      <c r="I101" s="173"/>
      <c r="J101" s="174">
        <f>ROUND($I$101*$H$101,2)</f>
        <v>0</v>
      </c>
      <c r="K101" s="175"/>
      <c r="L101" s="104"/>
      <c r="M101" s="176"/>
      <c r="N101" s="177" t="s">
        <v>48</v>
      </c>
      <c r="P101" s="178">
        <f>$O$101*$H$101</f>
        <v>0</v>
      </c>
      <c r="Q101" s="178">
        <v>0.02659</v>
      </c>
      <c r="R101" s="178">
        <f>$Q$101*$H$101</f>
        <v>0.13294999999999998</v>
      </c>
      <c r="S101" s="178">
        <v>0</v>
      </c>
      <c r="T101" s="179">
        <f>$S$101*$H$101</f>
        <v>0</v>
      </c>
      <c r="AR101" s="107" t="s">
        <v>145</v>
      </c>
      <c r="AT101" s="107" t="s">
        <v>141</v>
      </c>
      <c r="AU101" s="107" t="s">
        <v>85</v>
      </c>
      <c r="AY101" s="7" t="s">
        <v>139</v>
      </c>
      <c r="BE101" s="180">
        <f>IF($N$101="základní",$J$101,0)</f>
        <v>0</v>
      </c>
      <c r="BF101" s="180">
        <f>IF($N$101="snížená",$J$101,0)</f>
        <v>0</v>
      </c>
      <c r="BG101" s="180">
        <f>IF($N$101="zákl. přenesená",$J$101,0)</f>
        <v>0</v>
      </c>
      <c r="BH101" s="180">
        <f>IF($N$101="sníž. přenesená",$J$101,0)</f>
        <v>0</v>
      </c>
      <c r="BI101" s="180">
        <f>IF($N$101="nulová",$J$101,0)</f>
        <v>0</v>
      </c>
      <c r="BJ101" s="107" t="s">
        <v>23</v>
      </c>
      <c r="BK101" s="180">
        <f>ROUND($I$101*$H$101,2)</f>
        <v>0</v>
      </c>
      <c r="BL101" s="107" t="s">
        <v>145</v>
      </c>
      <c r="BM101" s="107" t="s">
        <v>155</v>
      </c>
    </row>
    <row r="102" spans="2:47" s="7" customFormat="1" ht="14.25" customHeight="1">
      <c r="B102" s="143"/>
      <c r="D102" s="181" t="s">
        <v>147</v>
      </c>
      <c r="F102" s="182" t="s">
        <v>156</v>
      </c>
      <c r="K102" s="54"/>
      <c r="L102" s="104"/>
      <c r="M102" s="183"/>
      <c r="T102" s="184"/>
      <c r="AT102" s="7" t="s">
        <v>147</v>
      </c>
      <c r="AU102" s="7" t="s">
        <v>85</v>
      </c>
    </row>
    <row r="103" spans="2:51" s="7" customFormat="1" ht="13.5" customHeight="1">
      <c r="B103" s="185"/>
      <c r="D103" s="186" t="s">
        <v>149</v>
      </c>
      <c r="E103" s="187"/>
      <c r="F103" s="188" t="s">
        <v>157</v>
      </c>
      <c r="H103" s="187"/>
      <c r="K103" s="54"/>
      <c r="L103" s="189"/>
      <c r="M103" s="190"/>
      <c r="T103" s="191"/>
      <c r="AT103" s="187" t="s">
        <v>149</v>
      </c>
      <c r="AU103" s="187" t="s">
        <v>85</v>
      </c>
      <c r="AV103" s="187" t="s">
        <v>23</v>
      </c>
      <c r="AW103" s="187" t="s">
        <v>102</v>
      </c>
      <c r="AX103" s="187" t="s">
        <v>77</v>
      </c>
      <c r="AY103" s="187" t="s">
        <v>139</v>
      </c>
    </row>
    <row r="104" spans="2:51" s="7" customFormat="1" ht="13.5" customHeight="1">
      <c r="B104" s="192"/>
      <c r="D104" s="186" t="s">
        <v>149</v>
      </c>
      <c r="E104" s="193"/>
      <c r="F104" s="194" t="s">
        <v>158</v>
      </c>
      <c r="H104" s="195">
        <v>5</v>
      </c>
      <c r="K104" s="54"/>
      <c r="L104" s="196"/>
      <c r="M104" s="197"/>
      <c r="T104" s="198"/>
      <c r="AT104" s="193" t="s">
        <v>149</v>
      </c>
      <c r="AU104" s="193" t="s">
        <v>85</v>
      </c>
      <c r="AV104" s="193" t="s">
        <v>85</v>
      </c>
      <c r="AW104" s="193" t="s">
        <v>102</v>
      </c>
      <c r="AX104" s="193" t="s">
        <v>23</v>
      </c>
      <c r="AY104" s="193" t="s">
        <v>139</v>
      </c>
    </row>
    <row r="105" spans="2:65" s="7" customFormat="1" ht="13.5" customHeight="1">
      <c r="B105" s="143"/>
      <c r="C105" s="168" t="s">
        <v>159</v>
      </c>
      <c r="D105" s="168" t="s">
        <v>141</v>
      </c>
      <c r="E105" s="169" t="s">
        <v>160</v>
      </c>
      <c r="F105" s="170" t="s">
        <v>161</v>
      </c>
      <c r="G105" s="171" t="s">
        <v>162</v>
      </c>
      <c r="H105" s="172">
        <v>16.941</v>
      </c>
      <c r="I105" s="173"/>
      <c r="J105" s="174">
        <f>ROUND($I$105*$H$105,2)</f>
        <v>0</v>
      </c>
      <c r="K105" s="175" t="s">
        <v>163</v>
      </c>
      <c r="L105" s="104"/>
      <c r="M105" s="176"/>
      <c r="N105" s="177" t="s">
        <v>48</v>
      </c>
      <c r="P105" s="178">
        <f>$O$105*$H$105</f>
        <v>0</v>
      </c>
      <c r="Q105" s="178">
        <v>0.0006</v>
      </c>
      <c r="R105" s="178">
        <f>$Q$105*$H$105</f>
        <v>0.0101646</v>
      </c>
      <c r="S105" s="178">
        <v>0</v>
      </c>
      <c r="T105" s="179">
        <f>$S$105*$H$105</f>
        <v>0</v>
      </c>
      <c r="AR105" s="107" t="s">
        <v>145</v>
      </c>
      <c r="AT105" s="107" t="s">
        <v>141</v>
      </c>
      <c r="AU105" s="107" t="s">
        <v>85</v>
      </c>
      <c r="AY105" s="7" t="s">
        <v>139</v>
      </c>
      <c r="BE105" s="180">
        <f>IF($N$105="základní",$J$105,0)</f>
        <v>0</v>
      </c>
      <c r="BF105" s="180">
        <f>IF($N$105="snížená",$J$105,0)</f>
        <v>0</v>
      </c>
      <c r="BG105" s="180">
        <f>IF($N$105="zákl. přenesená",$J$105,0)</f>
        <v>0</v>
      </c>
      <c r="BH105" s="180">
        <f>IF($N$105="sníž. přenesená",$J$105,0)</f>
        <v>0</v>
      </c>
      <c r="BI105" s="180">
        <f>IF($N$105="nulová",$J$105,0)</f>
        <v>0</v>
      </c>
      <c r="BJ105" s="107" t="s">
        <v>23</v>
      </c>
      <c r="BK105" s="180">
        <f>ROUND($I$105*$H$105,2)</f>
        <v>0</v>
      </c>
      <c r="BL105" s="107" t="s">
        <v>145</v>
      </c>
      <c r="BM105" s="107" t="s">
        <v>164</v>
      </c>
    </row>
    <row r="106" spans="2:47" s="7" customFormat="1" ht="24.75" customHeight="1">
      <c r="B106" s="143"/>
      <c r="D106" s="181" t="s">
        <v>147</v>
      </c>
      <c r="F106" s="182" t="s">
        <v>165</v>
      </c>
      <c r="K106" s="54"/>
      <c r="L106" s="104"/>
      <c r="M106" s="183"/>
      <c r="T106" s="184"/>
      <c r="AT106" s="7" t="s">
        <v>147</v>
      </c>
      <c r="AU106" s="7" t="s">
        <v>85</v>
      </c>
    </row>
    <row r="107" spans="2:51" s="7" customFormat="1" ht="13.5" customHeight="1">
      <c r="B107" s="185"/>
      <c r="D107" s="186" t="s">
        <v>149</v>
      </c>
      <c r="E107" s="187"/>
      <c r="F107" s="188" t="s">
        <v>166</v>
      </c>
      <c r="H107" s="187"/>
      <c r="K107" s="54"/>
      <c r="L107" s="189"/>
      <c r="M107" s="190"/>
      <c r="T107" s="191"/>
      <c r="AT107" s="187" t="s">
        <v>149</v>
      </c>
      <c r="AU107" s="187" t="s">
        <v>85</v>
      </c>
      <c r="AV107" s="187" t="s">
        <v>23</v>
      </c>
      <c r="AW107" s="187" t="s">
        <v>102</v>
      </c>
      <c r="AX107" s="187" t="s">
        <v>77</v>
      </c>
      <c r="AY107" s="187" t="s">
        <v>139</v>
      </c>
    </row>
    <row r="108" spans="2:51" s="7" customFormat="1" ht="13.5" customHeight="1">
      <c r="B108" s="185"/>
      <c r="D108" s="186" t="s">
        <v>149</v>
      </c>
      <c r="E108" s="187"/>
      <c r="F108" s="188" t="s">
        <v>167</v>
      </c>
      <c r="H108" s="187"/>
      <c r="K108" s="54"/>
      <c r="L108" s="189"/>
      <c r="M108" s="190"/>
      <c r="T108" s="191"/>
      <c r="AT108" s="187" t="s">
        <v>149</v>
      </c>
      <c r="AU108" s="187" t="s">
        <v>85</v>
      </c>
      <c r="AV108" s="187" t="s">
        <v>23</v>
      </c>
      <c r="AW108" s="187" t="s">
        <v>102</v>
      </c>
      <c r="AX108" s="187" t="s">
        <v>77</v>
      </c>
      <c r="AY108" s="187" t="s">
        <v>139</v>
      </c>
    </row>
    <row r="109" spans="2:51" s="7" customFormat="1" ht="13.5" customHeight="1">
      <c r="B109" s="192"/>
      <c r="D109" s="186" t="s">
        <v>149</v>
      </c>
      <c r="E109" s="193"/>
      <c r="F109" s="194" t="s">
        <v>168</v>
      </c>
      <c r="H109" s="195">
        <v>6.435</v>
      </c>
      <c r="K109" s="54"/>
      <c r="L109" s="196"/>
      <c r="M109" s="197"/>
      <c r="T109" s="198"/>
      <c r="AT109" s="193" t="s">
        <v>149</v>
      </c>
      <c r="AU109" s="193" t="s">
        <v>85</v>
      </c>
      <c r="AV109" s="193" t="s">
        <v>85</v>
      </c>
      <c r="AW109" s="193" t="s">
        <v>102</v>
      </c>
      <c r="AX109" s="193" t="s">
        <v>77</v>
      </c>
      <c r="AY109" s="193" t="s">
        <v>139</v>
      </c>
    </row>
    <row r="110" spans="2:51" s="7" customFormat="1" ht="13.5" customHeight="1">
      <c r="B110" s="192"/>
      <c r="D110" s="186" t="s">
        <v>149</v>
      </c>
      <c r="E110" s="193"/>
      <c r="F110" s="194" t="s">
        <v>169</v>
      </c>
      <c r="H110" s="195">
        <v>11.226</v>
      </c>
      <c r="K110" s="54"/>
      <c r="L110" s="196"/>
      <c r="M110" s="197"/>
      <c r="T110" s="198"/>
      <c r="AT110" s="193" t="s">
        <v>149</v>
      </c>
      <c r="AU110" s="193" t="s">
        <v>85</v>
      </c>
      <c r="AV110" s="193" t="s">
        <v>85</v>
      </c>
      <c r="AW110" s="193" t="s">
        <v>102</v>
      </c>
      <c r="AX110" s="193" t="s">
        <v>77</v>
      </c>
      <c r="AY110" s="193" t="s">
        <v>139</v>
      </c>
    </row>
    <row r="111" spans="2:51" s="7" customFormat="1" ht="13.5" customHeight="1">
      <c r="B111" s="192"/>
      <c r="D111" s="186" t="s">
        <v>149</v>
      </c>
      <c r="E111" s="193"/>
      <c r="F111" s="194" t="s">
        <v>170</v>
      </c>
      <c r="H111" s="195">
        <v>0.856</v>
      </c>
      <c r="K111" s="54"/>
      <c r="L111" s="196"/>
      <c r="M111" s="197"/>
      <c r="T111" s="198"/>
      <c r="AT111" s="193" t="s">
        <v>149</v>
      </c>
      <c r="AU111" s="193" t="s">
        <v>85</v>
      </c>
      <c r="AV111" s="193" t="s">
        <v>85</v>
      </c>
      <c r="AW111" s="193" t="s">
        <v>102</v>
      </c>
      <c r="AX111" s="193" t="s">
        <v>77</v>
      </c>
      <c r="AY111" s="193" t="s">
        <v>139</v>
      </c>
    </row>
    <row r="112" spans="2:51" s="7" customFormat="1" ht="13.5" customHeight="1">
      <c r="B112" s="192"/>
      <c r="D112" s="186" t="s">
        <v>149</v>
      </c>
      <c r="E112" s="193"/>
      <c r="F112" s="194" t="s">
        <v>171</v>
      </c>
      <c r="H112" s="195">
        <v>-1.576</v>
      </c>
      <c r="K112" s="54"/>
      <c r="L112" s="196"/>
      <c r="M112" s="197"/>
      <c r="T112" s="198"/>
      <c r="AT112" s="193" t="s">
        <v>149</v>
      </c>
      <c r="AU112" s="193" t="s">
        <v>85</v>
      </c>
      <c r="AV112" s="193" t="s">
        <v>85</v>
      </c>
      <c r="AW112" s="193" t="s">
        <v>102</v>
      </c>
      <c r="AX112" s="193" t="s">
        <v>77</v>
      </c>
      <c r="AY112" s="193" t="s">
        <v>139</v>
      </c>
    </row>
    <row r="113" spans="2:51" s="7" customFormat="1" ht="13.5" customHeight="1">
      <c r="B113" s="199"/>
      <c r="D113" s="186" t="s">
        <v>149</v>
      </c>
      <c r="E113" s="200"/>
      <c r="F113" s="201" t="s">
        <v>172</v>
      </c>
      <c r="H113" s="202">
        <v>16.941</v>
      </c>
      <c r="K113" s="54"/>
      <c r="L113" s="203"/>
      <c r="M113" s="204"/>
      <c r="T113" s="205"/>
      <c r="AT113" s="200" t="s">
        <v>149</v>
      </c>
      <c r="AU113" s="200" t="s">
        <v>85</v>
      </c>
      <c r="AV113" s="200" t="s">
        <v>145</v>
      </c>
      <c r="AW113" s="200" t="s">
        <v>102</v>
      </c>
      <c r="AX113" s="200" t="s">
        <v>23</v>
      </c>
      <c r="AY113" s="200" t="s">
        <v>139</v>
      </c>
    </row>
    <row r="114" spans="2:65" s="7" customFormat="1" ht="13.5" customHeight="1">
      <c r="B114" s="143"/>
      <c r="C114" s="168" t="s">
        <v>145</v>
      </c>
      <c r="D114" s="168" t="s">
        <v>141</v>
      </c>
      <c r="E114" s="169" t="s">
        <v>173</v>
      </c>
      <c r="F114" s="170" t="s">
        <v>174</v>
      </c>
      <c r="G114" s="171" t="s">
        <v>162</v>
      </c>
      <c r="H114" s="172">
        <v>16.162</v>
      </c>
      <c r="I114" s="173"/>
      <c r="J114" s="174">
        <f>ROUND($I$114*$H$114,2)</f>
        <v>0</v>
      </c>
      <c r="K114" s="175" t="s">
        <v>163</v>
      </c>
      <c r="L114" s="104"/>
      <c r="M114" s="176"/>
      <c r="N114" s="177" t="s">
        <v>48</v>
      </c>
      <c r="P114" s="178">
        <f>$O$114*$H$114</f>
        <v>0</v>
      </c>
      <c r="Q114" s="178">
        <v>0.00122</v>
      </c>
      <c r="R114" s="178">
        <f>$Q$114*$H$114</f>
        <v>0.019717639999999998</v>
      </c>
      <c r="S114" s="178">
        <v>0</v>
      </c>
      <c r="T114" s="179">
        <f>$S$114*$H$114</f>
        <v>0</v>
      </c>
      <c r="AR114" s="107" t="s">
        <v>145</v>
      </c>
      <c r="AT114" s="107" t="s">
        <v>141</v>
      </c>
      <c r="AU114" s="107" t="s">
        <v>85</v>
      </c>
      <c r="AY114" s="7" t="s">
        <v>139</v>
      </c>
      <c r="BE114" s="180">
        <f>IF($N$114="základní",$J$114,0)</f>
        <v>0</v>
      </c>
      <c r="BF114" s="180">
        <f>IF($N$114="snížená",$J$114,0)</f>
        <v>0</v>
      </c>
      <c r="BG114" s="180">
        <f>IF($N$114="zákl. přenesená",$J$114,0)</f>
        <v>0</v>
      </c>
      <c r="BH114" s="180">
        <f>IF($N$114="sníž. přenesená",$J$114,0)</f>
        <v>0</v>
      </c>
      <c r="BI114" s="180">
        <f>IF($N$114="nulová",$J$114,0)</f>
        <v>0</v>
      </c>
      <c r="BJ114" s="107" t="s">
        <v>23</v>
      </c>
      <c r="BK114" s="180">
        <f>ROUND($I$114*$H$114,2)</f>
        <v>0</v>
      </c>
      <c r="BL114" s="107" t="s">
        <v>145</v>
      </c>
      <c r="BM114" s="107" t="s">
        <v>175</v>
      </c>
    </row>
    <row r="115" spans="2:47" s="7" customFormat="1" ht="24.75" customHeight="1">
      <c r="B115" s="143"/>
      <c r="D115" s="181" t="s">
        <v>147</v>
      </c>
      <c r="F115" s="182" t="s">
        <v>176</v>
      </c>
      <c r="K115" s="54"/>
      <c r="L115" s="104"/>
      <c r="M115" s="183"/>
      <c r="T115" s="184"/>
      <c r="AT115" s="7" t="s">
        <v>147</v>
      </c>
      <c r="AU115" s="7" t="s">
        <v>85</v>
      </c>
    </row>
    <row r="116" spans="2:51" s="7" customFormat="1" ht="13.5" customHeight="1">
      <c r="B116" s="185"/>
      <c r="D116" s="186" t="s">
        <v>149</v>
      </c>
      <c r="E116" s="187"/>
      <c r="F116" s="188" t="s">
        <v>157</v>
      </c>
      <c r="H116" s="187"/>
      <c r="K116" s="54"/>
      <c r="L116" s="189"/>
      <c r="M116" s="190"/>
      <c r="T116" s="191"/>
      <c r="AT116" s="187" t="s">
        <v>149</v>
      </c>
      <c r="AU116" s="187" t="s">
        <v>85</v>
      </c>
      <c r="AV116" s="187" t="s">
        <v>23</v>
      </c>
      <c r="AW116" s="187" t="s">
        <v>102</v>
      </c>
      <c r="AX116" s="187" t="s">
        <v>77</v>
      </c>
      <c r="AY116" s="187" t="s">
        <v>139</v>
      </c>
    </row>
    <row r="117" spans="2:51" s="7" customFormat="1" ht="13.5" customHeight="1">
      <c r="B117" s="185"/>
      <c r="D117" s="186" t="s">
        <v>149</v>
      </c>
      <c r="E117" s="187"/>
      <c r="F117" s="188" t="s">
        <v>177</v>
      </c>
      <c r="H117" s="187"/>
      <c r="K117" s="54"/>
      <c r="L117" s="189"/>
      <c r="M117" s="190"/>
      <c r="T117" s="191"/>
      <c r="AT117" s="187" t="s">
        <v>149</v>
      </c>
      <c r="AU117" s="187" t="s">
        <v>85</v>
      </c>
      <c r="AV117" s="187" t="s">
        <v>23</v>
      </c>
      <c r="AW117" s="187" t="s">
        <v>102</v>
      </c>
      <c r="AX117" s="187" t="s">
        <v>77</v>
      </c>
      <c r="AY117" s="187" t="s">
        <v>139</v>
      </c>
    </row>
    <row r="118" spans="2:51" s="7" customFormat="1" ht="13.5" customHeight="1">
      <c r="B118" s="192"/>
      <c r="D118" s="186" t="s">
        <v>149</v>
      </c>
      <c r="E118" s="193"/>
      <c r="F118" s="194" t="s">
        <v>178</v>
      </c>
      <c r="H118" s="195">
        <v>1.92</v>
      </c>
      <c r="K118" s="54"/>
      <c r="L118" s="196"/>
      <c r="M118" s="197"/>
      <c r="T118" s="198"/>
      <c r="AT118" s="193" t="s">
        <v>149</v>
      </c>
      <c r="AU118" s="193" t="s">
        <v>85</v>
      </c>
      <c r="AV118" s="193" t="s">
        <v>85</v>
      </c>
      <c r="AW118" s="193" t="s">
        <v>102</v>
      </c>
      <c r="AX118" s="193" t="s">
        <v>77</v>
      </c>
      <c r="AY118" s="193" t="s">
        <v>139</v>
      </c>
    </row>
    <row r="119" spans="2:51" s="7" customFormat="1" ht="13.5" customHeight="1">
      <c r="B119" s="192"/>
      <c r="D119" s="186" t="s">
        <v>149</v>
      </c>
      <c r="E119" s="193"/>
      <c r="F119" s="194" t="s">
        <v>179</v>
      </c>
      <c r="H119" s="195">
        <v>5.244</v>
      </c>
      <c r="K119" s="54"/>
      <c r="L119" s="196"/>
      <c r="M119" s="197"/>
      <c r="T119" s="198"/>
      <c r="AT119" s="193" t="s">
        <v>149</v>
      </c>
      <c r="AU119" s="193" t="s">
        <v>85</v>
      </c>
      <c r="AV119" s="193" t="s">
        <v>85</v>
      </c>
      <c r="AW119" s="193" t="s">
        <v>102</v>
      </c>
      <c r="AX119" s="193" t="s">
        <v>77</v>
      </c>
      <c r="AY119" s="193" t="s">
        <v>139</v>
      </c>
    </row>
    <row r="120" spans="2:51" s="7" customFormat="1" ht="13.5" customHeight="1">
      <c r="B120" s="192"/>
      <c r="D120" s="186" t="s">
        <v>149</v>
      </c>
      <c r="E120" s="193"/>
      <c r="F120" s="194" t="s">
        <v>180</v>
      </c>
      <c r="H120" s="195">
        <v>2.16</v>
      </c>
      <c r="K120" s="54"/>
      <c r="L120" s="196"/>
      <c r="M120" s="197"/>
      <c r="T120" s="198"/>
      <c r="AT120" s="193" t="s">
        <v>149</v>
      </c>
      <c r="AU120" s="193" t="s">
        <v>85</v>
      </c>
      <c r="AV120" s="193" t="s">
        <v>85</v>
      </c>
      <c r="AW120" s="193" t="s">
        <v>102</v>
      </c>
      <c r="AX120" s="193" t="s">
        <v>77</v>
      </c>
      <c r="AY120" s="193" t="s">
        <v>139</v>
      </c>
    </row>
    <row r="121" spans="2:51" s="7" customFormat="1" ht="13.5" customHeight="1">
      <c r="B121" s="192"/>
      <c r="D121" s="186" t="s">
        <v>149</v>
      </c>
      <c r="E121" s="193"/>
      <c r="F121" s="194" t="s">
        <v>181</v>
      </c>
      <c r="H121" s="195">
        <v>3.718</v>
      </c>
      <c r="K121" s="54"/>
      <c r="L121" s="196"/>
      <c r="M121" s="197"/>
      <c r="T121" s="198"/>
      <c r="AT121" s="193" t="s">
        <v>149</v>
      </c>
      <c r="AU121" s="193" t="s">
        <v>85</v>
      </c>
      <c r="AV121" s="193" t="s">
        <v>85</v>
      </c>
      <c r="AW121" s="193" t="s">
        <v>102</v>
      </c>
      <c r="AX121" s="193" t="s">
        <v>77</v>
      </c>
      <c r="AY121" s="193" t="s">
        <v>139</v>
      </c>
    </row>
    <row r="122" spans="2:51" s="7" customFormat="1" ht="13.5" customHeight="1">
      <c r="B122" s="192"/>
      <c r="D122" s="186" t="s">
        <v>149</v>
      </c>
      <c r="E122" s="193"/>
      <c r="F122" s="194" t="s">
        <v>182</v>
      </c>
      <c r="H122" s="195">
        <v>3.12</v>
      </c>
      <c r="K122" s="54"/>
      <c r="L122" s="196"/>
      <c r="M122" s="197"/>
      <c r="T122" s="198"/>
      <c r="AT122" s="193" t="s">
        <v>149</v>
      </c>
      <c r="AU122" s="193" t="s">
        <v>85</v>
      </c>
      <c r="AV122" s="193" t="s">
        <v>85</v>
      </c>
      <c r="AW122" s="193" t="s">
        <v>102</v>
      </c>
      <c r="AX122" s="193" t="s">
        <v>77</v>
      </c>
      <c r="AY122" s="193" t="s">
        <v>139</v>
      </c>
    </row>
    <row r="123" spans="2:51" s="7" customFormat="1" ht="13.5" customHeight="1">
      <c r="B123" s="199"/>
      <c r="D123" s="186" t="s">
        <v>149</v>
      </c>
      <c r="E123" s="200"/>
      <c r="F123" s="201" t="s">
        <v>172</v>
      </c>
      <c r="H123" s="202">
        <v>16.162</v>
      </c>
      <c r="K123" s="54"/>
      <c r="L123" s="203"/>
      <c r="M123" s="204"/>
      <c r="T123" s="205"/>
      <c r="AT123" s="200" t="s">
        <v>149</v>
      </c>
      <c r="AU123" s="200" t="s">
        <v>85</v>
      </c>
      <c r="AV123" s="200" t="s">
        <v>145</v>
      </c>
      <c r="AW123" s="200" t="s">
        <v>102</v>
      </c>
      <c r="AX123" s="200" t="s">
        <v>23</v>
      </c>
      <c r="AY123" s="200" t="s">
        <v>139</v>
      </c>
    </row>
    <row r="124" spans="2:65" s="7" customFormat="1" ht="13.5" customHeight="1">
      <c r="B124" s="143"/>
      <c r="C124" s="168" t="s">
        <v>158</v>
      </c>
      <c r="D124" s="168" t="s">
        <v>141</v>
      </c>
      <c r="E124" s="169" t="s">
        <v>183</v>
      </c>
      <c r="F124" s="170" t="s">
        <v>184</v>
      </c>
      <c r="G124" s="171" t="s">
        <v>162</v>
      </c>
      <c r="H124" s="172">
        <v>10.37</v>
      </c>
      <c r="I124" s="173"/>
      <c r="J124" s="174">
        <f>ROUND($I$124*$H$124,2)</f>
        <v>0</v>
      </c>
      <c r="K124" s="175"/>
      <c r="L124" s="104"/>
      <c r="M124" s="176"/>
      <c r="N124" s="177" t="s">
        <v>48</v>
      </c>
      <c r="P124" s="178">
        <f>$O$124*$H$124</f>
        <v>0</v>
      </c>
      <c r="Q124" s="178">
        <v>0.0585</v>
      </c>
      <c r="R124" s="178">
        <f>$Q$124*$H$124</f>
        <v>0.606645</v>
      </c>
      <c r="S124" s="178">
        <v>0</v>
      </c>
      <c r="T124" s="179">
        <f>$S$124*$H$124</f>
        <v>0</v>
      </c>
      <c r="AR124" s="107" t="s">
        <v>145</v>
      </c>
      <c r="AT124" s="107" t="s">
        <v>141</v>
      </c>
      <c r="AU124" s="107" t="s">
        <v>85</v>
      </c>
      <c r="AY124" s="7" t="s">
        <v>139</v>
      </c>
      <c r="BE124" s="180">
        <f>IF($N$124="základní",$J$124,0)</f>
        <v>0</v>
      </c>
      <c r="BF124" s="180">
        <f>IF($N$124="snížená",$J$124,0)</f>
        <v>0</v>
      </c>
      <c r="BG124" s="180">
        <f>IF($N$124="zákl. přenesená",$J$124,0)</f>
        <v>0</v>
      </c>
      <c r="BH124" s="180">
        <f>IF($N$124="sníž. přenesená",$J$124,0)</f>
        <v>0</v>
      </c>
      <c r="BI124" s="180">
        <f>IF($N$124="nulová",$J$124,0)</f>
        <v>0</v>
      </c>
      <c r="BJ124" s="107" t="s">
        <v>23</v>
      </c>
      <c r="BK124" s="180">
        <f>ROUND($I$124*$H$124,2)</f>
        <v>0</v>
      </c>
      <c r="BL124" s="107" t="s">
        <v>145</v>
      </c>
      <c r="BM124" s="107" t="s">
        <v>185</v>
      </c>
    </row>
    <row r="125" spans="2:51" s="7" customFormat="1" ht="13.5" customHeight="1">
      <c r="B125" s="185"/>
      <c r="D125" s="181" t="s">
        <v>149</v>
      </c>
      <c r="E125" s="188"/>
      <c r="F125" s="188" t="s">
        <v>186</v>
      </c>
      <c r="H125" s="187"/>
      <c r="K125" s="54"/>
      <c r="L125" s="189"/>
      <c r="M125" s="190"/>
      <c r="T125" s="191"/>
      <c r="AT125" s="187" t="s">
        <v>149</v>
      </c>
      <c r="AU125" s="187" t="s">
        <v>85</v>
      </c>
      <c r="AV125" s="187" t="s">
        <v>23</v>
      </c>
      <c r="AW125" s="187" t="s">
        <v>102</v>
      </c>
      <c r="AX125" s="187" t="s">
        <v>77</v>
      </c>
      <c r="AY125" s="187" t="s">
        <v>139</v>
      </c>
    </row>
    <row r="126" spans="2:51" s="7" customFormat="1" ht="13.5" customHeight="1">
      <c r="B126" s="185"/>
      <c r="D126" s="186" t="s">
        <v>149</v>
      </c>
      <c r="E126" s="187"/>
      <c r="F126" s="188" t="s">
        <v>187</v>
      </c>
      <c r="H126" s="187"/>
      <c r="K126" s="54"/>
      <c r="L126" s="189"/>
      <c r="M126" s="190"/>
      <c r="T126" s="191"/>
      <c r="AT126" s="187" t="s">
        <v>149</v>
      </c>
      <c r="AU126" s="187" t="s">
        <v>85</v>
      </c>
      <c r="AV126" s="187" t="s">
        <v>23</v>
      </c>
      <c r="AW126" s="187" t="s">
        <v>102</v>
      </c>
      <c r="AX126" s="187" t="s">
        <v>77</v>
      </c>
      <c r="AY126" s="187" t="s">
        <v>139</v>
      </c>
    </row>
    <row r="127" spans="2:51" s="7" customFormat="1" ht="13.5" customHeight="1">
      <c r="B127" s="185"/>
      <c r="D127" s="186" t="s">
        <v>149</v>
      </c>
      <c r="E127" s="187"/>
      <c r="F127" s="188" t="s">
        <v>166</v>
      </c>
      <c r="H127" s="187"/>
      <c r="K127" s="54"/>
      <c r="L127" s="189"/>
      <c r="M127" s="190"/>
      <c r="T127" s="191"/>
      <c r="AT127" s="187" t="s">
        <v>149</v>
      </c>
      <c r="AU127" s="187" t="s">
        <v>85</v>
      </c>
      <c r="AV127" s="187" t="s">
        <v>23</v>
      </c>
      <c r="AW127" s="187" t="s">
        <v>102</v>
      </c>
      <c r="AX127" s="187" t="s">
        <v>77</v>
      </c>
      <c r="AY127" s="187" t="s">
        <v>139</v>
      </c>
    </row>
    <row r="128" spans="2:51" s="7" customFormat="1" ht="13.5" customHeight="1">
      <c r="B128" s="185"/>
      <c r="D128" s="186" t="s">
        <v>149</v>
      </c>
      <c r="E128" s="187"/>
      <c r="F128" s="188" t="s">
        <v>167</v>
      </c>
      <c r="H128" s="187"/>
      <c r="K128" s="54"/>
      <c r="L128" s="189"/>
      <c r="M128" s="190"/>
      <c r="T128" s="191"/>
      <c r="AT128" s="187" t="s">
        <v>149</v>
      </c>
      <c r="AU128" s="187" t="s">
        <v>85</v>
      </c>
      <c r="AV128" s="187" t="s">
        <v>23</v>
      </c>
      <c r="AW128" s="187" t="s">
        <v>102</v>
      </c>
      <c r="AX128" s="187" t="s">
        <v>77</v>
      </c>
      <c r="AY128" s="187" t="s">
        <v>139</v>
      </c>
    </row>
    <row r="129" spans="2:51" s="7" customFormat="1" ht="13.5" customHeight="1">
      <c r="B129" s="192"/>
      <c r="D129" s="186" t="s">
        <v>149</v>
      </c>
      <c r="E129" s="193"/>
      <c r="F129" s="194" t="s">
        <v>168</v>
      </c>
      <c r="H129" s="195">
        <v>6.435</v>
      </c>
      <c r="K129" s="54"/>
      <c r="L129" s="196"/>
      <c r="M129" s="197"/>
      <c r="T129" s="198"/>
      <c r="AT129" s="193" t="s">
        <v>149</v>
      </c>
      <c r="AU129" s="193" t="s">
        <v>85</v>
      </c>
      <c r="AV129" s="193" t="s">
        <v>85</v>
      </c>
      <c r="AW129" s="193" t="s">
        <v>102</v>
      </c>
      <c r="AX129" s="193" t="s">
        <v>77</v>
      </c>
      <c r="AY129" s="193" t="s">
        <v>139</v>
      </c>
    </row>
    <row r="130" spans="2:51" s="7" customFormat="1" ht="13.5" customHeight="1">
      <c r="B130" s="192"/>
      <c r="D130" s="186" t="s">
        <v>149</v>
      </c>
      <c r="E130" s="193"/>
      <c r="F130" s="194" t="s">
        <v>169</v>
      </c>
      <c r="H130" s="195">
        <v>11.226</v>
      </c>
      <c r="K130" s="54"/>
      <c r="L130" s="196"/>
      <c r="M130" s="197"/>
      <c r="T130" s="198"/>
      <c r="AT130" s="193" t="s">
        <v>149</v>
      </c>
      <c r="AU130" s="193" t="s">
        <v>85</v>
      </c>
      <c r="AV130" s="193" t="s">
        <v>85</v>
      </c>
      <c r="AW130" s="193" t="s">
        <v>102</v>
      </c>
      <c r="AX130" s="193" t="s">
        <v>77</v>
      </c>
      <c r="AY130" s="193" t="s">
        <v>139</v>
      </c>
    </row>
    <row r="131" spans="2:51" s="7" customFormat="1" ht="13.5" customHeight="1">
      <c r="B131" s="192"/>
      <c r="D131" s="186" t="s">
        <v>149</v>
      </c>
      <c r="E131" s="193"/>
      <c r="F131" s="194" t="s">
        <v>170</v>
      </c>
      <c r="H131" s="195">
        <v>0.856</v>
      </c>
      <c r="K131" s="54"/>
      <c r="L131" s="196"/>
      <c r="M131" s="197"/>
      <c r="T131" s="198"/>
      <c r="AT131" s="193" t="s">
        <v>149</v>
      </c>
      <c r="AU131" s="193" t="s">
        <v>85</v>
      </c>
      <c r="AV131" s="193" t="s">
        <v>85</v>
      </c>
      <c r="AW131" s="193" t="s">
        <v>102</v>
      </c>
      <c r="AX131" s="193" t="s">
        <v>77</v>
      </c>
      <c r="AY131" s="193" t="s">
        <v>139</v>
      </c>
    </row>
    <row r="132" spans="2:51" s="7" customFormat="1" ht="13.5" customHeight="1">
      <c r="B132" s="192"/>
      <c r="D132" s="186" t="s">
        <v>149</v>
      </c>
      <c r="E132" s="193"/>
      <c r="F132" s="194" t="s">
        <v>171</v>
      </c>
      <c r="H132" s="195">
        <v>-1.576</v>
      </c>
      <c r="K132" s="54"/>
      <c r="L132" s="196"/>
      <c r="M132" s="197"/>
      <c r="T132" s="198"/>
      <c r="AT132" s="193" t="s">
        <v>149</v>
      </c>
      <c r="AU132" s="193" t="s">
        <v>85</v>
      </c>
      <c r="AV132" s="193" t="s">
        <v>85</v>
      </c>
      <c r="AW132" s="193" t="s">
        <v>102</v>
      </c>
      <c r="AX132" s="193" t="s">
        <v>77</v>
      </c>
      <c r="AY132" s="193" t="s">
        <v>139</v>
      </c>
    </row>
    <row r="133" spans="2:51" s="7" customFormat="1" ht="13.5" customHeight="1">
      <c r="B133" s="206"/>
      <c r="D133" s="186" t="s">
        <v>149</v>
      </c>
      <c r="E133" s="207"/>
      <c r="F133" s="208" t="s">
        <v>188</v>
      </c>
      <c r="H133" s="209">
        <v>16.941</v>
      </c>
      <c r="K133" s="54"/>
      <c r="L133" s="210"/>
      <c r="M133" s="211"/>
      <c r="T133" s="212"/>
      <c r="AT133" s="207" t="s">
        <v>149</v>
      </c>
      <c r="AU133" s="207" t="s">
        <v>85</v>
      </c>
      <c r="AV133" s="207" t="s">
        <v>159</v>
      </c>
      <c r="AW133" s="207" t="s">
        <v>102</v>
      </c>
      <c r="AX133" s="207" t="s">
        <v>77</v>
      </c>
      <c r="AY133" s="207" t="s">
        <v>139</v>
      </c>
    </row>
    <row r="134" spans="2:51" s="7" customFormat="1" ht="13.5" customHeight="1">
      <c r="B134" s="192"/>
      <c r="D134" s="186" t="s">
        <v>149</v>
      </c>
      <c r="E134" s="193"/>
      <c r="F134" s="194" t="s">
        <v>189</v>
      </c>
      <c r="H134" s="195">
        <v>-6.571</v>
      </c>
      <c r="K134" s="54"/>
      <c r="L134" s="196"/>
      <c r="M134" s="197"/>
      <c r="T134" s="198"/>
      <c r="AT134" s="193" t="s">
        <v>149</v>
      </c>
      <c r="AU134" s="193" t="s">
        <v>85</v>
      </c>
      <c r="AV134" s="193" t="s">
        <v>85</v>
      </c>
      <c r="AW134" s="193" t="s">
        <v>102</v>
      </c>
      <c r="AX134" s="193" t="s">
        <v>77</v>
      </c>
      <c r="AY134" s="193" t="s">
        <v>139</v>
      </c>
    </row>
    <row r="135" spans="2:51" s="7" customFormat="1" ht="13.5" customHeight="1">
      <c r="B135" s="199"/>
      <c r="D135" s="186" t="s">
        <v>149</v>
      </c>
      <c r="E135" s="200"/>
      <c r="F135" s="201" t="s">
        <v>172</v>
      </c>
      <c r="H135" s="202">
        <v>10.37</v>
      </c>
      <c r="K135" s="54"/>
      <c r="L135" s="203"/>
      <c r="M135" s="204"/>
      <c r="T135" s="205"/>
      <c r="AT135" s="200" t="s">
        <v>149</v>
      </c>
      <c r="AU135" s="200" t="s">
        <v>85</v>
      </c>
      <c r="AV135" s="200" t="s">
        <v>145</v>
      </c>
      <c r="AW135" s="200" t="s">
        <v>102</v>
      </c>
      <c r="AX135" s="200" t="s">
        <v>23</v>
      </c>
      <c r="AY135" s="200" t="s">
        <v>139</v>
      </c>
    </row>
    <row r="136" spans="2:65" s="7" customFormat="1" ht="13.5" customHeight="1">
      <c r="B136" s="143"/>
      <c r="C136" s="168" t="s">
        <v>151</v>
      </c>
      <c r="D136" s="168" t="s">
        <v>141</v>
      </c>
      <c r="E136" s="169" t="s">
        <v>190</v>
      </c>
      <c r="F136" s="170" t="s">
        <v>191</v>
      </c>
      <c r="G136" s="171" t="s">
        <v>162</v>
      </c>
      <c r="H136" s="172">
        <v>6.571</v>
      </c>
      <c r="I136" s="173"/>
      <c r="J136" s="174">
        <f>ROUND($I$136*$H$136,2)</f>
        <v>0</v>
      </c>
      <c r="K136" s="175"/>
      <c r="L136" s="104"/>
      <c r="M136" s="176"/>
      <c r="N136" s="177" t="s">
        <v>48</v>
      </c>
      <c r="P136" s="178">
        <f>$O$136*$H$136</f>
        <v>0</v>
      </c>
      <c r="Q136" s="178">
        <v>0.0585</v>
      </c>
      <c r="R136" s="178">
        <f>$Q$136*$H$136</f>
        <v>0.3844035</v>
      </c>
      <c r="S136" s="178">
        <v>0</v>
      </c>
      <c r="T136" s="179">
        <f>$S$136*$H$136</f>
        <v>0</v>
      </c>
      <c r="AR136" s="107" t="s">
        <v>145</v>
      </c>
      <c r="AT136" s="107" t="s">
        <v>141</v>
      </c>
      <c r="AU136" s="107" t="s">
        <v>85</v>
      </c>
      <c r="AY136" s="7" t="s">
        <v>139</v>
      </c>
      <c r="BE136" s="180">
        <f>IF($N$136="základní",$J$136,0)</f>
        <v>0</v>
      </c>
      <c r="BF136" s="180">
        <f>IF($N$136="snížená",$J$136,0)</f>
        <v>0</v>
      </c>
      <c r="BG136" s="180">
        <f>IF($N$136="zákl. přenesená",$J$136,0)</f>
        <v>0</v>
      </c>
      <c r="BH136" s="180">
        <f>IF($N$136="sníž. přenesená",$J$136,0)</f>
        <v>0</v>
      </c>
      <c r="BI136" s="180">
        <f>IF($N$136="nulová",$J$136,0)</f>
        <v>0</v>
      </c>
      <c r="BJ136" s="107" t="s">
        <v>23</v>
      </c>
      <c r="BK136" s="180">
        <f>ROUND($I$136*$H$136,2)</f>
        <v>0</v>
      </c>
      <c r="BL136" s="107" t="s">
        <v>145</v>
      </c>
      <c r="BM136" s="107" t="s">
        <v>192</v>
      </c>
    </row>
    <row r="137" spans="2:51" s="7" customFormat="1" ht="13.5" customHeight="1">
      <c r="B137" s="185"/>
      <c r="D137" s="181" t="s">
        <v>149</v>
      </c>
      <c r="E137" s="188"/>
      <c r="F137" s="188" t="s">
        <v>193</v>
      </c>
      <c r="H137" s="187"/>
      <c r="K137" s="54"/>
      <c r="L137" s="189"/>
      <c r="M137" s="190"/>
      <c r="T137" s="191"/>
      <c r="AT137" s="187" t="s">
        <v>149</v>
      </c>
      <c r="AU137" s="187" t="s">
        <v>85</v>
      </c>
      <c r="AV137" s="187" t="s">
        <v>23</v>
      </c>
      <c r="AW137" s="187" t="s">
        <v>102</v>
      </c>
      <c r="AX137" s="187" t="s">
        <v>77</v>
      </c>
      <c r="AY137" s="187" t="s">
        <v>139</v>
      </c>
    </row>
    <row r="138" spans="2:51" s="7" customFormat="1" ht="13.5" customHeight="1">
      <c r="B138" s="185"/>
      <c r="D138" s="186" t="s">
        <v>149</v>
      </c>
      <c r="E138" s="187"/>
      <c r="F138" s="188" t="s">
        <v>194</v>
      </c>
      <c r="H138" s="187"/>
      <c r="K138" s="54"/>
      <c r="L138" s="189"/>
      <c r="M138" s="190"/>
      <c r="T138" s="191"/>
      <c r="AT138" s="187" t="s">
        <v>149</v>
      </c>
      <c r="AU138" s="187" t="s">
        <v>85</v>
      </c>
      <c r="AV138" s="187" t="s">
        <v>23</v>
      </c>
      <c r="AW138" s="187" t="s">
        <v>102</v>
      </c>
      <c r="AX138" s="187" t="s">
        <v>77</v>
      </c>
      <c r="AY138" s="187" t="s">
        <v>139</v>
      </c>
    </row>
    <row r="139" spans="2:51" s="7" customFormat="1" ht="13.5" customHeight="1">
      <c r="B139" s="185"/>
      <c r="D139" s="186" t="s">
        <v>149</v>
      </c>
      <c r="E139" s="187"/>
      <c r="F139" s="188" t="s">
        <v>195</v>
      </c>
      <c r="H139" s="187"/>
      <c r="K139" s="54"/>
      <c r="L139" s="189"/>
      <c r="M139" s="190"/>
      <c r="T139" s="191"/>
      <c r="AT139" s="187" t="s">
        <v>149</v>
      </c>
      <c r="AU139" s="187" t="s">
        <v>85</v>
      </c>
      <c r="AV139" s="187" t="s">
        <v>23</v>
      </c>
      <c r="AW139" s="187" t="s">
        <v>102</v>
      </c>
      <c r="AX139" s="187" t="s">
        <v>77</v>
      </c>
      <c r="AY139" s="187" t="s">
        <v>139</v>
      </c>
    </row>
    <row r="140" spans="2:51" s="7" customFormat="1" ht="13.5" customHeight="1">
      <c r="B140" s="185"/>
      <c r="D140" s="186" t="s">
        <v>149</v>
      </c>
      <c r="E140" s="187"/>
      <c r="F140" s="188" t="s">
        <v>166</v>
      </c>
      <c r="H140" s="187"/>
      <c r="K140" s="54"/>
      <c r="L140" s="189"/>
      <c r="M140" s="190"/>
      <c r="T140" s="191"/>
      <c r="AT140" s="187" t="s">
        <v>149</v>
      </c>
      <c r="AU140" s="187" t="s">
        <v>85</v>
      </c>
      <c r="AV140" s="187" t="s">
        <v>23</v>
      </c>
      <c r="AW140" s="187" t="s">
        <v>102</v>
      </c>
      <c r="AX140" s="187" t="s">
        <v>77</v>
      </c>
      <c r="AY140" s="187" t="s">
        <v>139</v>
      </c>
    </row>
    <row r="141" spans="2:51" s="7" customFormat="1" ht="13.5" customHeight="1">
      <c r="B141" s="185"/>
      <c r="D141" s="186" t="s">
        <v>149</v>
      </c>
      <c r="E141" s="187"/>
      <c r="F141" s="188" t="s">
        <v>167</v>
      </c>
      <c r="H141" s="187"/>
      <c r="K141" s="54"/>
      <c r="L141" s="189"/>
      <c r="M141" s="190"/>
      <c r="T141" s="191"/>
      <c r="AT141" s="187" t="s">
        <v>149</v>
      </c>
      <c r="AU141" s="187" t="s">
        <v>85</v>
      </c>
      <c r="AV141" s="187" t="s">
        <v>23</v>
      </c>
      <c r="AW141" s="187" t="s">
        <v>102</v>
      </c>
      <c r="AX141" s="187" t="s">
        <v>77</v>
      </c>
      <c r="AY141" s="187" t="s">
        <v>139</v>
      </c>
    </row>
    <row r="142" spans="2:51" s="7" customFormat="1" ht="13.5" customHeight="1">
      <c r="B142" s="192"/>
      <c r="D142" s="186" t="s">
        <v>149</v>
      </c>
      <c r="E142" s="193"/>
      <c r="F142" s="194" t="s">
        <v>168</v>
      </c>
      <c r="H142" s="195">
        <v>6.435</v>
      </c>
      <c r="K142" s="54"/>
      <c r="L142" s="196"/>
      <c r="M142" s="197"/>
      <c r="T142" s="198"/>
      <c r="AT142" s="193" t="s">
        <v>149</v>
      </c>
      <c r="AU142" s="193" t="s">
        <v>85</v>
      </c>
      <c r="AV142" s="193" t="s">
        <v>85</v>
      </c>
      <c r="AW142" s="193" t="s">
        <v>102</v>
      </c>
      <c r="AX142" s="193" t="s">
        <v>77</v>
      </c>
      <c r="AY142" s="193" t="s">
        <v>139</v>
      </c>
    </row>
    <row r="143" spans="2:51" s="7" customFormat="1" ht="13.5" customHeight="1">
      <c r="B143" s="192"/>
      <c r="D143" s="186" t="s">
        <v>149</v>
      </c>
      <c r="E143" s="193"/>
      <c r="F143" s="194" t="s">
        <v>196</v>
      </c>
      <c r="H143" s="195">
        <v>-0.72</v>
      </c>
      <c r="K143" s="54"/>
      <c r="L143" s="196"/>
      <c r="M143" s="197"/>
      <c r="T143" s="198"/>
      <c r="AT143" s="193" t="s">
        <v>149</v>
      </c>
      <c r="AU143" s="193" t="s">
        <v>85</v>
      </c>
      <c r="AV143" s="193" t="s">
        <v>85</v>
      </c>
      <c r="AW143" s="193" t="s">
        <v>102</v>
      </c>
      <c r="AX143" s="193" t="s">
        <v>77</v>
      </c>
      <c r="AY143" s="193" t="s">
        <v>139</v>
      </c>
    </row>
    <row r="144" spans="2:51" s="7" customFormat="1" ht="13.5" customHeight="1">
      <c r="B144" s="192"/>
      <c r="D144" s="186" t="s">
        <v>149</v>
      </c>
      <c r="E144" s="193"/>
      <c r="F144" s="194" t="s">
        <v>170</v>
      </c>
      <c r="H144" s="195">
        <v>0.856</v>
      </c>
      <c r="K144" s="54"/>
      <c r="L144" s="196"/>
      <c r="M144" s="197"/>
      <c r="T144" s="198"/>
      <c r="AT144" s="193" t="s">
        <v>149</v>
      </c>
      <c r="AU144" s="193" t="s">
        <v>85</v>
      </c>
      <c r="AV144" s="193" t="s">
        <v>85</v>
      </c>
      <c r="AW144" s="193" t="s">
        <v>102</v>
      </c>
      <c r="AX144" s="193" t="s">
        <v>77</v>
      </c>
      <c r="AY144" s="193" t="s">
        <v>139</v>
      </c>
    </row>
    <row r="145" spans="2:51" s="7" customFormat="1" ht="13.5" customHeight="1">
      <c r="B145" s="199"/>
      <c r="D145" s="186" t="s">
        <v>149</v>
      </c>
      <c r="E145" s="200"/>
      <c r="F145" s="201" t="s">
        <v>172</v>
      </c>
      <c r="H145" s="202">
        <v>6.571</v>
      </c>
      <c r="K145" s="54"/>
      <c r="L145" s="203"/>
      <c r="M145" s="204"/>
      <c r="T145" s="205"/>
      <c r="AT145" s="200" t="s">
        <v>149</v>
      </c>
      <c r="AU145" s="200" t="s">
        <v>85</v>
      </c>
      <c r="AV145" s="200" t="s">
        <v>145</v>
      </c>
      <c r="AW145" s="200" t="s">
        <v>102</v>
      </c>
      <c r="AX145" s="200" t="s">
        <v>23</v>
      </c>
      <c r="AY145" s="200" t="s">
        <v>139</v>
      </c>
    </row>
    <row r="146" spans="2:65" s="7" customFormat="1" ht="13.5" customHeight="1">
      <c r="B146" s="143"/>
      <c r="C146" s="168" t="s">
        <v>197</v>
      </c>
      <c r="D146" s="168" t="s">
        <v>141</v>
      </c>
      <c r="E146" s="169" t="s">
        <v>198</v>
      </c>
      <c r="F146" s="170" t="s">
        <v>199</v>
      </c>
      <c r="G146" s="171" t="s">
        <v>162</v>
      </c>
      <c r="H146" s="172">
        <v>16.941</v>
      </c>
      <c r="I146" s="173"/>
      <c r="J146" s="174">
        <f>ROUND($I$146*$H$146,2)</f>
        <v>0</v>
      </c>
      <c r="K146" s="175" t="s">
        <v>163</v>
      </c>
      <c r="L146" s="104"/>
      <c r="M146" s="176"/>
      <c r="N146" s="177" t="s">
        <v>48</v>
      </c>
      <c r="P146" s="178">
        <f>$O$146*$H$146</f>
        <v>0</v>
      </c>
      <c r="Q146" s="178">
        <v>0</v>
      </c>
      <c r="R146" s="178">
        <f>$Q$146*$H$146</f>
        <v>0</v>
      </c>
      <c r="S146" s="178">
        <v>0</v>
      </c>
      <c r="T146" s="179">
        <f>$S$146*$H$146</f>
        <v>0</v>
      </c>
      <c r="AR146" s="107" t="s">
        <v>145</v>
      </c>
      <c r="AT146" s="107" t="s">
        <v>141</v>
      </c>
      <c r="AU146" s="107" t="s">
        <v>85</v>
      </c>
      <c r="AY146" s="7" t="s">
        <v>139</v>
      </c>
      <c r="BE146" s="180">
        <f>IF($N$146="základní",$J$146,0)</f>
        <v>0</v>
      </c>
      <c r="BF146" s="180">
        <f>IF($N$146="snížená",$J$146,0)</f>
        <v>0</v>
      </c>
      <c r="BG146" s="180">
        <f>IF($N$146="zákl. přenesená",$J$146,0)</f>
        <v>0</v>
      </c>
      <c r="BH146" s="180">
        <f>IF($N$146="sníž. přenesená",$J$146,0)</f>
        <v>0</v>
      </c>
      <c r="BI146" s="180">
        <f>IF($N$146="nulová",$J$146,0)</f>
        <v>0</v>
      </c>
      <c r="BJ146" s="107" t="s">
        <v>23</v>
      </c>
      <c r="BK146" s="180">
        <f>ROUND($I$146*$H$146,2)</f>
        <v>0</v>
      </c>
      <c r="BL146" s="107" t="s">
        <v>145</v>
      </c>
      <c r="BM146" s="107" t="s">
        <v>200</v>
      </c>
    </row>
    <row r="147" spans="2:47" s="7" customFormat="1" ht="14.25" customHeight="1">
      <c r="B147" s="143"/>
      <c r="D147" s="181" t="s">
        <v>147</v>
      </c>
      <c r="F147" s="182" t="s">
        <v>201</v>
      </c>
      <c r="K147" s="54"/>
      <c r="L147" s="104"/>
      <c r="M147" s="183"/>
      <c r="T147" s="184"/>
      <c r="AT147" s="7" t="s">
        <v>147</v>
      </c>
      <c r="AU147" s="7" t="s">
        <v>85</v>
      </c>
    </row>
    <row r="148" spans="2:51" s="7" customFormat="1" ht="13.5" customHeight="1">
      <c r="B148" s="192"/>
      <c r="D148" s="186" t="s">
        <v>149</v>
      </c>
      <c r="E148" s="193"/>
      <c r="F148" s="194" t="s">
        <v>202</v>
      </c>
      <c r="H148" s="195">
        <v>16.941</v>
      </c>
      <c r="K148" s="54"/>
      <c r="L148" s="196"/>
      <c r="M148" s="197"/>
      <c r="T148" s="198"/>
      <c r="AT148" s="193" t="s">
        <v>149</v>
      </c>
      <c r="AU148" s="193" t="s">
        <v>85</v>
      </c>
      <c r="AV148" s="193" t="s">
        <v>85</v>
      </c>
      <c r="AW148" s="193" t="s">
        <v>102</v>
      </c>
      <c r="AX148" s="193" t="s">
        <v>23</v>
      </c>
      <c r="AY148" s="193" t="s">
        <v>139</v>
      </c>
    </row>
    <row r="149" spans="2:63" s="155" customFormat="1" ht="30" customHeight="1">
      <c r="B149" s="156"/>
      <c r="D149" s="157" t="s">
        <v>76</v>
      </c>
      <c r="E149" s="166" t="s">
        <v>203</v>
      </c>
      <c r="F149" s="166" t="s">
        <v>204</v>
      </c>
      <c r="J149" s="167">
        <f>$BK$149</f>
        <v>0</v>
      </c>
      <c r="K149" s="160"/>
      <c r="L149" s="161"/>
      <c r="M149" s="162"/>
      <c r="P149" s="163">
        <f>SUM($P$150:$P$176)</f>
        <v>0</v>
      </c>
      <c r="R149" s="163">
        <f>SUM($R$150:$R$176)</f>
        <v>0.0018018</v>
      </c>
      <c r="T149" s="164">
        <f>SUM($T$150:$T$176)</f>
        <v>1.201503</v>
      </c>
      <c r="AR149" s="157" t="s">
        <v>23</v>
      </c>
      <c r="AT149" s="157" t="s">
        <v>76</v>
      </c>
      <c r="AU149" s="157" t="s">
        <v>23</v>
      </c>
      <c r="AY149" s="157" t="s">
        <v>139</v>
      </c>
      <c r="BK149" s="165">
        <f>SUM($BK$150:$BK$176)</f>
        <v>0</v>
      </c>
    </row>
    <row r="150" spans="2:65" s="7" customFormat="1" ht="13.5" customHeight="1">
      <c r="B150" s="143"/>
      <c r="C150" s="168" t="s">
        <v>205</v>
      </c>
      <c r="D150" s="168" t="s">
        <v>141</v>
      </c>
      <c r="E150" s="169" t="s">
        <v>206</v>
      </c>
      <c r="F150" s="170" t="s">
        <v>207</v>
      </c>
      <c r="G150" s="171" t="s">
        <v>162</v>
      </c>
      <c r="H150" s="172">
        <v>8.58</v>
      </c>
      <c r="I150" s="173"/>
      <c r="J150" s="174">
        <f>ROUND($I$150*$H$150,2)</f>
        <v>0</v>
      </c>
      <c r="K150" s="175" t="s">
        <v>163</v>
      </c>
      <c r="L150" s="104"/>
      <c r="M150" s="176"/>
      <c r="N150" s="177" t="s">
        <v>48</v>
      </c>
      <c r="P150" s="178">
        <f>$O$150*$H$150</f>
        <v>0</v>
      </c>
      <c r="Q150" s="178">
        <v>0.00021</v>
      </c>
      <c r="R150" s="178">
        <f>$Q$150*$H$150</f>
        <v>0.0018018</v>
      </c>
      <c r="S150" s="178">
        <v>0</v>
      </c>
      <c r="T150" s="179">
        <f>$S$150*$H$150</f>
        <v>0</v>
      </c>
      <c r="AR150" s="107" t="s">
        <v>145</v>
      </c>
      <c r="AT150" s="107" t="s">
        <v>141</v>
      </c>
      <c r="AU150" s="107" t="s">
        <v>85</v>
      </c>
      <c r="AY150" s="7" t="s">
        <v>139</v>
      </c>
      <c r="BE150" s="180">
        <f>IF($N$150="základní",$J$150,0)</f>
        <v>0</v>
      </c>
      <c r="BF150" s="180">
        <f>IF($N$150="snížená",$J$150,0)</f>
        <v>0</v>
      </c>
      <c r="BG150" s="180">
        <f>IF($N$150="zákl. přenesená",$J$150,0)</f>
        <v>0</v>
      </c>
      <c r="BH150" s="180">
        <f>IF($N$150="sníž. přenesená",$J$150,0)</f>
        <v>0</v>
      </c>
      <c r="BI150" s="180">
        <f>IF($N$150="nulová",$J$150,0)</f>
        <v>0</v>
      </c>
      <c r="BJ150" s="107" t="s">
        <v>23</v>
      </c>
      <c r="BK150" s="180">
        <f>ROUND($I$150*$H$150,2)</f>
        <v>0</v>
      </c>
      <c r="BL150" s="107" t="s">
        <v>145</v>
      </c>
      <c r="BM150" s="107" t="s">
        <v>208</v>
      </c>
    </row>
    <row r="151" spans="2:47" s="7" customFormat="1" ht="24.75" customHeight="1">
      <c r="B151" s="143"/>
      <c r="D151" s="181" t="s">
        <v>147</v>
      </c>
      <c r="F151" s="182" t="s">
        <v>209</v>
      </c>
      <c r="K151" s="54"/>
      <c r="L151" s="104"/>
      <c r="M151" s="183"/>
      <c r="T151" s="184"/>
      <c r="AT151" s="7" t="s">
        <v>147</v>
      </c>
      <c r="AU151" s="7" t="s">
        <v>85</v>
      </c>
    </row>
    <row r="152" spans="2:51" s="7" customFormat="1" ht="13.5" customHeight="1">
      <c r="B152" s="185"/>
      <c r="D152" s="186" t="s">
        <v>149</v>
      </c>
      <c r="E152" s="187"/>
      <c r="F152" s="188" t="s">
        <v>210</v>
      </c>
      <c r="H152" s="187"/>
      <c r="K152" s="54"/>
      <c r="L152" s="189"/>
      <c r="M152" s="190"/>
      <c r="T152" s="191"/>
      <c r="AT152" s="187" t="s">
        <v>149</v>
      </c>
      <c r="AU152" s="187" t="s">
        <v>85</v>
      </c>
      <c r="AV152" s="187" t="s">
        <v>23</v>
      </c>
      <c r="AW152" s="187" t="s">
        <v>102</v>
      </c>
      <c r="AX152" s="187" t="s">
        <v>77</v>
      </c>
      <c r="AY152" s="187" t="s">
        <v>139</v>
      </c>
    </row>
    <row r="153" spans="2:51" s="7" customFormat="1" ht="13.5" customHeight="1">
      <c r="B153" s="192"/>
      <c r="D153" s="186" t="s">
        <v>149</v>
      </c>
      <c r="E153" s="193"/>
      <c r="F153" s="194" t="s">
        <v>211</v>
      </c>
      <c r="H153" s="195">
        <v>8.58</v>
      </c>
      <c r="K153" s="54"/>
      <c r="L153" s="196"/>
      <c r="M153" s="197"/>
      <c r="T153" s="198"/>
      <c r="AT153" s="193" t="s">
        <v>149</v>
      </c>
      <c r="AU153" s="193" t="s">
        <v>85</v>
      </c>
      <c r="AV153" s="193" t="s">
        <v>85</v>
      </c>
      <c r="AW153" s="193" t="s">
        <v>102</v>
      </c>
      <c r="AX153" s="193" t="s">
        <v>23</v>
      </c>
      <c r="AY153" s="193" t="s">
        <v>139</v>
      </c>
    </row>
    <row r="154" spans="2:65" s="7" customFormat="1" ht="13.5" customHeight="1">
      <c r="B154" s="143"/>
      <c r="C154" s="168" t="s">
        <v>203</v>
      </c>
      <c r="D154" s="168" t="s">
        <v>141</v>
      </c>
      <c r="E154" s="169" t="s">
        <v>212</v>
      </c>
      <c r="F154" s="170" t="s">
        <v>213</v>
      </c>
      <c r="G154" s="171" t="s">
        <v>162</v>
      </c>
      <c r="H154" s="172">
        <v>313.52</v>
      </c>
      <c r="I154" s="173"/>
      <c r="J154" s="174">
        <f>ROUND($I$154*$H$154,2)</f>
        <v>0</v>
      </c>
      <c r="K154" s="175" t="s">
        <v>163</v>
      </c>
      <c r="L154" s="104"/>
      <c r="M154" s="176"/>
      <c r="N154" s="177" t="s">
        <v>48</v>
      </c>
      <c r="P154" s="178">
        <f>$O$154*$H$154</f>
        <v>0</v>
      </c>
      <c r="Q154" s="178">
        <v>0</v>
      </c>
      <c r="R154" s="178">
        <f>$Q$154*$H$154</f>
        <v>0</v>
      </c>
      <c r="S154" s="178">
        <v>0</v>
      </c>
      <c r="T154" s="179">
        <f>$S$154*$H$154</f>
        <v>0</v>
      </c>
      <c r="AR154" s="107" t="s">
        <v>145</v>
      </c>
      <c r="AT154" s="107" t="s">
        <v>141</v>
      </c>
      <c r="AU154" s="107" t="s">
        <v>85</v>
      </c>
      <c r="AY154" s="7" t="s">
        <v>139</v>
      </c>
      <c r="BE154" s="180">
        <f>IF($N$154="základní",$J$154,0)</f>
        <v>0</v>
      </c>
      <c r="BF154" s="180">
        <f>IF($N$154="snížená",$J$154,0)</f>
        <v>0</v>
      </c>
      <c r="BG154" s="180">
        <f>IF($N$154="zákl. přenesená",$J$154,0)</f>
        <v>0</v>
      </c>
      <c r="BH154" s="180">
        <f>IF($N$154="sníž. přenesená",$J$154,0)</f>
        <v>0</v>
      </c>
      <c r="BI154" s="180">
        <f>IF($N$154="nulová",$J$154,0)</f>
        <v>0</v>
      </c>
      <c r="BJ154" s="107" t="s">
        <v>23</v>
      </c>
      <c r="BK154" s="180">
        <f>ROUND($I$154*$H$154,2)</f>
        <v>0</v>
      </c>
      <c r="BL154" s="107" t="s">
        <v>145</v>
      </c>
      <c r="BM154" s="107" t="s">
        <v>214</v>
      </c>
    </row>
    <row r="155" spans="2:47" s="7" customFormat="1" ht="14.25" customHeight="1">
      <c r="B155" s="143"/>
      <c r="D155" s="181" t="s">
        <v>147</v>
      </c>
      <c r="F155" s="182" t="s">
        <v>215</v>
      </c>
      <c r="K155" s="54"/>
      <c r="L155" s="104"/>
      <c r="M155" s="183"/>
      <c r="T155" s="184"/>
      <c r="AT155" s="7" t="s">
        <v>147</v>
      </c>
      <c r="AU155" s="7" t="s">
        <v>85</v>
      </c>
    </row>
    <row r="156" spans="2:51" s="7" customFormat="1" ht="13.5" customHeight="1">
      <c r="B156" s="192"/>
      <c r="D156" s="186" t="s">
        <v>149</v>
      </c>
      <c r="E156" s="193"/>
      <c r="F156" s="194" t="s">
        <v>216</v>
      </c>
      <c r="H156" s="195">
        <v>313.52</v>
      </c>
      <c r="K156" s="54"/>
      <c r="L156" s="196"/>
      <c r="M156" s="197"/>
      <c r="T156" s="198"/>
      <c r="AT156" s="193" t="s">
        <v>149</v>
      </c>
      <c r="AU156" s="193" t="s">
        <v>85</v>
      </c>
      <c r="AV156" s="193" t="s">
        <v>85</v>
      </c>
      <c r="AW156" s="193" t="s">
        <v>102</v>
      </c>
      <c r="AX156" s="193" t="s">
        <v>23</v>
      </c>
      <c r="AY156" s="193" t="s">
        <v>139</v>
      </c>
    </row>
    <row r="157" spans="2:65" s="7" customFormat="1" ht="13.5" customHeight="1">
      <c r="B157" s="143"/>
      <c r="C157" s="168" t="s">
        <v>28</v>
      </c>
      <c r="D157" s="168" t="s">
        <v>141</v>
      </c>
      <c r="E157" s="169" t="s">
        <v>217</v>
      </c>
      <c r="F157" s="170" t="s">
        <v>218</v>
      </c>
      <c r="G157" s="171" t="s">
        <v>162</v>
      </c>
      <c r="H157" s="172">
        <v>35.43</v>
      </c>
      <c r="I157" s="173"/>
      <c r="J157" s="174">
        <f>ROUND($I$157*$H$157,2)</f>
        <v>0</v>
      </c>
      <c r="K157" s="175"/>
      <c r="L157" s="104"/>
      <c r="M157" s="176"/>
      <c r="N157" s="177" t="s">
        <v>48</v>
      </c>
      <c r="P157" s="178">
        <f>$O$157*$H$157</f>
        <v>0</v>
      </c>
      <c r="Q157" s="178">
        <v>0</v>
      </c>
      <c r="R157" s="178">
        <f>$Q$157*$H$157</f>
        <v>0</v>
      </c>
      <c r="S157" s="178">
        <v>0</v>
      </c>
      <c r="T157" s="179">
        <f>$S$157*$H$157</f>
        <v>0</v>
      </c>
      <c r="AR157" s="107" t="s">
        <v>145</v>
      </c>
      <c r="AT157" s="107" t="s">
        <v>141</v>
      </c>
      <c r="AU157" s="107" t="s">
        <v>85</v>
      </c>
      <c r="AY157" s="7" t="s">
        <v>139</v>
      </c>
      <c r="BE157" s="180">
        <f>IF($N$157="základní",$J$157,0)</f>
        <v>0</v>
      </c>
      <c r="BF157" s="180">
        <f>IF($N$157="snížená",$J$157,0)</f>
        <v>0</v>
      </c>
      <c r="BG157" s="180">
        <f>IF($N$157="zákl. přenesená",$J$157,0)</f>
        <v>0</v>
      </c>
      <c r="BH157" s="180">
        <f>IF($N$157="sníž. přenesená",$J$157,0)</f>
        <v>0</v>
      </c>
      <c r="BI157" s="180">
        <f>IF($N$157="nulová",$J$157,0)</f>
        <v>0</v>
      </c>
      <c r="BJ157" s="107" t="s">
        <v>23</v>
      </c>
      <c r="BK157" s="180">
        <f>ROUND($I$157*$H$157,2)</f>
        <v>0</v>
      </c>
      <c r="BL157" s="107" t="s">
        <v>145</v>
      </c>
      <c r="BM157" s="107" t="s">
        <v>219</v>
      </c>
    </row>
    <row r="158" spans="2:51" s="7" customFormat="1" ht="13.5" customHeight="1">
      <c r="B158" s="185"/>
      <c r="D158" s="181" t="s">
        <v>149</v>
      </c>
      <c r="E158" s="188"/>
      <c r="F158" s="188" t="s">
        <v>220</v>
      </c>
      <c r="H158" s="187"/>
      <c r="K158" s="54"/>
      <c r="L158" s="189"/>
      <c r="M158" s="190"/>
      <c r="T158" s="191"/>
      <c r="AT158" s="187" t="s">
        <v>149</v>
      </c>
      <c r="AU158" s="187" t="s">
        <v>85</v>
      </c>
      <c r="AV158" s="187" t="s">
        <v>23</v>
      </c>
      <c r="AW158" s="187" t="s">
        <v>102</v>
      </c>
      <c r="AX158" s="187" t="s">
        <v>77</v>
      </c>
      <c r="AY158" s="187" t="s">
        <v>139</v>
      </c>
    </row>
    <row r="159" spans="2:51" s="7" customFormat="1" ht="13.5" customHeight="1">
      <c r="B159" s="185"/>
      <c r="D159" s="186" t="s">
        <v>149</v>
      </c>
      <c r="E159" s="187"/>
      <c r="F159" s="188" t="s">
        <v>221</v>
      </c>
      <c r="H159" s="187"/>
      <c r="K159" s="54"/>
      <c r="L159" s="189"/>
      <c r="M159" s="190"/>
      <c r="T159" s="191"/>
      <c r="AT159" s="187" t="s">
        <v>149</v>
      </c>
      <c r="AU159" s="187" t="s">
        <v>85</v>
      </c>
      <c r="AV159" s="187" t="s">
        <v>23</v>
      </c>
      <c r="AW159" s="187" t="s">
        <v>102</v>
      </c>
      <c r="AX159" s="187" t="s">
        <v>77</v>
      </c>
      <c r="AY159" s="187" t="s">
        <v>139</v>
      </c>
    </row>
    <row r="160" spans="2:51" s="7" customFormat="1" ht="13.5" customHeight="1">
      <c r="B160" s="192"/>
      <c r="D160" s="186" t="s">
        <v>149</v>
      </c>
      <c r="E160" s="193"/>
      <c r="F160" s="194" t="s">
        <v>222</v>
      </c>
      <c r="H160" s="195">
        <v>35.43</v>
      </c>
      <c r="K160" s="54"/>
      <c r="L160" s="196"/>
      <c r="M160" s="197"/>
      <c r="T160" s="198"/>
      <c r="AT160" s="193" t="s">
        <v>149</v>
      </c>
      <c r="AU160" s="193" t="s">
        <v>85</v>
      </c>
      <c r="AV160" s="193" t="s">
        <v>85</v>
      </c>
      <c r="AW160" s="193" t="s">
        <v>102</v>
      </c>
      <c r="AX160" s="193" t="s">
        <v>23</v>
      </c>
      <c r="AY160" s="193" t="s">
        <v>139</v>
      </c>
    </row>
    <row r="161" spans="2:65" s="7" customFormat="1" ht="13.5" customHeight="1">
      <c r="B161" s="143"/>
      <c r="C161" s="168" t="s">
        <v>223</v>
      </c>
      <c r="D161" s="168" t="s">
        <v>141</v>
      </c>
      <c r="E161" s="169" t="s">
        <v>224</v>
      </c>
      <c r="F161" s="170" t="s">
        <v>225</v>
      </c>
      <c r="G161" s="171" t="s">
        <v>162</v>
      </c>
      <c r="H161" s="172">
        <v>0.875</v>
      </c>
      <c r="I161" s="173"/>
      <c r="J161" s="174">
        <f>ROUND($I$161*$H$161,2)</f>
        <v>0</v>
      </c>
      <c r="K161" s="175" t="s">
        <v>163</v>
      </c>
      <c r="L161" s="104"/>
      <c r="M161" s="176"/>
      <c r="N161" s="177" t="s">
        <v>48</v>
      </c>
      <c r="P161" s="178">
        <f>$O$161*$H$161</f>
        <v>0</v>
      </c>
      <c r="Q161" s="178">
        <v>0</v>
      </c>
      <c r="R161" s="178">
        <f>$Q$161*$H$161</f>
        <v>0</v>
      </c>
      <c r="S161" s="178">
        <v>0.048</v>
      </c>
      <c r="T161" s="179">
        <f>$S$161*$H$161</f>
        <v>0.042</v>
      </c>
      <c r="AR161" s="107" t="s">
        <v>145</v>
      </c>
      <c r="AT161" s="107" t="s">
        <v>141</v>
      </c>
      <c r="AU161" s="107" t="s">
        <v>85</v>
      </c>
      <c r="AY161" s="7" t="s">
        <v>139</v>
      </c>
      <c r="BE161" s="180">
        <f>IF($N$161="základní",$J$161,0)</f>
        <v>0</v>
      </c>
      <c r="BF161" s="180">
        <f>IF($N$161="snížená",$J$161,0)</f>
        <v>0</v>
      </c>
      <c r="BG161" s="180">
        <f>IF($N$161="zákl. přenesená",$J$161,0)</f>
        <v>0</v>
      </c>
      <c r="BH161" s="180">
        <f>IF($N$161="sníž. přenesená",$J$161,0)</f>
        <v>0</v>
      </c>
      <c r="BI161" s="180">
        <f>IF($N$161="nulová",$J$161,0)</f>
        <v>0</v>
      </c>
      <c r="BJ161" s="107" t="s">
        <v>23</v>
      </c>
      <c r="BK161" s="180">
        <f>ROUND($I$161*$H$161,2)</f>
        <v>0</v>
      </c>
      <c r="BL161" s="107" t="s">
        <v>145</v>
      </c>
      <c r="BM161" s="107" t="s">
        <v>226</v>
      </c>
    </row>
    <row r="162" spans="2:47" s="7" customFormat="1" ht="24.75" customHeight="1">
      <c r="B162" s="143"/>
      <c r="D162" s="181" t="s">
        <v>147</v>
      </c>
      <c r="F162" s="182" t="s">
        <v>227</v>
      </c>
      <c r="K162" s="54"/>
      <c r="L162" s="104"/>
      <c r="M162" s="183"/>
      <c r="T162" s="184"/>
      <c r="AT162" s="7" t="s">
        <v>147</v>
      </c>
      <c r="AU162" s="7" t="s">
        <v>85</v>
      </c>
    </row>
    <row r="163" spans="2:51" s="7" customFormat="1" ht="13.5" customHeight="1">
      <c r="B163" s="185"/>
      <c r="D163" s="186" t="s">
        <v>149</v>
      </c>
      <c r="E163" s="187"/>
      <c r="F163" s="188" t="s">
        <v>228</v>
      </c>
      <c r="H163" s="187"/>
      <c r="K163" s="54"/>
      <c r="L163" s="189"/>
      <c r="M163" s="190"/>
      <c r="T163" s="191"/>
      <c r="AT163" s="187" t="s">
        <v>149</v>
      </c>
      <c r="AU163" s="187" t="s">
        <v>85</v>
      </c>
      <c r="AV163" s="187" t="s">
        <v>23</v>
      </c>
      <c r="AW163" s="187" t="s">
        <v>102</v>
      </c>
      <c r="AX163" s="187" t="s">
        <v>77</v>
      </c>
      <c r="AY163" s="187" t="s">
        <v>139</v>
      </c>
    </row>
    <row r="164" spans="2:51" s="7" customFormat="1" ht="13.5" customHeight="1">
      <c r="B164" s="192"/>
      <c r="D164" s="186" t="s">
        <v>149</v>
      </c>
      <c r="E164" s="193"/>
      <c r="F164" s="194" t="s">
        <v>229</v>
      </c>
      <c r="H164" s="195">
        <v>0.875</v>
      </c>
      <c r="K164" s="54"/>
      <c r="L164" s="196"/>
      <c r="M164" s="197"/>
      <c r="T164" s="198"/>
      <c r="AT164" s="193" t="s">
        <v>149</v>
      </c>
      <c r="AU164" s="193" t="s">
        <v>85</v>
      </c>
      <c r="AV164" s="193" t="s">
        <v>85</v>
      </c>
      <c r="AW164" s="193" t="s">
        <v>102</v>
      </c>
      <c r="AX164" s="193" t="s">
        <v>23</v>
      </c>
      <c r="AY164" s="193" t="s">
        <v>139</v>
      </c>
    </row>
    <row r="165" spans="2:65" s="7" customFormat="1" ht="13.5" customHeight="1">
      <c r="B165" s="143"/>
      <c r="C165" s="168" t="s">
        <v>230</v>
      </c>
      <c r="D165" s="168" t="s">
        <v>141</v>
      </c>
      <c r="E165" s="169" t="s">
        <v>231</v>
      </c>
      <c r="F165" s="170" t="s">
        <v>232</v>
      </c>
      <c r="G165" s="171" t="s">
        <v>162</v>
      </c>
      <c r="H165" s="172">
        <v>1.818</v>
      </c>
      <c r="I165" s="173"/>
      <c r="J165" s="174">
        <f>ROUND($I$165*$H$165,2)</f>
        <v>0</v>
      </c>
      <c r="K165" s="175" t="s">
        <v>163</v>
      </c>
      <c r="L165" s="104"/>
      <c r="M165" s="176"/>
      <c r="N165" s="177" t="s">
        <v>48</v>
      </c>
      <c r="P165" s="178">
        <f>$O$165*$H$165</f>
        <v>0</v>
      </c>
      <c r="Q165" s="178">
        <v>0</v>
      </c>
      <c r="R165" s="178">
        <f>$Q$165*$H$165</f>
        <v>0</v>
      </c>
      <c r="S165" s="178">
        <v>0.088</v>
      </c>
      <c r="T165" s="179">
        <f>$S$165*$H$165</f>
        <v>0.159984</v>
      </c>
      <c r="AR165" s="107" t="s">
        <v>145</v>
      </c>
      <c r="AT165" s="107" t="s">
        <v>141</v>
      </c>
      <c r="AU165" s="107" t="s">
        <v>85</v>
      </c>
      <c r="AY165" s="7" t="s">
        <v>139</v>
      </c>
      <c r="BE165" s="180">
        <f>IF($N$165="základní",$J$165,0)</f>
        <v>0</v>
      </c>
      <c r="BF165" s="180">
        <f>IF($N$165="snížená",$J$165,0)</f>
        <v>0</v>
      </c>
      <c r="BG165" s="180">
        <f>IF($N$165="zákl. přenesená",$J$165,0)</f>
        <v>0</v>
      </c>
      <c r="BH165" s="180">
        <f>IF($N$165="sníž. přenesená",$J$165,0)</f>
        <v>0</v>
      </c>
      <c r="BI165" s="180">
        <f>IF($N$165="nulová",$J$165,0)</f>
        <v>0</v>
      </c>
      <c r="BJ165" s="107" t="s">
        <v>23</v>
      </c>
      <c r="BK165" s="180">
        <f>ROUND($I$165*$H$165,2)</f>
        <v>0</v>
      </c>
      <c r="BL165" s="107" t="s">
        <v>145</v>
      </c>
      <c r="BM165" s="107" t="s">
        <v>233</v>
      </c>
    </row>
    <row r="166" spans="2:47" s="7" customFormat="1" ht="24.75" customHeight="1">
      <c r="B166" s="143"/>
      <c r="D166" s="181" t="s">
        <v>147</v>
      </c>
      <c r="F166" s="182" t="s">
        <v>234</v>
      </c>
      <c r="K166" s="54"/>
      <c r="L166" s="104"/>
      <c r="M166" s="183"/>
      <c r="T166" s="184"/>
      <c r="AT166" s="7" t="s">
        <v>147</v>
      </c>
      <c r="AU166" s="7" t="s">
        <v>85</v>
      </c>
    </row>
    <row r="167" spans="2:51" s="7" customFormat="1" ht="13.5" customHeight="1">
      <c r="B167" s="192"/>
      <c r="D167" s="186" t="s">
        <v>149</v>
      </c>
      <c r="E167" s="193"/>
      <c r="F167" s="194" t="s">
        <v>235</v>
      </c>
      <c r="H167" s="195">
        <v>1.818</v>
      </c>
      <c r="K167" s="54"/>
      <c r="L167" s="196"/>
      <c r="M167" s="197"/>
      <c r="T167" s="198"/>
      <c r="AT167" s="193" t="s">
        <v>149</v>
      </c>
      <c r="AU167" s="193" t="s">
        <v>85</v>
      </c>
      <c r="AV167" s="193" t="s">
        <v>85</v>
      </c>
      <c r="AW167" s="193" t="s">
        <v>102</v>
      </c>
      <c r="AX167" s="193" t="s">
        <v>23</v>
      </c>
      <c r="AY167" s="193" t="s">
        <v>139</v>
      </c>
    </row>
    <row r="168" spans="2:65" s="7" customFormat="1" ht="13.5" customHeight="1">
      <c r="B168" s="143"/>
      <c r="C168" s="168" t="s">
        <v>236</v>
      </c>
      <c r="D168" s="168" t="s">
        <v>141</v>
      </c>
      <c r="E168" s="169" t="s">
        <v>237</v>
      </c>
      <c r="F168" s="170" t="s">
        <v>238</v>
      </c>
      <c r="G168" s="171" t="s">
        <v>162</v>
      </c>
      <c r="H168" s="172">
        <v>16.941</v>
      </c>
      <c r="I168" s="173"/>
      <c r="J168" s="174">
        <f>ROUND($I$168*$H$168,2)</f>
        <v>0</v>
      </c>
      <c r="K168" s="175" t="s">
        <v>163</v>
      </c>
      <c r="L168" s="104"/>
      <c r="M168" s="176"/>
      <c r="N168" s="177" t="s">
        <v>48</v>
      </c>
      <c r="P168" s="178">
        <f>$O$168*$H$168</f>
        <v>0</v>
      </c>
      <c r="Q168" s="178">
        <v>0</v>
      </c>
      <c r="R168" s="178">
        <f>$Q$168*$H$168</f>
        <v>0</v>
      </c>
      <c r="S168" s="178">
        <v>0.059</v>
      </c>
      <c r="T168" s="179">
        <f>$S$168*$H$168</f>
        <v>0.9995189999999999</v>
      </c>
      <c r="AR168" s="107" t="s">
        <v>145</v>
      </c>
      <c r="AT168" s="107" t="s">
        <v>141</v>
      </c>
      <c r="AU168" s="107" t="s">
        <v>85</v>
      </c>
      <c r="AY168" s="7" t="s">
        <v>139</v>
      </c>
      <c r="BE168" s="180">
        <f>IF($N$168="základní",$J$168,0)</f>
        <v>0</v>
      </c>
      <c r="BF168" s="180">
        <f>IF($N$168="snížená",$J$168,0)</f>
        <v>0</v>
      </c>
      <c r="BG168" s="180">
        <f>IF($N$168="zákl. přenesená",$J$168,0)</f>
        <v>0</v>
      </c>
      <c r="BH168" s="180">
        <f>IF($N$168="sníž. přenesená",$J$168,0)</f>
        <v>0</v>
      </c>
      <c r="BI168" s="180">
        <f>IF($N$168="nulová",$J$168,0)</f>
        <v>0</v>
      </c>
      <c r="BJ168" s="107" t="s">
        <v>23</v>
      </c>
      <c r="BK168" s="180">
        <f>ROUND($I$168*$H$168,2)</f>
        <v>0</v>
      </c>
      <c r="BL168" s="107" t="s">
        <v>145</v>
      </c>
      <c r="BM168" s="107" t="s">
        <v>239</v>
      </c>
    </row>
    <row r="169" spans="2:47" s="7" customFormat="1" ht="24.75" customHeight="1">
      <c r="B169" s="143"/>
      <c r="D169" s="181" t="s">
        <v>147</v>
      </c>
      <c r="F169" s="182" t="s">
        <v>240</v>
      </c>
      <c r="K169" s="54"/>
      <c r="L169" s="104"/>
      <c r="M169" s="183"/>
      <c r="T169" s="184"/>
      <c r="AT169" s="7" t="s">
        <v>147</v>
      </c>
      <c r="AU169" s="7" t="s">
        <v>85</v>
      </c>
    </row>
    <row r="170" spans="2:51" s="7" customFormat="1" ht="13.5" customHeight="1">
      <c r="B170" s="185"/>
      <c r="D170" s="186" t="s">
        <v>149</v>
      </c>
      <c r="E170" s="187"/>
      <c r="F170" s="188" t="s">
        <v>166</v>
      </c>
      <c r="H170" s="187"/>
      <c r="K170" s="54"/>
      <c r="L170" s="189"/>
      <c r="M170" s="190"/>
      <c r="T170" s="191"/>
      <c r="AT170" s="187" t="s">
        <v>149</v>
      </c>
      <c r="AU170" s="187" t="s">
        <v>85</v>
      </c>
      <c r="AV170" s="187" t="s">
        <v>23</v>
      </c>
      <c r="AW170" s="187" t="s">
        <v>102</v>
      </c>
      <c r="AX170" s="187" t="s">
        <v>77</v>
      </c>
      <c r="AY170" s="187" t="s">
        <v>139</v>
      </c>
    </row>
    <row r="171" spans="2:51" s="7" customFormat="1" ht="13.5" customHeight="1">
      <c r="B171" s="185"/>
      <c r="D171" s="186" t="s">
        <v>149</v>
      </c>
      <c r="E171" s="187"/>
      <c r="F171" s="188" t="s">
        <v>167</v>
      </c>
      <c r="H171" s="187"/>
      <c r="K171" s="54"/>
      <c r="L171" s="189"/>
      <c r="M171" s="190"/>
      <c r="T171" s="191"/>
      <c r="AT171" s="187" t="s">
        <v>149</v>
      </c>
      <c r="AU171" s="187" t="s">
        <v>85</v>
      </c>
      <c r="AV171" s="187" t="s">
        <v>23</v>
      </c>
      <c r="AW171" s="187" t="s">
        <v>102</v>
      </c>
      <c r="AX171" s="187" t="s">
        <v>77</v>
      </c>
      <c r="AY171" s="187" t="s">
        <v>139</v>
      </c>
    </row>
    <row r="172" spans="2:51" s="7" customFormat="1" ht="13.5" customHeight="1">
      <c r="B172" s="192"/>
      <c r="D172" s="186" t="s">
        <v>149</v>
      </c>
      <c r="E172" s="193"/>
      <c r="F172" s="194" t="s">
        <v>168</v>
      </c>
      <c r="H172" s="195">
        <v>6.435</v>
      </c>
      <c r="K172" s="54"/>
      <c r="L172" s="196"/>
      <c r="M172" s="197"/>
      <c r="T172" s="198"/>
      <c r="AT172" s="193" t="s">
        <v>149</v>
      </c>
      <c r="AU172" s="193" t="s">
        <v>85</v>
      </c>
      <c r="AV172" s="193" t="s">
        <v>85</v>
      </c>
      <c r="AW172" s="193" t="s">
        <v>102</v>
      </c>
      <c r="AX172" s="193" t="s">
        <v>77</v>
      </c>
      <c r="AY172" s="193" t="s">
        <v>139</v>
      </c>
    </row>
    <row r="173" spans="2:51" s="7" customFormat="1" ht="13.5" customHeight="1">
      <c r="B173" s="192"/>
      <c r="D173" s="186" t="s">
        <v>149</v>
      </c>
      <c r="E173" s="193"/>
      <c r="F173" s="194" t="s">
        <v>169</v>
      </c>
      <c r="H173" s="195">
        <v>11.226</v>
      </c>
      <c r="K173" s="54"/>
      <c r="L173" s="196"/>
      <c r="M173" s="197"/>
      <c r="T173" s="198"/>
      <c r="AT173" s="193" t="s">
        <v>149</v>
      </c>
      <c r="AU173" s="193" t="s">
        <v>85</v>
      </c>
      <c r="AV173" s="193" t="s">
        <v>85</v>
      </c>
      <c r="AW173" s="193" t="s">
        <v>102</v>
      </c>
      <c r="AX173" s="193" t="s">
        <v>77</v>
      </c>
      <c r="AY173" s="193" t="s">
        <v>139</v>
      </c>
    </row>
    <row r="174" spans="2:51" s="7" customFormat="1" ht="13.5" customHeight="1">
      <c r="B174" s="192"/>
      <c r="D174" s="186" t="s">
        <v>149</v>
      </c>
      <c r="E174" s="193"/>
      <c r="F174" s="194" t="s">
        <v>170</v>
      </c>
      <c r="H174" s="195">
        <v>0.856</v>
      </c>
      <c r="K174" s="54"/>
      <c r="L174" s="196"/>
      <c r="M174" s="197"/>
      <c r="T174" s="198"/>
      <c r="AT174" s="193" t="s">
        <v>149</v>
      </c>
      <c r="AU174" s="193" t="s">
        <v>85</v>
      </c>
      <c r="AV174" s="193" t="s">
        <v>85</v>
      </c>
      <c r="AW174" s="193" t="s">
        <v>102</v>
      </c>
      <c r="AX174" s="193" t="s">
        <v>77</v>
      </c>
      <c r="AY174" s="193" t="s">
        <v>139</v>
      </c>
    </row>
    <row r="175" spans="2:51" s="7" customFormat="1" ht="13.5" customHeight="1">
      <c r="B175" s="192"/>
      <c r="D175" s="186" t="s">
        <v>149</v>
      </c>
      <c r="E175" s="193"/>
      <c r="F175" s="194" t="s">
        <v>171</v>
      </c>
      <c r="H175" s="195">
        <v>-1.576</v>
      </c>
      <c r="K175" s="54"/>
      <c r="L175" s="196"/>
      <c r="M175" s="197"/>
      <c r="T175" s="198"/>
      <c r="AT175" s="193" t="s">
        <v>149</v>
      </c>
      <c r="AU175" s="193" t="s">
        <v>85</v>
      </c>
      <c r="AV175" s="193" t="s">
        <v>85</v>
      </c>
      <c r="AW175" s="193" t="s">
        <v>102</v>
      </c>
      <c r="AX175" s="193" t="s">
        <v>77</v>
      </c>
      <c r="AY175" s="193" t="s">
        <v>139</v>
      </c>
    </row>
    <row r="176" spans="2:51" s="7" customFormat="1" ht="13.5" customHeight="1">
      <c r="B176" s="199"/>
      <c r="D176" s="186" t="s">
        <v>149</v>
      </c>
      <c r="E176" s="200"/>
      <c r="F176" s="201" t="s">
        <v>172</v>
      </c>
      <c r="H176" s="202">
        <v>16.941</v>
      </c>
      <c r="K176" s="54"/>
      <c r="L176" s="203"/>
      <c r="M176" s="204"/>
      <c r="T176" s="205"/>
      <c r="AT176" s="200" t="s">
        <v>149</v>
      </c>
      <c r="AU176" s="200" t="s">
        <v>85</v>
      </c>
      <c r="AV176" s="200" t="s">
        <v>145</v>
      </c>
      <c r="AW176" s="200" t="s">
        <v>102</v>
      </c>
      <c r="AX176" s="200" t="s">
        <v>23</v>
      </c>
      <c r="AY176" s="200" t="s">
        <v>139</v>
      </c>
    </row>
    <row r="177" spans="2:63" s="155" customFormat="1" ht="30" customHeight="1">
      <c r="B177" s="156"/>
      <c r="D177" s="157" t="s">
        <v>76</v>
      </c>
      <c r="E177" s="166" t="s">
        <v>241</v>
      </c>
      <c r="F177" s="166" t="s">
        <v>242</v>
      </c>
      <c r="J177" s="167">
        <f>$BK$177</f>
        <v>0</v>
      </c>
      <c r="K177" s="160"/>
      <c r="L177" s="161"/>
      <c r="M177" s="162"/>
      <c r="P177" s="163">
        <f>SUM($P$178:$P$200)</f>
        <v>0</v>
      </c>
      <c r="R177" s="163">
        <f>SUM($R$178:$R$200)</f>
        <v>0</v>
      </c>
      <c r="T177" s="164">
        <f>SUM($T$178:$T$200)</f>
        <v>0</v>
      </c>
      <c r="AR177" s="157" t="s">
        <v>23</v>
      </c>
      <c r="AT177" s="157" t="s">
        <v>76</v>
      </c>
      <c r="AU177" s="157" t="s">
        <v>23</v>
      </c>
      <c r="AY177" s="157" t="s">
        <v>139</v>
      </c>
      <c r="BK177" s="165">
        <f>SUM($BK$178:$BK$200)</f>
        <v>0</v>
      </c>
    </row>
    <row r="178" spans="2:65" s="7" customFormat="1" ht="13.5" customHeight="1">
      <c r="B178" s="143"/>
      <c r="C178" s="168" t="s">
        <v>243</v>
      </c>
      <c r="D178" s="168" t="s">
        <v>141</v>
      </c>
      <c r="E178" s="169" t="s">
        <v>244</v>
      </c>
      <c r="F178" s="170" t="s">
        <v>245</v>
      </c>
      <c r="G178" s="171" t="s">
        <v>246</v>
      </c>
      <c r="H178" s="172">
        <v>43.941</v>
      </c>
      <c r="I178" s="173"/>
      <c r="J178" s="174">
        <f>ROUND($I$178*$H$178,2)</f>
        <v>0</v>
      </c>
      <c r="K178" s="175" t="s">
        <v>163</v>
      </c>
      <c r="L178" s="104"/>
      <c r="M178" s="176"/>
      <c r="N178" s="177" t="s">
        <v>48</v>
      </c>
      <c r="P178" s="178">
        <f>$O$178*$H$178</f>
        <v>0</v>
      </c>
      <c r="Q178" s="178">
        <v>0</v>
      </c>
      <c r="R178" s="178">
        <f>$Q$178*$H$178</f>
        <v>0</v>
      </c>
      <c r="S178" s="178">
        <v>0</v>
      </c>
      <c r="T178" s="179">
        <f>$S$178*$H$178</f>
        <v>0</v>
      </c>
      <c r="AR178" s="107" t="s">
        <v>145</v>
      </c>
      <c r="AT178" s="107" t="s">
        <v>141</v>
      </c>
      <c r="AU178" s="107" t="s">
        <v>85</v>
      </c>
      <c r="AY178" s="7" t="s">
        <v>139</v>
      </c>
      <c r="BE178" s="180">
        <f>IF($N$178="základní",$J$178,0)</f>
        <v>0</v>
      </c>
      <c r="BF178" s="180">
        <f>IF($N$178="snížená",$J$178,0)</f>
        <v>0</v>
      </c>
      <c r="BG178" s="180">
        <f>IF($N$178="zákl. přenesená",$J$178,0)</f>
        <v>0</v>
      </c>
      <c r="BH178" s="180">
        <f>IF($N$178="sníž. přenesená",$J$178,0)</f>
        <v>0</v>
      </c>
      <c r="BI178" s="180">
        <f>IF($N$178="nulová",$J$178,0)</f>
        <v>0</v>
      </c>
      <c r="BJ178" s="107" t="s">
        <v>23</v>
      </c>
      <c r="BK178" s="180">
        <f>ROUND($I$178*$H$178,2)</f>
        <v>0</v>
      </c>
      <c r="BL178" s="107" t="s">
        <v>145</v>
      </c>
      <c r="BM178" s="107" t="s">
        <v>247</v>
      </c>
    </row>
    <row r="179" spans="2:47" s="7" customFormat="1" ht="24.75" customHeight="1">
      <c r="B179" s="143"/>
      <c r="D179" s="181" t="s">
        <v>147</v>
      </c>
      <c r="F179" s="182" t="s">
        <v>248</v>
      </c>
      <c r="K179" s="54"/>
      <c r="L179" s="104"/>
      <c r="M179" s="183"/>
      <c r="T179" s="184"/>
      <c r="AT179" s="7" t="s">
        <v>147</v>
      </c>
      <c r="AU179" s="7" t="s">
        <v>85</v>
      </c>
    </row>
    <row r="180" spans="2:65" s="7" customFormat="1" ht="13.5" customHeight="1">
      <c r="B180" s="143"/>
      <c r="C180" s="168" t="s">
        <v>8</v>
      </c>
      <c r="D180" s="168" t="s">
        <v>141</v>
      </c>
      <c r="E180" s="169" t="s">
        <v>249</v>
      </c>
      <c r="F180" s="170" t="s">
        <v>250</v>
      </c>
      <c r="G180" s="171" t="s">
        <v>246</v>
      </c>
      <c r="H180" s="172">
        <v>43.941</v>
      </c>
      <c r="I180" s="173"/>
      <c r="J180" s="174">
        <f>ROUND($I$180*$H$180,2)</f>
        <v>0</v>
      </c>
      <c r="K180" s="175" t="s">
        <v>163</v>
      </c>
      <c r="L180" s="104"/>
      <c r="M180" s="176"/>
      <c r="N180" s="177" t="s">
        <v>48</v>
      </c>
      <c r="P180" s="178">
        <f>$O$180*$H$180</f>
        <v>0</v>
      </c>
      <c r="Q180" s="178">
        <v>0</v>
      </c>
      <c r="R180" s="178">
        <f>$Q$180*$H$180</f>
        <v>0</v>
      </c>
      <c r="S180" s="178">
        <v>0</v>
      </c>
      <c r="T180" s="179">
        <f>$S$180*$H$180</f>
        <v>0</v>
      </c>
      <c r="AR180" s="107" t="s">
        <v>145</v>
      </c>
      <c r="AT180" s="107" t="s">
        <v>141</v>
      </c>
      <c r="AU180" s="107" t="s">
        <v>85</v>
      </c>
      <c r="AY180" s="7" t="s">
        <v>139</v>
      </c>
      <c r="BE180" s="180">
        <f>IF($N$180="základní",$J$180,0)</f>
        <v>0</v>
      </c>
      <c r="BF180" s="180">
        <f>IF($N$180="snížená",$J$180,0)</f>
        <v>0</v>
      </c>
      <c r="BG180" s="180">
        <f>IF($N$180="zákl. přenesená",$J$180,0)</f>
        <v>0</v>
      </c>
      <c r="BH180" s="180">
        <f>IF($N$180="sníž. přenesená",$J$180,0)</f>
        <v>0</v>
      </c>
      <c r="BI180" s="180">
        <f>IF($N$180="nulová",$J$180,0)</f>
        <v>0</v>
      </c>
      <c r="BJ180" s="107" t="s">
        <v>23</v>
      </c>
      <c r="BK180" s="180">
        <f>ROUND($I$180*$H$180,2)</f>
        <v>0</v>
      </c>
      <c r="BL180" s="107" t="s">
        <v>145</v>
      </c>
      <c r="BM180" s="107" t="s">
        <v>251</v>
      </c>
    </row>
    <row r="181" spans="2:47" s="7" customFormat="1" ht="24.75" customHeight="1">
      <c r="B181" s="143"/>
      <c r="D181" s="181" t="s">
        <v>147</v>
      </c>
      <c r="F181" s="182" t="s">
        <v>252</v>
      </c>
      <c r="K181" s="54"/>
      <c r="L181" s="104"/>
      <c r="M181" s="183"/>
      <c r="T181" s="184"/>
      <c r="AT181" s="7" t="s">
        <v>147</v>
      </c>
      <c r="AU181" s="7" t="s">
        <v>85</v>
      </c>
    </row>
    <row r="182" spans="2:65" s="7" customFormat="1" ht="13.5" customHeight="1">
      <c r="B182" s="143"/>
      <c r="C182" s="168" t="s">
        <v>253</v>
      </c>
      <c r="D182" s="168" t="s">
        <v>141</v>
      </c>
      <c r="E182" s="169" t="s">
        <v>254</v>
      </c>
      <c r="F182" s="170" t="s">
        <v>255</v>
      </c>
      <c r="G182" s="171" t="s">
        <v>256</v>
      </c>
      <c r="H182" s="172">
        <v>7.6</v>
      </c>
      <c r="I182" s="173"/>
      <c r="J182" s="174">
        <f>ROUND($I$182*$H$182,2)</f>
        <v>0</v>
      </c>
      <c r="K182" s="175" t="s">
        <v>163</v>
      </c>
      <c r="L182" s="104"/>
      <c r="M182" s="176"/>
      <c r="N182" s="177" t="s">
        <v>48</v>
      </c>
      <c r="P182" s="178">
        <f>$O$182*$H$182</f>
        <v>0</v>
      </c>
      <c r="Q182" s="178">
        <v>0</v>
      </c>
      <c r="R182" s="178">
        <f>$Q$182*$H$182</f>
        <v>0</v>
      </c>
      <c r="S182" s="178">
        <v>0</v>
      </c>
      <c r="T182" s="179">
        <f>$S$182*$H$182</f>
        <v>0</v>
      </c>
      <c r="AR182" s="107" t="s">
        <v>145</v>
      </c>
      <c r="AT182" s="107" t="s">
        <v>141</v>
      </c>
      <c r="AU182" s="107" t="s">
        <v>85</v>
      </c>
      <c r="AY182" s="7" t="s">
        <v>139</v>
      </c>
      <c r="BE182" s="180">
        <f>IF($N$182="základní",$J$182,0)</f>
        <v>0</v>
      </c>
      <c r="BF182" s="180">
        <f>IF($N$182="snížená",$J$182,0)</f>
        <v>0</v>
      </c>
      <c r="BG182" s="180">
        <f>IF($N$182="zákl. přenesená",$J$182,0)</f>
        <v>0</v>
      </c>
      <c r="BH182" s="180">
        <f>IF($N$182="sníž. přenesená",$J$182,0)</f>
        <v>0</v>
      </c>
      <c r="BI182" s="180">
        <f>IF($N$182="nulová",$J$182,0)</f>
        <v>0</v>
      </c>
      <c r="BJ182" s="107" t="s">
        <v>23</v>
      </c>
      <c r="BK182" s="180">
        <f>ROUND($I$182*$H$182,2)</f>
        <v>0</v>
      </c>
      <c r="BL182" s="107" t="s">
        <v>145</v>
      </c>
      <c r="BM182" s="107" t="s">
        <v>257</v>
      </c>
    </row>
    <row r="183" spans="2:47" s="7" customFormat="1" ht="14.25" customHeight="1">
      <c r="B183" s="143"/>
      <c r="D183" s="181" t="s">
        <v>147</v>
      </c>
      <c r="F183" s="182" t="s">
        <v>258</v>
      </c>
      <c r="K183" s="54"/>
      <c r="L183" s="104"/>
      <c r="M183" s="183"/>
      <c r="T183" s="184"/>
      <c r="AT183" s="7" t="s">
        <v>147</v>
      </c>
      <c r="AU183" s="7" t="s">
        <v>85</v>
      </c>
    </row>
    <row r="184" spans="2:51" s="7" customFormat="1" ht="13.5" customHeight="1">
      <c r="B184" s="192"/>
      <c r="D184" s="186" t="s">
        <v>149</v>
      </c>
      <c r="E184" s="193"/>
      <c r="F184" s="194" t="s">
        <v>259</v>
      </c>
      <c r="H184" s="195">
        <v>7.6</v>
      </c>
      <c r="K184" s="54"/>
      <c r="L184" s="196"/>
      <c r="M184" s="197"/>
      <c r="T184" s="198"/>
      <c r="AT184" s="193" t="s">
        <v>149</v>
      </c>
      <c r="AU184" s="193" t="s">
        <v>85</v>
      </c>
      <c r="AV184" s="193" t="s">
        <v>85</v>
      </c>
      <c r="AW184" s="193" t="s">
        <v>102</v>
      </c>
      <c r="AX184" s="193" t="s">
        <v>23</v>
      </c>
      <c r="AY184" s="193" t="s">
        <v>139</v>
      </c>
    </row>
    <row r="185" spans="2:65" s="7" customFormat="1" ht="13.5" customHeight="1">
      <c r="B185" s="143"/>
      <c r="C185" s="168" t="s">
        <v>260</v>
      </c>
      <c r="D185" s="168" t="s">
        <v>141</v>
      </c>
      <c r="E185" s="169" t="s">
        <v>261</v>
      </c>
      <c r="F185" s="170" t="s">
        <v>262</v>
      </c>
      <c r="G185" s="171" t="s">
        <v>256</v>
      </c>
      <c r="H185" s="172">
        <v>53.2</v>
      </c>
      <c r="I185" s="173"/>
      <c r="J185" s="174">
        <f>ROUND($I$185*$H$185,2)</f>
        <v>0</v>
      </c>
      <c r="K185" s="175" t="s">
        <v>163</v>
      </c>
      <c r="L185" s="104"/>
      <c r="M185" s="176"/>
      <c r="N185" s="177" t="s">
        <v>48</v>
      </c>
      <c r="P185" s="178">
        <f>$O$185*$H$185</f>
        <v>0</v>
      </c>
      <c r="Q185" s="178">
        <v>0</v>
      </c>
      <c r="R185" s="178">
        <f>$Q$185*$H$185</f>
        <v>0</v>
      </c>
      <c r="S185" s="178">
        <v>0</v>
      </c>
      <c r="T185" s="179">
        <f>$S$185*$H$185</f>
        <v>0</v>
      </c>
      <c r="AR185" s="107" t="s">
        <v>145</v>
      </c>
      <c r="AT185" s="107" t="s">
        <v>141</v>
      </c>
      <c r="AU185" s="107" t="s">
        <v>85</v>
      </c>
      <c r="AY185" s="7" t="s">
        <v>139</v>
      </c>
      <c r="BE185" s="180">
        <f>IF($N$185="základní",$J$185,0)</f>
        <v>0</v>
      </c>
      <c r="BF185" s="180">
        <f>IF($N$185="snížená",$J$185,0)</f>
        <v>0</v>
      </c>
      <c r="BG185" s="180">
        <f>IF($N$185="zákl. přenesená",$J$185,0)</f>
        <v>0</v>
      </c>
      <c r="BH185" s="180">
        <f>IF($N$185="sníž. přenesená",$J$185,0)</f>
        <v>0</v>
      </c>
      <c r="BI185" s="180">
        <f>IF($N$185="nulová",$J$185,0)</f>
        <v>0</v>
      </c>
      <c r="BJ185" s="107" t="s">
        <v>23</v>
      </c>
      <c r="BK185" s="180">
        <f>ROUND($I$185*$H$185,2)</f>
        <v>0</v>
      </c>
      <c r="BL185" s="107" t="s">
        <v>145</v>
      </c>
      <c r="BM185" s="107" t="s">
        <v>263</v>
      </c>
    </row>
    <row r="186" spans="2:47" s="7" customFormat="1" ht="14.25" customHeight="1">
      <c r="B186" s="143"/>
      <c r="D186" s="181" t="s">
        <v>147</v>
      </c>
      <c r="F186" s="182" t="s">
        <v>264</v>
      </c>
      <c r="K186" s="54"/>
      <c r="L186" s="104"/>
      <c r="M186" s="183"/>
      <c r="T186" s="184"/>
      <c r="AT186" s="7" t="s">
        <v>147</v>
      </c>
      <c r="AU186" s="7" t="s">
        <v>85</v>
      </c>
    </row>
    <row r="187" spans="2:51" s="7" customFormat="1" ht="13.5" customHeight="1">
      <c r="B187" s="192"/>
      <c r="D187" s="186" t="s">
        <v>149</v>
      </c>
      <c r="E187" s="193"/>
      <c r="F187" s="194" t="s">
        <v>265</v>
      </c>
      <c r="H187" s="195">
        <v>53.2</v>
      </c>
      <c r="K187" s="54"/>
      <c r="L187" s="196"/>
      <c r="M187" s="197"/>
      <c r="T187" s="198"/>
      <c r="AT187" s="193" t="s">
        <v>149</v>
      </c>
      <c r="AU187" s="193" t="s">
        <v>85</v>
      </c>
      <c r="AV187" s="193" t="s">
        <v>85</v>
      </c>
      <c r="AW187" s="193" t="s">
        <v>102</v>
      </c>
      <c r="AX187" s="193" t="s">
        <v>23</v>
      </c>
      <c r="AY187" s="193" t="s">
        <v>139</v>
      </c>
    </row>
    <row r="188" spans="2:65" s="7" customFormat="1" ht="13.5" customHeight="1">
      <c r="B188" s="143"/>
      <c r="C188" s="168" t="s">
        <v>266</v>
      </c>
      <c r="D188" s="168" t="s">
        <v>141</v>
      </c>
      <c r="E188" s="169" t="s">
        <v>267</v>
      </c>
      <c r="F188" s="170" t="s">
        <v>268</v>
      </c>
      <c r="G188" s="171" t="s">
        <v>246</v>
      </c>
      <c r="H188" s="172">
        <v>43.941</v>
      </c>
      <c r="I188" s="173"/>
      <c r="J188" s="174">
        <f>ROUND($I$188*$H$188,2)</f>
        <v>0</v>
      </c>
      <c r="K188" s="175" t="s">
        <v>163</v>
      </c>
      <c r="L188" s="104"/>
      <c r="M188" s="176"/>
      <c r="N188" s="177" t="s">
        <v>48</v>
      </c>
      <c r="P188" s="178">
        <f>$O$188*$H$188</f>
        <v>0</v>
      </c>
      <c r="Q188" s="178">
        <v>0</v>
      </c>
      <c r="R188" s="178">
        <f>$Q$188*$H$188</f>
        <v>0</v>
      </c>
      <c r="S188" s="178">
        <v>0</v>
      </c>
      <c r="T188" s="179">
        <f>$S$188*$H$188</f>
        <v>0</v>
      </c>
      <c r="AR188" s="107" t="s">
        <v>145</v>
      </c>
      <c r="AT188" s="107" t="s">
        <v>141</v>
      </c>
      <c r="AU188" s="107" t="s">
        <v>85</v>
      </c>
      <c r="AY188" s="7" t="s">
        <v>139</v>
      </c>
      <c r="BE188" s="180">
        <f>IF($N$188="základní",$J$188,0)</f>
        <v>0</v>
      </c>
      <c r="BF188" s="180">
        <f>IF($N$188="snížená",$J$188,0)</f>
        <v>0</v>
      </c>
      <c r="BG188" s="180">
        <f>IF($N$188="zákl. přenesená",$J$188,0)</f>
        <v>0</v>
      </c>
      <c r="BH188" s="180">
        <f>IF($N$188="sníž. přenesená",$J$188,0)</f>
        <v>0</v>
      </c>
      <c r="BI188" s="180">
        <f>IF($N$188="nulová",$J$188,0)</f>
        <v>0</v>
      </c>
      <c r="BJ188" s="107" t="s">
        <v>23</v>
      </c>
      <c r="BK188" s="180">
        <f>ROUND($I$188*$H$188,2)</f>
        <v>0</v>
      </c>
      <c r="BL188" s="107" t="s">
        <v>145</v>
      </c>
      <c r="BM188" s="107" t="s">
        <v>269</v>
      </c>
    </row>
    <row r="189" spans="2:47" s="7" customFormat="1" ht="14.25" customHeight="1">
      <c r="B189" s="143"/>
      <c r="D189" s="181" t="s">
        <v>147</v>
      </c>
      <c r="F189" s="182" t="s">
        <v>270</v>
      </c>
      <c r="K189" s="54"/>
      <c r="L189" s="104"/>
      <c r="M189" s="183"/>
      <c r="T189" s="184"/>
      <c r="AT189" s="7" t="s">
        <v>147</v>
      </c>
      <c r="AU189" s="7" t="s">
        <v>85</v>
      </c>
    </row>
    <row r="190" spans="2:65" s="7" customFormat="1" ht="13.5" customHeight="1">
      <c r="B190" s="143"/>
      <c r="C190" s="168" t="s">
        <v>271</v>
      </c>
      <c r="D190" s="168" t="s">
        <v>141</v>
      </c>
      <c r="E190" s="169" t="s">
        <v>272</v>
      </c>
      <c r="F190" s="170" t="s">
        <v>273</v>
      </c>
      <c r="G190" s="171" t="s">
        <v>246</v>
      </c>
      <c r="H190" s="172">
        <v>395.469</v>
      </c>
      <c r="I190" s="173"/>
      <c r="J190" s="174">
        <f>ROUND($I$190*$H$190,2)</f>
        <v>0</v>
      </c>
      <c r="K190" s="175" t="s">
        <v>163</v>
      </c>
      <c r="L190" s="104"/>
      <c r="M190" s="176"/>
      <c r="N190" s="177" t="s">
        <v>48</v>
      </c>
      <c r="P190" s="178">
        <f>$O$190*$H$190</f>
        <v>0</v>
      </c>
      <c r="Q190" s="178">
        <v>0</v>
      </c>
      <c r="R190" s="178">
        <f>$Q$190*$H$190</f>
        <v>0</v>
      </c>
      <c r="S190" s="178">
        <v>0</v>
      </c>
      <c r="T190" s="179">
        <f>$S$190*$H$190</f>
        <v>0</v>
      </c>
      <c r="AR190" s="107" t="s">
        <v>145</v>
      </c>
      <c r="AT190" s="107" t="s">
        <v>141</v>
      </c>
      <c r="AU190" s="107" t="s">
        <v>85</v>
      </c>
      <c r="AY190" s="7" t="s">
        <v>139</v>
      </c>
      <c r="BE190" s="180">
        <f>IF($N$190="základní",$J$190,0)</f>
        <v>0</v>
      </c>
      <c r="BF190" s="180">
        <f>IF($N$190="snížená",$J$190,0)</f>
        <v>0</v>
      </c>
      <c r="BG190" s="180">
        <f>IF($N$190="zákl. přenesená",$J$190,0)</f>
        <v>0</v>
      </c>
      <c r="BH190" s="180">
        <f>IF($N$190="sníž. přenesená",$J$190,0)</f>
        <v>0</v>
      </c>
      <c r="BI190" s="180">
        <f>IF($N$190="nulová",$J$190,0)</f>
        <v>0</v>
      </c>
      <c r="BJ190" s="107" t="s">
        <v>23</v>
      </c>
      <c r="BK190" s="180">
        <f>ROUND($I$190*$H$190,2)</f>
        <v>0</v>
      </c>
      <c r="BL190" s="107" t="s">
        <v>145</v>
      </c>
      <c r="BM190" s="107" t="s">
        <v>274</v>
      </c>
    </row>
    <row r="191" spans="2:47" s="7" customFormat="1" ht="24.75" customHeight="1">
      <c r="B191" s="143"/>
      <c r="D191" s="181" t="s">
        <v>147</v>
      </c>
      <c r="F191" s="182" t="s">
        <v>275</v>
      </c>
      <c r="K191" s="54"/>
      <c r="L191" s="104"/>
      <c r="M191" s="183"/>
      <c r="T191" s="184"/>
      <c r="AT191" s="7" t="s">
        <v>147</v>
      </c>
      <c r="AU191" s="7" t="s">
        <v>85</v>
      </c>
    </row>
    <row r="192" spans="2:51" s="7" customFormat="1" ht="13.5" customHeight="1">
      <c r="B192" s="192"/>
      <c r="D192" s="186" t="s">
        <v>149</v>
      </c>
      <c r="F192" s="194" t="s">
        <v>276</v>
      </c>
      <c r="H192" s="195">
        <v>395.469</v>
      </c>
      <c r="K192" s="54"/>
      <c r="L192" s="196"/>
      <c r="M192" s="197"/>
      <c r="T192" s="198"/>
      <c r="AT192" s="193" t="s">
        <v>149</v>
      </c>
      <c r="AU192" s="193" t="s">
        <v>85</v>
      </c>
      <c r="AV192" s="193" t="s">
        <v>85</v>
      </c>
      <c r="AW192" s="193" t="s">
        <v>77</v>
      </c>
      <c r="AX192" s="193" t="s">
        <v>23</v>
      </c>
      <c r="AY192" s="193" t="s">
        <v>139</v>
      </c>
    </row>
    <row r="193" spans="2:65" s="7" customFormat="1" ht="13.5" customHeight="1">
      <c r="B193" s="143"/>
      <c r="C193" s="168" t="s">
        <v>277</v>
      </c>
      <c r="D193" s="168" t="s">
        <v>141</v>
      </c>
      <c r="E193" s="169" t="s">
        <v>278</v>
      </c>
      <c r="F193" s="170" t="s">
        <v>279</v>
      </c>
      <c r="G193" s="171" t="s">
        <v>246</v>
      </c>
      <c r="H193" s="172">
        <v>37.321</v>
      </c>
      <c r="I193" s="173"/>
      <c r="J193" s="174">
        <f>ROUND($I$193*$H$193,2)</f>
        <v>0</v>
      </c>
      <c r="K193" s="175"/>
      <c r="L193" s="104"/>
      <c r="M193" s="176"/>
      <c r="N193" s="177" t="s">
        <v>48</v>
      </c>
      <c r="P193" s="178">
        <f>$O$193*$H$193</f>
        <v>0</v>
      </c>
      <c r="Q193" s="178">
        <v>0</v>
      </c>
      <c r="R193" s="178">
        <f>$Q$193*$H$193</f>
        <v>0</v>
      </c>
      <c r="S193" s="178">
        <v>0</v>
      </c>
      <c r="T193" s="179">
        <f>$S$193*$H$193</f>
        <v>0</v>
      </c>
      <c r="AR193" s="107" t="s">
        <v>145</v>
      </c>
      <c r="AT193" s="107" t="s">
        <v>141</v>
      </c>
      <c r="AU193" s="107" t="s">
        <v>85</v>
      </c>
      <c r="AY193" s="7" t="s">
        <v>139</v>
      </c>
      <c r="BE193" s="180">
        <f>IF($N$193="základní",$J$193,0)</f>
        <v>0</v>
      </c>
      <c r="BF193" s="180">
        <f>IF($N$193="snížená",$J$193,0)</f>
        <v>0</v>
      </c>
      <c r="BG193" s="180">
        <f>IF($N$193="zákl. přenesená",$J$193,0)</f>
        <v>0</v>
      </c>
      <c r="BH193" s="180">
        <f>IF($N$193="sníž. přenesená",$J$193,0)</f>
        <v>0</v>
      </c>
      <c r="BI193" s="180">
        <f>IF($N$193="nulová",$J$193,0)</f>
        <v>0</v>
      </c>
      <c r="BJ193" s="107" t="s">
        <v>23</v>
      </c>
      <c r="BK193" s="180">
        <f>ROUND($I$193*$H$193,2)</f>
        <v>0</v>
      </c>
      <c r="BL193" s="107" t="s">
        <v>145</v>
      </c>
      <c r="BM193" s="107" t="s">
        <v>280</v>
      </c>
    </row>
    <row r="194" spans="2:47" s="7" customFormat="1" ht="14.25" customHeight="1">
      <c r="B194" s="143"/>
      <c r="D194" s="181" t="s">
        <v>147</v>
      </c>
      <c r="F194" s="182" t="s">
        <v>281</v>
      </c>
      <c r="K194" s="54"/>
      <c r="L194" s="104"/>
      <c r="M194" s="183"/>
      <c r="T194" s="184"/>
      <c r="AT194" s="7" t="s">
        <v>147</v>
      </c>
      <c r="AU194" s="7" t="s">
        <v>85</v>
      </c>
    </row>
    <row r="195" spans="2:51" s="7" customFormat="1" ht="13.5" customHeight="1">
      <c r="B195" s="192"/>
      <c r="D195" s="186" t="s">
        <v>149</v>
      </c>
      <c r="E195" s="193"/>
      <c r="F195" s="194" t="s">
        <v>282</v>
      </c>
      <c r="H195" s="195">
        <v>43.941</v>
      </c>
      <c r="K195" s="54"/>
      <c r="L195" s="196"/>
      <c r="M195" s="197"/>
      <c r="T195" s="198"/>
      <c r="AT195" s="193" t="s">
        <v>149</v>
      </c>
      <c r="AU195" s="193" t="s">
        <v>85</v>
      </c>
      <c r="AV195" s="193" t="s">
        <v>85</v>
      </c>
      <c r="AW195" s="193" t="s">
        <v>102</v>
      </c>
      <c r="AX195" s="193" t="s">
        <v>77</v>
      </c>
      <c r="AY195" s="193" t="s">
        <v>139</v>
      </c>
    </row>
    <row r="196" spans="2:51" s="7" customFormat="1" ht="13.5" customHeight="1">
      <c r="B196" s="192"/>
      <c r="D196" s="186" t="s">
        <v>149</v>
      </c>
      <c r="E196" s="193"/>
      <c r="F196" s="194" t="s">
        <v>283</v>
      </c>
      <c r="H196" s="195">
        <v>-6.62</v>
      </c>
      <c r="K196" s="54"/>
      <c r="L196" s="196"/>
      <c r="M196" s="197"/>
      <c r="T196" s="198"/>
      <c r="AT196" s="193" t="s">
        <v>149</v>
      </c>
      <c r="AU196" s="193" t="s">
        <v>85</v>
      </c>
      <c r="AV196" s="193" t="s">
        <v>85</v>
      </c>
      <c r="AW196" s="193" t="s">
        <v>102</v>
      </c>
      <c r="AX196" s="193" t="s">
        <v>77</v>
      </c>
      <c r="AY196" s="193" t="s">
        <v>139</v>
      </c>
    </row>
    <row r="197" spans="2:51" s="7" customFormat="1" ht="13.5" customHeight="1">
      <c r="B197" s="199"/>
      <c r="D197" s="186" t="s">
        <v>149</v>
      </c>
      <c r="E197" s="200"/>
      <c r="F197" s="201" t="s">
        <v>172</v>
      </c>
      <c r="H197" s="202">
        <v>37.321</v>
      </c>
      <c r="K197" s="54"/>
      <c r="L197" s="203"/>
      <c r="M197" s="204"/>
      <c r="T197" s="205"/>
      <c r="AT197" s="200" t="s">
        <v>149</v>
      </c>
      <c r="AU197" s="200" t="s">
        <v>85</v>
      </c>
      <c r="AV197" s="200" t="s">
        <v>145</v>
      </c>
      <c r="AW197" s="200" t="s">
        <v>102</v>
      </c>
      <c r="AX197" s="200" t="s">
        <v>23</v>
      </c>
      <c r="AY197" s="200" t="s">
        <v>139</v>
      </c>
    </row>
    <row r="198" spans="2:65" s="7" customFormat="1" ht="13.5" customHeight="1">
      <c r="B198" s="143"/>
      <c r="C198" s="168" t="s">
        <v>7</v>
      </c>
      <c r="D198" s="168" t="s">
        <v>141</v>
      </c>
      <c r="E198" s="169" t="s">
        <v>284</v>
      </c>
      <c r="F198" s="170" t="s">
        <v>285</v>
      </c>
      <c r="G198" s="171" t="s">
        <v>246</v>
      </c>
      <c r="H198" s="172">
        <v>6.62</v>
      </c>
      <c r="I198" s="173"/>
      <c r="J198" s="174">
        <f>ROUND($I$198*$H$198,2)</f>
        <v>0</v>
      </c>
      <c r="K198" s="175" t="s">
        <v>163</v>
      </c>
      <c r="L198" s="104"/>
      <c r="M198" s="176"/>
      <c r="N198" s="177" t="s">
        <v>48</v>
      </c>
      <c r="P198" s="178">
        <f>$O$198*$H$198</f>
        <v>0</v>
      </c>
      <c r="Q198" s="178">
        <v>0</v>
      </c>
      <c r="R198" s="178">
        <f>$Q$198*$H$198</f>
        <v>0</v>
      </c>
      <c r="S198" s="178">
        <v>0</v>
      </c>
      <c r="T198" s="179">
        <f>$S$198*$H$198</f>
        <v>0</v>
      </c>
      <c r="AR198" s="107" t="s">
        <v>145</v>
      </c>
      <c r="AT198" s="107" t="s">
        <v>141</v>
      </c>
      <c r="AU198" s="107" t="s">
        <v>85</v>
      </c>
      <c r="AY198" s="7" t="s">
        <v>139</v>
      </c>
      <c r="BE198" s="180">
        <f>IF($N$198="základní",$J$198,0)</f>
        <v>0</v>
      </c>
      <c r="BF198" s="180">
        <f>IF($N$198="snížená",$J$198,0)</f>
        <v>0</v>
      </c>
      <c r="BG198" s="180">
        <f>IF($N$198="zákl. přenesená",$J$198,0)</f>
        <v>0</v>
      </c>
      <c r="BH198" s="180">
        <f>IF($N$198="sníž. přenesená",$J$198,0)</f>
        <v>0</v>
      </c>
      <c r="BI198" s="180">
        <f>IF($N$198="nulová",$J$198,0)</f>
        <v>0</v>
      </c>
      <c r="BJ198" s="107" t="s">
        <v>23</v>
      </c>
      <c r="BK198" s="180">
        <f>ROUND($I$198*$H$198,2)</f>
        <v>0</v>
      </c>
      <c r="BL198" s="107" t="s">
        <v>145</v>
      </c>
      <c r="BM198" s="107" t="s">
        <v>286</v>
      </c>
    </row>
    <row r="199" spans="2:47" s="7" customFormat="1" ht="14.25" customHeight="1">
      <c r="B199" s="143"/>
      <c r="D199" s="181" t="s">
        <v>147</v>
      </c>
      <c r="F199" s="182" t="s">
        <v>287</v>
      </c>
      <c r="K199" s="54"/>
      <c r="L199" s="104"/>
      <c r="M199" s="183"/>
      <c r="T199" s="184"/>
      <c r="AT199" s="7" t="s">
        <v>147</v>
      </c>
      <c r="AU199" s="7" t="s">
        <v>85</v>
      </c>
    </row>
    <row r="200" spans="2:51" s="7" customFormat="1" ht="13.5" customHeight="1">
      <c r="B200" s="192"/>
      <c r="D200" s="186" t="s">
        <v>149</v>
      </c>
      <c r="E200" s="193"/>
      <c r="F200" s="194" t="s">
        <v>288</v>
      </c>
      <c r="H200" s="195">
        <v>6.62</v>
      </c>
      <c r="K200" s="54"/>
      <c r="L200" s="196"/>
      <c r="M200" s="197"/>
      <c r="T200" s="198"/>
      <c r="AT200" s="193" t="s">
        <v>149</v>
      </c>
      <c r="AU200" s="193" t="s">
        <v>85</v>
      </c>
      <c r="AV200" s="193" t="s">
        <v>85</v>
      </c>
      <c r="AW200" s="193" t="s">
        <v>102</v>
      </c>
      <c r="AX200" s="193" t="s">
        <v>23</v>
      </c>
      <c r="AY200" s="193" t="s">
        <v>139</v>
      </c>
    </row>
    <row r="201" spans="2:63" s="155" customFormat="1" ht="30" customHeight="1">
      <c r="B201" s="156"/>
      <c r="D201" s="157" t="s">
        <v>76</v>
      </c>
      <c r="E201" s="166" t="s">
        <v>289</v>
      </c>
      <c r="F201" s="166" t="s">
        <v>290</v>
      </c>
      <c r="J201" s="167">
        <f>$BK$201</f>
        <v>0</v>
      </c>
      <c r="K201" s="160"/>
      <c r="L201" s="161"/>
      <c r="M201" s="162"/>
      <c r="P201" s="163">
        <f>SUM($P$202:$P$203)</f>
        <v>0</v>
      </c>
      <c r="R201" s="163">
        <f>SUM($R$202:$R$203)</f>
        <v>0</v>
      </c>
      <c r="T201" s="164">
        <f>SUM($T$202:$T$203)</f>
        <v>0</v>
      </c>
      <c r="AR201" s="157" t="s">
        <v>23</v>
      </c>
      <c r="AT201" s="157" t="s">
        <v>76</v>
      </c>
      <c r="AU201" s="157" t="s">
        <v>23</v>
      </c>
      <c r="AY201" s="157" t="s">
        <v>139</v>
      </c>
      <c r="BK201" s="165">
        <f>SUM($BK$202:$BK$203)</f>
        <v>0</v>
      </c>
    </row>
    <row r="202" spans="2:65" s="7" customFormat="1" ht="13.5" customHeight="1">
      <c r="B202" s="143"/>
      <c r="C202" s="168" t="s">
        <v>291</v>
      </c>
      <c r="D202" s="168" t="s">
        <v>141</v>
      </c>
      <c r="E202" s="169" t="s">
        <v>292</v>
      </c>
      <c r="F202" s="170" t="s">
        <v>293</v>
      </c>
      <c r="G202" s="171" t="s">
        <v>246</v>
      </c>
      <c r="H202" s="172">
        <v>1.156</v>
      </c>
      <c r="I202" s="173"/>
      <c r="J202" s="174">
        <f>ROUND($I$202*$H$202,2)</f>
        <v>0</v>
      </c>
      <c r="K202" s="175" t="s">
        <v>163</v>
      </c>
      <c r="L202" s="104"/>
      <c r="M202" s="176"/>
      <c r="N202" s="177" t="s">
        <v>48</v>
      </c>
      <c r="P202" s="178">
        <f>$O$202*$H$202</f>
        <v>0</v>
      </c>
      <c r="Q202" s="178">
        <v>0</v>
      </c>
      <c r="R202" s="178">
        <f>$Q$202*$H$202</f>
        <v>0</v>
      </c>
      <c r="S202" s="178">
        <v>0</v>
      </c>
      <c r="T202" s="179">
        <f>$S$202*$H$202</f>
        <v>0</v>
      </c>
      <c r="AR202" s="107" t="s">
        <v>145</v>
      </c>
      <c r="AT202" s="107" t="s">
        <v>141</v>
      </c>
      <c r="AU202" s="107" t="s">
        <v>85</v>
      </c>
      <c r="AY202" s="7" t="s">
        <v>139</v>
      </c>
      <c r="BE202" s="180">
        <f>IF($N$202="základní",$J$202,0)</f>
        <v>0</v>
      </c>
      <c r="BF202" s="180">
        <f>IF($N$202="snížená",$J$202,0)</f>
        <v>0</v>
      </c>
      <c r="BG202" s="180">
        <f>IF($N$202="zákl. přenesená",$J$202,0)</f>
        <v>0</v>
      </c>
      <c r="BH202" s="180">
        <f>IF($N$202="sníž. přenesená",$J$202,0)</f>
        <v>0</v>
      </c>
      <c r="BI202" s="180">
        <f>IF($N$202="nulová",$J$202,0)</f>
        <v>0</v>
      </c>
      <c r="BJ202" s="107" t="s">
        <v>23</v>
      </c>
      <c r="BK202" s="180">
        <f>ROUND($I$202*$H$202,2)</f>
        <v>0</v>
      </c>
      <c r="BL202" s="107" t="s">
        <v>145</v>
      </c>
      <c r="BM202" s="107" t="s">
        <v>294</v>
      </c>
    </row>
    <row r="203" spans="2:47" s="7" customFormat="1" ht="24.75" customHeight="1">
      <c r="B203" s="143"/>
      <c r="D203" s="181" t="s">
        <v>147</v>
      </c>
      <c r="F203" s="182" t="s">
        <v>295</v>
      </c>
      <c r="K203" s="54"/>
      <c r="L203" s="104"/>
      <c r="M203" s="183"/>
      <c r="T203" s="184"/>
      <c r="AT203" s="7" t="s">
        <v>147</v>
      </c>
      <c r="AU203" s="7" t="s">
        <v>85</v>
      </c>
    </row>
    <row r="204" spans="2:63" s="155" customFormat="1" ht="38.25" customHeight="1">
      <c r="B204" s="156"/>
      <c r="D204" s="157" t="s">
        <v>76</v>
      </c>
      <c r="E204" s="158" t="s">
        <v>296</v>
      </c>
      <c r="F204" s="158" t="s">
        <v>297</v>
      </c>
      <c r="J204" s="159">
        <f>$BK$204</f>
        <v>0</v>
      </c>
      <c r="K204" s="160"/>
      <c r="L204" s="161"/>
      <c r="M204" s="162"/>
      <c r="P204" s="163">
        <f>$P$205+$P$266+$P$368+$P$409+$P$413+$P$419</f>
        <v>0</v>
      </c>
      <c r="R204" s="163">
        <f>$R$205+$R$266+$R$368+$R$409+$R$413+$R$419</f>
        <v>12.918476000000002</v>
      </c>
      <c r="T204" s="164">
        <f>$T$205+$T$266+$T$368+$T$409+$T$413+$T$419</f>
        <v>42.7397235</v>
      </c>
      <c r="AR204" s="157" t="s">
        <v>85</v>
      </c>
      <c r="AT204" s="157" t="s">
        <v>76</v>
      </c>
      <c r="AU204" s="157" t="s">
        <v>77</v>
      </c>
      <c r="AY204" s="157" t="s">
        <v>139</v>
      </c>
      <c r="BK204" s="165">
        <f>$BK$205+$BK$266+$BK$368+$BK$409+$BK$413+$BK$419</f>
        <v>0</v>
      </c>
    </row>
    <row r="205" spans="2:63" s="155" customFormat="1" ht="20.25" customHeight="1">
      <c r="B205" s="156"/>
      <c r="D205" s="157" t="s">
        <v>76</v>
      </c>
      <c r="E205" s="166" t="s">
        <v>298</v>
      </c>
      <c r="F205" s="166" t="s">
        <v>299</v>
      </c>
      <c r="J205" s="167">
        <f>$BK$205</f>
        <v>0</v>
      </c>
      <c r="K205" s="160"/>
      <c r="L205" s="161"/>
      <c r="M205" s="162"/>
      <c r="P205" s="163">
        <f>SUM($P$206:$P$265)</f>
        <v>0</v>
      </c>
      <c r="R205" s="163">
        <f>SUM($R$206:$R$265)</f>
        <v>8.123005970000001</v>
      </c>
      <c r="T205" s="164">
        <f>SUM($T$206:$T$265)</f>
        <v>3.853385</v>
      </c>
      <c r="AR205" s="157" t="s">
        <v>85</v>
      </c>
      <c r="AT205" s="157" t="s">
        <v>76</v>
      </c>
      <c r="AU205" s="157" t="s">
        <v>23</v>
      </c>
      <c r="AY205" s="157" t="s">
        <v>139</v>
      </c>
      <c r="BK205" s="165">
        <f>SUM($BK$206:$BK$265)</f>
        <v>0</v>
      </c>
    </row>
    <row r="206" spans="2:65" s="7" customFormat="1" ht="13.5" customHeight="1">
      <c r="B206" s="143"/>
      <c r="C206" s="168" t="s">
        <v>300</v>
      </c>
      <c r="D206" s="168" t="s">
        <v>141</v>
      </c>
      <c r="E206" s="169" t="s">
        <v>301</v>
      </c>
      <c r="F206" s="170" t="s">
        <v>302</v>
      </c>
      <c r="G206" s="171" t="s">
        <v>162</v>
      </c>
      <c r="H206" s="172">
        <v>4</v>
      </c>
      <c r="I206" s="173"/>
      <c r="J206" s="174">
        <f>ROUND($I$206*$H$206,2)</f>
        <v>0</v>
      </c>
      <c r="K206" s="175"/>
      <c r="L206" s="104"/>
      <c r="M206" s="176"/>
      <c r="N206" s="177" t="s">
        <v>48</v>
      </c>
      <c r="P206" s="178">
        <f>$O$206*$H$206</f>
        <v>0</v>
      </c>
      <c r="Q206" s="178">
        <v>0</v>
      </c>
      <c r="R206" s="178">
        <f>$Q$206*$H$206</f>
        <v>0</v>
      </c>
      <c r="S206" s="178">
        <v>0.024</v>
      </c>
      <c r="T206" s="179">
        <f>$S$206*$H$206</f>
        <v>0.096</v>
      </c>
      <c r="AR206" s="107" t="s">
        <v>253</v>
      </c>
      <c r="AT206" s="107" t="s">
        <v>141</v>
      </c>
      <c r="AU206" s="107" t="s">
        <v>85</v>
      </c>
      <c r="AY206" s="7" t="s">
        <v>139</v>
      </c>
      <c r="BE206" s="180">
        <f>IF($N$206="základní",$J$206,0)</f>
        <v>0</v>
      </c>
      <c r="BF206" s="180">
        <f>IF($N$206="snížená",$J$206,0)</f>
        <v>0</v>
      </c>
      <c r="BG206" s="180">
        <f>IF($N$206="zákl. přenesená",$J$206,0)</f>
        <v>0</v>
      </c>
      <c r="BH206" s="180">
        <f>IF($N$206="sníž. přenesená",$J$206,0)</f>
        <v>0</v>
      </c>
      <c r="BI206" s="180">
        <f>IF($N$206="nulová",$J$206,0)</f>
        <v>0</v>
      </c>
      <c r="BJ206" s="107" t="s">
        <v>23</v>
      </c>
      <c r="BK206" s="180">
        <f>ROUND($I$206*$H$206,2)</f>
        <v>0</v>
      </c>
      <c r="BL206" s="107" t="s">
        <v>253</v>
      </c>
      <c r="BM206" s="107" t="s">
        <v>303</v>
      </c>
    </row>
    <row r="207" spans="2:51" s="7" customFormat="1" ht="13.5" customHeight="1">
      <c r="B207" s="185"/>
      <c r="D207" s="181" t="s">
        <v>149</v>
      </c>
      <c r="E207" s="188"/>
      <c r="F207" s="188" t="s">
        <v>304</v>
      </c>
      <c r="H207" s="187"/>
      <c r="K207" s="54"/>
      <c r="L207" s="189"/>
      <c r="M207" s="190"/>
      <c r="T207" s="191"/>
      <c r="AT207" s="187" t="s">
        <v>149</v>
      </c>
      <c r="AU207" s="187" t="s">
        <v>85</v>
      </c>
      <c r="AV207" s="187" t="s">
        <v>23</v>
      </c>
      <c r="AW207" s="187" t="s">
        <v>102</v>
      </c>
      <c r="AX207" s="187" t="s">
        <v>77</v>
      </c>
      <c r="AY207" s="187" t="s">
        <v>139</v>
      </c>
    </row>
    <row r="208" spans="2:51" s="7" customFormat="1" ht="13.5" customHeight="1">
      <c r="B208" s="192"/>
      <c r="D208" s="186" t="s">
        <v>149</v>
      </c>
      <c r="E208" s="193"/>
      <c r="F208" s="194" t="s">
        <v>305</v>
      </c>
      <c r="H208" s="195">
        <v>4</v>
      </c>
      <c r="K208" s="54"/>
      <c r="L208" s="196"/>
      <c r="M208" s="197"/>
      <c r="T208" s="198"/>
      <c r="AT208" s="193" t="s">
        <v>149</v>
      </c>
      <c r="AU208" s="193" t="s">
        <v>85</v>
      </c>
      <c r="AV208" s="193" t="s">
        <v>85</v>
      </c>
      <c r="AW208" s="193" t="s">
        <v>102</v>
      </c>
      <c r="AX208" s="193" t="s">
        <v>23</v>
      </c>
      <c r="AY208" s="193" t="s">
        <v>139</v>
      </c>
    </row>
    <row r="209" spans="2:65" s="7" customFormat="1" ht="13.5" customHeight="1">
      <c r="B209" s="143"/>
      <c r="C209" s="168" t="s">
        <v>306</v>
      </c>
      <c r="D209" s="168" t="s">
        <v>141</v>
      </c>
      <c r="E209" s="169" t="s">
        <v>307</v>
      </c>
      <c r="F209" s="170" t="s">
        <v>308</v>
      </c>
      <c r="G209" s="171" t="s">
        <v>256</v>
      </c>
      <c r="H209" s="172">
        <v>65</v>
      </c>
      <c r="I209" s="173"/>
      <c r="J209" s="174">
        <f>ROUND($I$209*$H$209,2)</f>
        <v>0</v>
      </c>
      <c r="K209" s="175" t="s">
        <v>163</v>
      </c>
      <c r="L209" s="104"/>
      <c r="M209" s="176"/>
      <c r="N209" s="177" t="s">
        <v>48</v>
      </c>
      <c r="P209" s="178">
        <f>$O$209*$H$209</f>
        <v>0</v>
      </c>
      <c r="Q209" s="178">
        <v>0</v>
      </c>
      <c r="R209" s="178">
        <f>$Q$209*$H$209</f>
        <v>0</v>
      </c>
      <c r="S209" s="178">
        <v>0.014</v>
      </c>
      <c r="T209" s="179">
        <f>$S$209*$H$209</f>
        <v>0.91</v>
      </c>
      <c r="AR209" s="107" t="s">
        <v>253</v>
      </c>
      <c r="AT209" s="107" t="s">
        <v>141</v>
      </c>
      <c r="AU209" s="107" t="s">
        <v>85</v>
      </c>
      <c r="AY209" s="7" t="s">
        <v>139</v>
      </c>
      <c r="BE209" s="180">
        <f>IF($N$209="základní",$J$209,0)</f>
        <v>0</v>
      </c>
      <c r="BF209" s="180">
        <f>IF($N$209="snížená",$J$209,0)</f>
        <v>0</v>
      </c>
      <c r="BG209" s="180">
        <f>IF($N$209="zákl. přenesená",$J$209,0)</f>
        <v>0</v>
      </c>
      <c r="BH209" s="180">
        <f>IF($N$209="sníž. přenesená",$J$209,0)</f>
        <v>0</v>
      </c>
      <c r="BI209" s="180">
        <f>IF($N$209="nulová",$J$209,0)</f>
        <v>0</v>
      </c>
      <c r="BJ209" s="107" t="s">
        <v>23</v>
      </c>
      <c r="BK209" s="180">
        <f>ROUND($I$209*$H$209,2)</f>
        <v>0</v>
      </c>
      <c r="BL209" s="107" t="s">
        <v>253</v>
      </c>
      <c r="BM209" s="107" t="s">
        <v>309</v>
      </c>
    </row>
    <row r="210" spans="2:47" s="7" customFormat="1" ht="14.25" customHeight="1">
      <c r="B210" s="143"/>
      <c r="D210" s="181" t="s">
        <v>147</v>
      </c>
      <c r="F210" s="182" t="s">
        <v>310</v>
      </c>
      <c r="K210" s="54"/>
      <c r="L210" s="104"/>
      <c r="M210" s="183"/>
      <c r="T210" s="184"/>
      <c r="AT210" s="7" t="s">
        <v>147</v>
      </c>
      <c r="AU210" s="7" t="s">
        <v>85</v>
      </c>
    </row>
    <row r="211" spans="2:51" s="7" customFormat="1" ht="13.5" customHeight="1">
      <c r="B211" s="185"/>
      <c r="D211" s="186" t="s">
        <v>149</v>
      </c>
      <c r="E211" s="187"/>
      <c r="F211" s="188" t="s">
        <v>311</v>
      </c>
      <c r="H211" s="187"/>
      <c r="K211" s="54"/>
      <c r="L211" s="189"/>
      <c r="M211" s="190"/>
      <c r="T211" s="191"/>
      <c r="AT211" s="187" t="s">
        <v>149</v>
      </c>
      <c r="AU211" s="187" t="s">
        <v>85</v>
      </c>
      <c r="AV211" s="187" t="s">
        <v>23</v>
      </c>
      <c r="AW211" s="187" t="s">
        <v>102</v>
      </c>
      <c r="AX211" s="187" t="s">
        <v>77</v>
      </c>
      <c r="AY211" s="187" t="s">
        <v>139</v>
      </c>
    </row>
    <row r="212" spans="2:51" s="7" customFormat="1" ht="13.5" customHeight="1">
      <c r="B212" s="185"/>
      <c r="D212" s="186" t="s">
        <v>149</v>
      </c>
      <c r="E212" s="187"/>
      <c r="F212" s="188" t="s">
        <v>312</v>
      </c>
      <c r="H212" s="187"/>
      <c r="K212" s="54"/>
      <c r="L212" s="189"/>
      <c r="M212" s="190"/>
      <c r="T212" s="191"/>
      <c r="AT212" s="187" t="s">
        <v>149</v>
      </c>
      <c r="AU212" s="187" t="s">
        <v>85</v>
      </c>
      <c r="AV212" s="187" t="s">
        <v>23</v>
      </c>
      <c r="AW212" s="187" t="s">
        <v>102</v>
      </c>
      <c r="AX212" s="187" t="s">
        <v>77</v>
      </c>
      <c r="AY212" s="187" t="s">
        <v>139</v>
      </c>
    </row>
    <row r="213" spans="2:51" s="7" customFormat="1" ht="13.5" customHeight="1">
      <c r="B213" s="192"/>
      <c r="D213" s="186" t="s">
        <v>149</v>
      </c>
      <c r="E213" s="193"/>
      <c r="F213" s="194" t="s">
        <v>313</v>
      </c>
      <c r="H213" s="195">
        <v>65</v>
      </c>
      <c r="K213" s="54"/>
      <c r="L213" s="196"/>
      <c r="M213" s="197"/>
      <c r="T213" s="198"/>
      <c r="AT213" s="193" t="s">
        <v>149</v>
      </c>
      <c r="AU213" s="193" t="s">
        <v>85</v>
      </c>
      <c r="AV213" s="193" t="s">
        <v>85</v>
      </c>
      <c r="AW213" s="193" t="s">
        <v>102</v>
      </c>
      <c r="AX213" s="193" t="s">
        <v>23</v>
      </c>
      <c r="AY213" s="193" t="s">
        <v>139</v>
      </c>
    </row>
    <row r="214" spans="2:65" s="7" customFormat="1" ht="13.5" customHeight="1">
      <c r="B214" s="143"/>
      <c r="C214" s="168" t="s">
        <v>314</v>
      </c>
      <c r="D214" s="168" t="s">
        <v>141</v>
      </c>
      <c r="E214" s="169" t="s">
        <v>315</v>
      </c>
      <c r="F214" s="170" t="s">
        <v>316</v>
      </c>
      <c r="G214" s="171" t="s">
        <v>256</v>
      </c>
      <c r="H214" s="172">
        <v>5</v>
      </c>
      <c r="I214" s="173"/>
      <c r="J214" s="174">
        <f>ROUND($I$214*$H$214,2)</f>
        <v>0</v>
      </c>
      <c r="K214" s="175" t="s">
        <v>163</v>
      </c>
      <c r="L214" s="104"/>
      <c r="M214" s="176"/>
      <c r="N214" s="177" t="s">
        <v>48</v>
      </c>
      <c r="P214" s="178">
        <f>$O$214*$H$214</f>
        <v>0</v>
      </c>
      <c r="Q214" s="178">
        <v>0</v>
      </c>
      <c r="R214" s="178">
        <f>$Q$214*$H$214</f>
        <v>0</v>
      </c>
      <c r="S214" s="178">
        <v>0.0066</v>
      </c>
      <c r="T214" s="179">
        <f>$S$214*$H$214</f>
        <v>0.033</v>
      </c>
      <c r="AR214" s="107" t="s">
        <v>253</v>
      </c>
      <c r="AT214" s="107" t="s">
        <v>141</v>
      </c>
      <c r="AU214" s="107" t="s">
        <v>85</v>
      </c>
      <c r="AY214" s="7" t="s">
        <v>139</v>
      </c>
      <c r="BE214" s="180">
        <f>IF($N$214="základní",$J$214,0)</f>
        <v>0</v>
      </c>
      <c r="BF214" s="180">
        <f>IF($N$214="snížená",$J$214,0)</f>
        <v>0</v>
      </c>
      <c r="BG214" s="180">
        <f>IF($N$214="zákl. přenesená",$J$214,0)</f>
        <v>0</v>
      </c>
      <c r="BH214" s="180">
        <f>IF($N$214="sníž. přenesená",$J$214,0)</f>
        <v>0</v>
      </c>
      <c r="BI214" s="180">
        <f>IF($N$214="nulová",$J$214,0)</f>
        <v>0</v>
      </c>
      <c r="BJ214" s="107" t="s">
        <v>23</v>
      </c>
      <c r="BK214" s="180">
        <f>ROUND($I$214*$H$214,2)</f>
        <v>0</v>
      </c>
      <c r="BL214" s="107" t="s">
        <v>253</v>
      </c>
      <c r="BM214" s="107" t="s">
        <v>317</v>
      </c>
    </row>
    <row r="215" spans="2:47" s="7" customFormat="1" ht="24.75" customHeight="1">
      <c r="B215" s="143"/>
      <c r="D215" s="181" t="s">
        <v>147</v>
      </c>
      <c r="F215" s="182" t="s">
        <v>318</v>
      </c>
      <c r="K215" s="54"/>
      <c r="L215" s="104"/>
      <c r="M215" s="183"/>
      <c r="T215" s="184"/>
      <c r="AT215" s="7" t="s">
        <v>147</v>
      </c>
      <c r="AU215" s="7" t="s">
        <v>85</v>
      </c>
    </row>
    <row r="216" spans="2:51" s="7" customFormat="1" ht="13.5" customHeight="1">
      <c r="B216" s="185"/>
      <c r="D216" s="186" t="s">
        <v>149</v>
      </c>
      <c r="E216" s="187"/>
      <c r="F216" s="188" t="s">
        <v>311</v>
      </c>
      <c r="H216" s="187"/>
      <c r="K216" s="54"/>
      <c r="L216" s="189"/>
      <c r="M216" s="190"/>
      <c r="T216" s="191"/>
      <c r="AT216" s="187" t="s">
        <v>149</v>
      </c>
      <c r="AU216" s="187" t="s">
        <v>85</v>
      </c>
      <c r="AV216" s="187" t="s">
        <v>23</v>
      </c>
      <c r="AW216" s="187" t="s">
        <v>102</v>
      </c>
      <c r="AX216" s="187" t="s">
        <v>77</v>
      </c>
      <c r="AY216" s="187" t="s">
        <v>139</v>
      </c>
    </row>
    <row r="217" spans="2:51" s="7" customFormat="1" ht="13.5" customHeight="1">
      <c r="B217" s="185"/>
      <c r="D217" s="186" t="s">
        <v>149</v>
      </c>
      <c r="E217" s="187"/>
      <c r="F217" s="188" t="s">
        <v>312</v>
      </c>
      <c r="H217" s="187"/>
      <c r="K217" s="54"/>
      <c r="L217" s="189"/>
      <c r="M217" s="190"/>
      <c r="T217" s="191"/>
      <c r="AT217" s="187" t="s">
        <v>149</v>
      </c>
      <c r="AU217" s="187" t="s">
        <v>85</v>
      </c>
      <c r="AV217" s="187" t="s">
        <v>23</v>
      </c>
      <c r="AW217" s="187" t="s">
        <v>102</v>
      </c>
      <c r="AX217" s="187" t="s">
        <v>77</v>
      </c>
      <c r="AY217" s="187" t="s">
        <v>139</v>
      </c>
    </row>
    <row r="218" spans="2:51" s="7" customFormat="1" ht="13.5" customHeight="1">
      <c r="B218" s="192"/>
      <c r="D218" s="186" t="s">
        <v>149</v>
      </c>
      <c r="E218" s="193"/>
      <c r="F218" s="194" t="s">
        <v>319</v>
      </c>
      <c r="H218" s="195">
        <v>5</v>
      </c>
      <c r="K218" s="54"/>
      <c r="L218" s="196"/>
      <c r="M218" s="197"/>
      <c r="T218" s="198"/>
      <c r="AT218" s="193" t="s">
        <v>149</v>
      </c>
      <c r="AU218" s="193" t="s">
        <v>85</v>
      </c>
      <c r="AV218" s="193" t="s">
        <v>85</v>
      </c>
      <c r="AW218" s="193" t="s">
        <v>102</v>
      </c>
      <c r="AX218" s="193" t="s">
        <v>23</v>
      </c>
      <c r="AY218" s="193" t="s">
        <v>139</v>
      </c>
    </row>
    <row r="219" spans="2:65" s="7" customFormat="1" ht="13.5" customHeight="1">
      <c r="B219" s="143"/>
      <c r="C219" s="168" t="s">
        <v>320</v>
      </c>
      <c r="D219" s="168" t="s">
        <v>141</v>
      </c>
      <c r="E219" s="169" t="s">
        <v>321</v>
      </c>
      <c r="F219" s="170" t="s">
        <v>322</v>
      </c>
      <c r="G219" s="171" t="s">
        <v>256</v>
      </c>
      <c r="H219" s="172">
        <v>73.95</v>
      </c>
      <c r="I219" s="173"/>
      <c r="J219" s="174">
        <f>ROUND($I$219*$H$219,2)</f>
        <v>0</v>
      </c>
      <c r="K219" s="175" t="s">
        <v>163</v>
      </c>
      <c r="L219" s="104"/>
      <c r="M219" s="176"/>
      <c r="N219" s="177" t="s">
        <v>48</v>
      </c>
      <c r="P219" s="178">
        <f>$O$219*$H$219</f>
        <v>0</v>
      </c>
      <c r="Q219" s="178">
        <v>0.01363</v>
      </c>
      <c r="R219" s="178">
        <f>$Q$219*$H$219</f>
        <v>1.0079385</v>
      </c>
      <c r="S219" s="178">
        <v>0</v>
      </c>
      <c r="T219" s="179">
        <f>$S$219*$H$219</f>
        <v>0</v>
      </c>
      <c r="AR219" s="107" t="s">
        <v>253</v>
      </c>
      <c r="AT219" s="107" t="s">
        <v>141</v>
      </c>
      <c r="AU219" s="107" t="s">
        <v>85</v>
      </c>
      <c r="AY219" s="7" t="s">
        <v>139</v>
      </c>
      <c r="BE219" s="180">
        <f>IF($N$219="základní",$J$219,0)</f>
        <v>0</v>
      </c>
      <c r="BF219" s="180">
        <f>IF($N$219="snížená",$J$219,0)</f>
        <v>0</v>
      </c>
      <c r="BG219" s="180">
        <f>IF($N$219="zákl. přenesená",$J$219,0)</f>
        <v>0</v>
      </c>
      <c r="BH219" s="180">
        <f>IF($N$219="sníž. přenesená",$J$219,0)</f>
        <v>0</v>
      </c>
      <c r="BI219" s="180">
        <f>IF($N$219="nulová",$J$219,0)</f>
        <v>0</v>
      </c>
      <c r="BJ219" s="107" t="s">
        <v>23</v>
      </c>
      <c r="BK219" s="180">
        <f>ROUND($I$219*$H$219,2)</f>
        <v>0</v>
      </c>
      <c r="BL219" s="107" t="s">
        <v>253</v>
      </c>
      <c r="BM219" s="107" t="s">
        <v>323</v>
      </c>
    </row>
    <row r="220" spans="2:47" s="7" customFormat="1" ht="24.75" customHeight="1">
      <c r="B220" s="143"/>
      <c r="D220" s="181" t="s">
        <v>147</v>
      </c>
      <c r="F220" s="182" t="s">
        <v>324</v>
      </c>
      <c r="K220" s="54"/>
      <c r="L220" s="104"/>
      <c r="M220" s="183"/>
      <c r="T220" s="184"/>
      <c r="AT220" s="7" t="s">
        <v>147</v>
      </c>
      <c r="AU220" s="7" t="s">
        <v>85</v>
      </c>
    </row>
    <row r="221" spans="2:51" s="7" customFormat="1" ht="13.5" customHeight="1">
      <c r="B221" s="185"/>
      <c r="D221" s="186" t="s">
        <v>149</v>
      </c>
      <c r="E221" s="187"/>
      <c r="F221" s="188" t="s">
        <v>311</v>
      </c>
      <c r="H221" s="187"/>
      <c r="K221" s="54"/>
      <c r="L221" s="189"/>
      <c r="M221" s="190"/>
      <c r="T221" s="191"/>
      <c r="AT221" s="187" t="s">
        <v>149</v>
      </c>
      <c r="AU221" s="187" t="s">
        <v>85</v>
      </c>
      <c r="AV221" s="187" t="s">
        <v>23</v>
      </c>
      <c r="AW221" s="187" t="s">
        <v>102</v>
      </c>
      <c r="AX221" s="187" t="s">
        <v>77</v>
      </c>
      <c r="AY221" s="187" t="s">
        <v>139</v>
      </c>
    </row>
    <row r="222" spans="2:51" s="7" customFormat="1" ht="13.5" customHeight="1">
      <c r="B222" s="185"/>
      <c r="D222" s="186" t="s">
        <v>149</v>
      </c>
      <c r="E222" s="187"/>
      <c r="F222" s="188" t="s">
        <v>312</v>
      </c>
      <c r="H222" s="187"/>
      <c r="K222" s="54"/>
      <c r="L222" s="189"/>
      <c r="M222" s="190"/>
      <c r="T222" s="191"/>
      <c r="AT222" s="187" t="s">
        <v>149</v>
      </c>
      <c r="AU222" s="187" t="s">
        <v>85</v>
      </c>
      <c r="AV222" s="187" t="s">
        <v>23</v>
      </c>
      <c r="AW222" s="187" t="s">
        <v>102</v>
      </c>
      <c r="AX222" s="187" t="s">
        <v>77</v>
      </c>
      <c r="AY222" s="187" t="s">
        <v>139</v>
      </c>
    </row>
    <row r="223" spans="2:51" s="7" customFormat="1" ht="13.5" customHeight="1">
      <c r="B223" s="192"/>
      <c r="D223" s="186" t="s">
        <v>149</v>
      </c>
      <c r="E223" s="193"/>
      <c r="F223" s="194" t="s">
        <v>313</v>
      </c>
      <c r="H223" s="195">
        <v>65</v>
      </c>
      <c r="K223" s="54"/>
      <c r="L223" s="196"/>
      <c r="M223" s="197"/>
      <c r="T223" s="198"/>
      <c r="AT223" s="193" t="s">
        <v>149</v>
      </c>
      <c r="AU223" s="193" t="s">
        <v>85</v>
      </c>
      <c r="AV223" s="193" t="s">
        <v>85</v>
      </c>
      <c r="AW223" s="193" t="s">
        <v>102</v>
      </c>
      <c r="AX223" s="193" t="s">
        <v>77</v>
      </c>
      <c r="AY223" s="193" t="s">
        <v>139</v>
      </c>
    </row>
    <row r="224" spans="2:51" s="7" customFormat="1" ht="13.5" customHeight="1">
      <c r="B224" s="192"/>
      <c r="D224" s="186" t="s">
        <v>149</v>
      </c>
      <c r="E224" s="193"/>
      <c r="F224" s="194" t="s">
        <v>325</v>
      </c>
      <c r="H224" s="195">
        <v>5</v>
      </c>
      <c r="K224" s="54"/>
      <c r="L224" s="196"/>
      <c r="M224" s="197"/>
      <c r="T224" s="198"/>
      <c r="AT224" s="193" t="s">
        <v>149</v>
      </c>
      <c r="AU224" s="193" t="s">
        <v>85</v>
      </c>
      <c r="AV224" s="193" t="s">
        <v>85</v>
      </c>
      <c r="AW224" s="193" t="s">
        <v>102</v>
      </c>
      <c r="AX224" s="193" t="s">
        <v>77</v>
      </c>
      <c r="AY224" s="193" t="s">
        <v>139</v>
      </c>
    </row>
    <row r="225" spans="2:51" s="7" customFormat="1" ht="13.5" customHeight="1">
      <c r="B225" s="192"/>
      <c r="D225" s="186" t="s">
        <v>149</v>
      </c>
      <c r="E225" s="193"/>
      <c r="F225" s="194" t="s">
        <v>326</v>
      </c>
      <c r="H225" s="195">
        <v>3.95</v>
      </c>
      <c r="K225" s="54"/>
      <c r="L225" s="196"/>
      <c r="M225" s="197"/>
      <c r="T225" s="198"/>
      <c r="AT225" s="193" t="s">
        <v>149</v>
      </c>
      <c r="AU225" s="193" t="s">
        <v>85</v>
      </c>
      <c r="AV225" s="193" t="s">
        <v>85</v>
      </c>
      <c r="AW225" s="193" t="s">
        <v>102</v>
      </c>
      <c r="AX225" s="193" t="s">
        <v>77</v>
      </c>
      <c r="AY225" s="193" t="s">
        <v>139</v>
      </c>
    </row>
    <row r="226" spans="2:51" s="7" customFormat="1" ht="13.5" customHeight="1">
      <c r="B226" s="199"/>
      <c r="D226" s="186" t="s">
        <v>149</v>
      </c>
      <c r="E226" s="200"/>
      <c r="F226" s="201" t="s">
        <v>172</v>
      </c>
      <c r="H226" s="202">
        <v>73.95</v>
      </c>
      <c r="K226" s="54"/>
      <c r="L226" s="203"/>
      <c r="M226" s="204"/>
      <c r="T226" s="205"/>
      <c r="AT226" s="200" t="s">
        <v>149</v>
      </c>
      <c r="AU226" s="200" t="s">
        <v>85</v>
      </c>
      <c r="AV226" s="200" t="s">
        <v>145</v>
      </c>
      <c r="AW226" s="200" t="s">
        <v>102</v>
      </c>
      <c r="AX226" s="200" t="s">
        <v>23</v>
      </c>
      <c r="AY226" s="200" t="s">
        <v>139</v>
      </c>
    </row>
    <row r="227" spans="2:65" s="7" customFormat="1" ht="13.5" customHeight="1">
      <c r="B227" s="143"/>
      <c r="C227" s="168" t="s">
        <v>327</v>
      </c>
      <c r="D227" s="168" t="s">
        <v>141</v>
      </c>
      <c r="E227" s="169" t="s">
        <v>328</v>
      </c>
      <c r="F227" s="170" t="s">
        <v>329</v>
      </c>
      <c r="G227" s="171" t="s">
        <v>162</v>
      </c>
      <c r="H227" s="172">
        <v>562.877</v>
      </c>
      <c r="I227" s="173"/>
      <c r="J227" s="174">
        <f>ROUND($I$227*$H$227,2)</f>
        <v>0</v>
      </c>
      <c r="K227" s="175" t="s">
        <v>163</v>
      </c>
      <c r="L227" s="104"/>
      <c r="M227" s="176"/>
      <c r="N227" s="177" t="s">
        <v>48</v>
      </c>
      <c r="P227" s="178">
        <f>$O$227*$H$227</f>
        <v>0</v>
      </c>
      <c r="Q227" s="178">
        <v>0</v>
      </c>
      <c r="R227" s="178">
        <f>$Q$227*$H$227</f>
        <v>0</v>
      </c>
      <c r="S227" s="178">
        <v>0</v>
      </c>
      <c r="T227" s="179">
        <f>$S$227*$H$227</f>
        <v>0</v>
      </c>
      <c r="AR227" s="107" t="s">
        <v>253</v>
      </c>
      <c r="AT227" s="107" t="s">
        <v>141</v>
      </c>
      <c r="AU227" s="107" t="s">
        <v>85</v>
      </c>
      <c r="AY227" s="7" t="s">
        <v>139</v>
      </c>
      <c r="BE227" s="180">
        <f>IF($N$227="základní",$J$227,0)</f>
        <v>0</v>
      </c>
      <c r="BF227" s="180">
        <f>IF($N$227="snížená",$J$227,0)</f>
        <v>0</v>
      </c>
      <c r="BG227" s="180">
        <f>IF($N$227="zákl. přenesená",$J$227,0)</f>
        <v>0</v>
      </c>
      <c r="BH227" s="180">
        <f>IF($N$227="sníž. přenesená",$J$227,0)</f>
        <v>0</v>
      </c>
      <c r="BI227" s="180">
        <f>IF($N$227="nulová",$J$227,0)</f>
        <v>0</v>
      </c>
      <c r="BJ227" s="107" t="s">
        <v>23</v>
      </c>
      <c r="BK227" s="180">
        <f>ROUND($I$227*$H$227,2)</f>
        <v>0</v>
      </c>
      <c r="BL227" s="107" t="s">
        <v>253</v>
      </c>
      <c r="BM227" s="107" t="s">
        <v>330</v>
      </c>
    </row>
    <row r="228" spans="2:47" s="7" customFormat="1" ht="14.25" customHeight="1">
      <c r="B228" s="143"/>
      <c r="D228" s="181" t="s">
        <v>147</v>
      </c>
      <c r="F228" s="182" t="s">
        <v>331</v>
      </c>
      <c r="K228" s="54"/>
      <c r="L228" s="104"/>
      <c r="M228" s="183"/>
      <c r="T228" s="184"/>
      <c r="AT228" s="7" t="s">
        <v>147</v>
      </c>
      <c r="AU228" s="7" t="s">
        <v>85</v>
      </c>
    </row>
    <row r="229" spans="2:51" s="7" customFormat="1" ht="13.5" customHeight="1">
      <c r="B229" s="185"/>
      <c r="D229" s="186" t="s">
        <v>149</v>
      </c>
      <c r="E229" s="187"/>
      <c r="F229" s="188" t="s">
        <v>332</v>
      </c>
      <c r="H229" s="187"/>
      <c r="K229" s="54"/>
      <c r="L229" s="189"/>
      <c r="M229" s="190"/>
      <c r="T229" s="191"/>
      <c r="AT229" s="187" t="s">
        <v>149</v>
      </c>
      <c r="AU229" s="187" t="s">
        <v>85</v>
      </c>
      <c r="AV229" s="187" t="s">
        <v>23</v>
      </c>
      <c r="AW229" s="187" t="s">
        <v>102</v>
      </c>
      <c r="AX229" s="187" t="s">
        <v>77</v>
      </c>
      <c r="AY229" s="187" t="s">
        <v>139</v>
      </c>
    </row>
    <row r="230" spans="2:51" s="7" customFormat="1" ht="13.5" customHeight="1">
      <c r="B230" s="192"/>
      <c r="D230" s="186" t="s">
        <v>149</v>
      </c>
      <c r="E230" s="193"/>
      <c r="F230" s="194" t="s">
        <v>333</v>
      </c>
      <c r="H230" s="195">
        <v>562.877</v>
      </c>
      <c r="K230" s="54"/>
      <c r="L230" s="196"/>
      <c r="M230" s="197"/>
      <c r="T230" s="198"/>
      <c r="AT230" s="193" t="s">
        <v>149</v>
      </c>
      <c r="AU230" s="193" t="s">
        <v>85</v>
      </c>
      <c r="AV230" s="193" t="s">
        <v>85</v>
      </c>
      <c r="AW230" s="193" t="s">
        <v>102</v>
      </c>
      <c r="AX230" s="193" t="s">
        <v>23</v>
      </c>
      <c r="AY230" s="193" t="s">
        <v>139</v>
      </c>
    </row>
    <row r="231" spans="2:65" s="7" customFormat="1" ht="13.5" customHeight="1">
      <c r="B231" s="143"/>
      <c r="C231" s="168" t="s">
        <v>334</v>
      </c>
      <c r="D231" s="168" t="s">
        <v>141</v>
      </c>
      <c r="E231" s="169" t="s">
        <v>335</v>
      </c>
      <c r="F231" s="170" t="s">
        <v>336</v>
      </c>
      <c r="G231" s="171" t="s">
        <v>256</v>
      </c>
      <c r="H231" s="172">
        <v>1242</v>
      </c>
      <c r="I231" s="173"/>
      <c r="J231" s="174">
        <f>ROUND($I$231*$H$231,2)</f>
        <v>0</v>
      </c>
      <c r="K231" s="175" t="s">
        <v>163</v>
      </c>
      <c r="L231" s="104"/>
      <c r="M231" s="176"/>
      <c r="N231" s="177" t="s">
        <v>48</v>
      </c>
      <c r="P231" s="178">
        <f>$O$231*$H$231</f>
        <v>0</v>
      </c>
      <c r="Q231" s="178">
        <v>0</v>
      </c>
      <c r="R231" s="178">
        <f>$Q$231*$H$231</f>
        <v>0</v>
      </c>
      <c r="S231" s="178">
        <v>0</v>
      </c>
      <c r="T231" s="179">
        <f>$S$231*$H$231</f>
        <v>0</v>
      </c>
      <c r="AR231" s="107" t="s">
        <v>253</v>
      </c>
      <c r="AT231" s="107" t="s">
        <v>141</v>
      </c>
      <c r="AU231" s="107" t="s">
        <v>85</v>
      </c>
      <c r="AY231" s="7" t="s">
        <v>139</v>
      </c>
      <c r="BE231" s="180">
        <f>IF($N$231="základní",$J$231,0)</f>
        <v>0</v>
      </c>
      <c r="BF231" s="180">
        <f>IF($N$231="snížená",$J$231,0)</f>
        <v>0</v>
      </c>
      <c r="BG231" s="180">
        <f>IF($N$231="zákl. přenesená",$J$231,0)</f>
        <v>0</v>
      </c>
      <c r="BH231" s="180">
        <f>IF($N$231="sníž. přenesená",$J$231,0)</f>
        <v>0</v>
      </c>
      <c r="BI231" s="180">
        <f>IF($N$231="nulová",$J$231,0)</f>
        <v>0</v>
      </c>
      <c r="BJ231" s="107" t="s">
        <v>23</v>
      </c>
      <c r="BK231" s="180">
        <f>ROUND($I$231*$H$231,2)</f>
        <v>0</v>
      </c>
      <c r="BL231" s="107" t="s">
        <v>253</v>
      </c>
      <c r="BM231" s="107" t="s">
        <v>337</v>
      </c>
    </row>
    <row r="232" spans="2:47" s="7" customFormat="1" ht="14.25" customHeight="1">
      <c r="B232" s="143"/>
      <c r="D232" s="181" t="s">
        <v>147</v>
      </c>
      <c r="F232" s="182" t="s">
        <v>338</v>
      </c>
      <c r="K232" s="54"/>
      <c r="L232" s="104"/>
      <c r="M232" s="183"/>
      <c r="T232" s="184"/>
      <c r="AT232" s="7" t="s">
        <v>147</v>
      </c>
      <c r="AU232" s="7" t="s">
        <v>85</v>
      </c>
    </row>
    <row r="233" spans="2:51" s="7" customFormat="1" ht="13.5" customHeight="1">
      <c r="B233" s="185"/>
      <c r="D233" s="186" t="s">
        <v>149</v>
      </c>
      <c r="E233" s="187"/>
      <c r="F233" s="188" t="s">
        <v>332</v>
      </c>
      <c r="H233" s="187"/>
      <c r="K233" s="54"/>
      <c r="L233" s="189"/>
      <c r="M233" s="190"/>
      <c r="T233" s="191"/>
      <c r="AT233" s="187" t="s">
        <v>149</v>
      </c>
      <c r="AU233" s="187" t="s">
        <v>85</v>
      </c>
      <c r="AV233" s="187" t="s">
        <v>23</v>
      </c>
      <c r="AW233" s="187" t="s">
        <v>102</v>
      </c>
      <c r="AX233" s="187" t="s">
        <v>77</v>
      </c>
      <c r="AY233" s="187" t="s">
        <v>139</v>
      </c>
    </row>
    <row r="234" spans="2:51" s="7" customFormat="1" ht="13.5" customHeight="1">
      <c r="B234" s="192"/>
      <c r="D234" s="186" t="s">
        <v>149</v>
      </c>
      <c r="E234" s="193"/>
      <c r="F234" s="194" t="s">
        <v>339</v>
      </c>
      <c r="H234" s="195">
        <v>1242</v>
      </c>
      <c r="K234" s="54"/>
      <c r="L234" s="196"/>
      <c r="M234" s="197"/>
      <c r="T234" s="198"/>
      <c r="AT234" s="193" t="s">
        <v>149</v>
      </c>
      <c r="AU234" s="193" t="s">
        <v>85</v>
      </c>
      <c r="AV234" s="193" t="s">
        <v>85</v>
      </c>
      <c r="AW234" s="193" t="s">
        <v>102</v>
      </c>
      <c r="AX234" s="193" t="s">
        <v>23</v>
      </c>
      <c r="AY234" s="193" t="s">
        <v>139</v>
      </c>
    </row>
    <row r="235" spans="2:65" s="7" customFormat="1" ht="13.5" customHeight="1">
      <c r="B235" s="143"/>
      <c r="C235" s="213" t="s">
        <v>340</v>
      </c>
      <c r="D235" s="213" t="s">
        <v>341</v>
      </c>
      <c r="E235" s="214" t="s">
        <v>342</v>
      </c>
      <c r="F235" s="215" t="s">
        <v>343</v>
      </c>
      <c r="G235" s="216" t="s">
        <v>344</v>
      </c>
      <c r="H235" s="217">
        <v>12.557</v>
      </c>
      <c r="I235" s="218"/>
      <c r="J235" s="219">
        <f>ROUND($I$235*$H$235,2)</f>
        <v>0</v>
      </c>
      <c r="K235" s="220" t="s">
        <v>163</v>
      </c>
      <c r="L235" s="221"/>
      <c r="M235" s="222"/>
      <c r="N235" s="223" t="s">
        <v>48</v>
      </c>
      <c r="P235" s="178">
        <f>$O$235*$H$235</f>
        <v>0</v>
      </c>
      <c r="Q235" s="178">
        <v>0.55</v>
      </c>
      <c r="R235" s="178">
        <f>$Q$235*$H$235</f>
        <v>6.906350000000001</v>
      </c>
      <c r="S235" s="178">
        <v>0</v>
      </c>
      <c r="T235" s="179">
        <f>$S$235*$H$235</f>
        <v>0</v>
      </c>
      <c r="AR235" s="107" t="s">
        <v>345</v>
      </c>
      <c r="AT235" s="107" t="s">
        <v>341</v>
      </c>
      <c r="AU235" s="107" t="s">
        <v>85</v>
      </c>
      <c r="AY235" s="7" t="s">
        <v>139</v>
      </c>
      <c r="BE235" s="180">
        <f>IF($N$235="základní",$J$235,0)</f>
        <v>0</v>
      </c>
      <c r="BF235" s="180">
        <f>IF($N$235="snížená",$J$235,0)</f>
        <v>0</v>
      </c>
      <c r="BG235" s="180">
        <f>IF($N$235="zákl. přenesená",$J$235,0)</f>
        <v>0</v>
      </c>
      <c r="BH235" s="180">
        <f>IF($N$235="sníž. přenesená",$J$235,0)</f>
        <v>0</v>
      </c>
      <c r="BI235" s="180">
        <f>IF($N$235="nulová",$J$235,0)</f>
        <v>0</v>
      </c>
      <c r="BJ235" s="107" t="s">
        <v>23</v>
      </c>
      <c r="BK235" s="180">
        <f>ROUND($I$235*$H$235,2)</f>
        <v>0</v>
      </c>
      <c r="BL235" s="107" t="s">
        <v>253</v>
      </c>
      <c r="BM235" s="107" t="s">
        <v>346</v>
      </c>
    </row>
    <row r="236" spans="2:47" s="7" customFormat="1" ht="24.75" customHeight="1">
      <c r="B236" s="143"/>
      <c r="D236" s="181" t="s">
        <v>147</v>
      </c>
      <c r="F236" s="182" t="s">
        <v>347</v>
      </c>
      <c r="K236" s="54"/>
      <c r="L236" s="104"/>
      <c r="M236" s="183"/>
      <c r="T236" s="184"/>
      <c r="AT236" s="7" t="s">
        <v>147</v>
      </c>
      <c r="AU236" s="7" t="s">
        <v>85</v>
      </c>
    </row>
    <row r="237" spans="2:51" s="7" customFormat="1" ht="13.5" customHeight="1">
      <c r="B237" s="185"/>
      <c r="D237" s="186" t="s">
        <v>149</v>
      </c>
      <c r="E237" s="187"/>
      <c r="F237" s="188" t="s">
        <v>348</v>
      </c>
      <c r="H237" s="187"/>
      <c r="K237" s="54"/>
      <c r="L237" s="189"/>
      <c r="M237" s="190"/>
      <c r="T237" s="191"/>
      <c r="AT237" s="187" t="s">
        <v>149</v>
      </c>
      <c r="AU237" s="187" t="s">
        <v>85</v>
      </c>
      <c r="AV237" s="187" t="s">
        <v>23</v>
      </c>
      <c r="AW237" s="187" t="s">
        <v>102</v>
      </c>
      <c r="AX237" s="187" t="s">
        <v>77</v>
      </c>
      <c r="AY237" s="187" t="s">
        <v>139</v>
      </c>
    </row>
    <row r="238" spans="2:51" s="7" customFormat="1" ht="13.5" customHeight="1">
      <c r="B238" s="185"/>
      <c r="D238" s="186" t="s">
        <v>149</v>
      </c>
      <c r="E238" s="187"/>
      <c r="F238" s="188" t="s">
        <v>349</v>
      </c>
      <c r="H238" s="187"/>
      <c r="K238" s="54"/>
      <c r="L238" s="189"/>
      <c r="M238" s="190"/>
      <c r="T238" s="191"/>
      <c r="AT238" s="187" t="s">
        <v>149</v>
      </c>
      <c r="AU238" s="187" t="s">
        <v>85</v>
      </c>
      <c r="AV238" s="187" t="s">
        <v>23</v>
      </c>
      <c r="AW238" s="187" t="s">
        <v>102</v>
      </c>
      <c r="AX238" s="187" t="s">
        <v>77</v>
      </c>
      <c r="AY238" s="187" t="s">
        <v>139</v>
      </c>
    </row>
    <row r="239" spans="2:51" s="7" customFormat="1" ht="13.5" customHeight="1">
      <c r="B239" s="192"/>
      <c r="D239" s="186" t="s">
        <v>149</v>
      </c>
      <c r="E239" s="193"/>
      <c r="F239" s="194" t="s">
        <v>350</v>
      </c>
      <c r="H239" s="195">
        <v>8.931</v>
      </c>
      <c r="K239" s="54"/>
      <c r="L239" s="196"/>
      <c r="M239" s="197"/>
      <c r="T239" s="198"/>
      <c r="AT239" s="193" t="s">
        <v>149</v>
      </c>
      <c r="AU239" s="193" t="s">
        <v>85</v>
      </c>
      <c r="AV239" s="193" t="s">
        <v>85</v>
      </c>
      <c r="AW239" s="193" t="s">
        <v>102</v>
      </c>
      <c r="AX239" s="193" t="s">
        <v>77</v>
      </c>
      <c r="AY239" s="193" t="s">
        <v>139</v>
      </c>
    </row>
    <row r="240" spans="2:51" s="7" customFormat="1" ht="13.5" customHeight="1">
      <c r="B240" s="192"/>
      <c r="D240" s="186" t="s">
        <v>149</v>
      </c>
      <c r="E240" s="193"/>
      <c r="F240" s="194" t="s">
        <v>351</v>
      </c>
      <c r="H240" s="195">
        <v>2.484</v>
      </c>
      <c r="K240" s="54"/>
      <c r="L240" s="196"/>
      <c r="M240" s="197"/>
      <c r="T240" s="198"/>
      <c r="AT240" s="193" t="s">
        <v>149</v>
      </c>
      <c r="AU240" s="193" t="s">
        <v>85</v>
      </c>
      <c r="AV240" s="193" t="s">
        <v>85</v>
      </c>
      <c r="AW240" s="193" t="s">
        <v>102</v>
      </c>
      <c r="AX240" s="193" t="s">
        <v>77</v>
      </c>
      <c r="AY240" s="193" t="s">
        <v>139</v>
      </c>
    </row>
    <row r="241" spans="2:51" s="7" customFormat="1" ht="13.5" customHeight="1">
      <c r="B241" s="206"/>
      <c r="D241" s="186" t="s">
        <v>149</v>
      </c>
      <c r="E241" s="207"/>
      <c r="F241" s="208" t="s">
        <v>188</v>
      </c>
      <c r="H241" s="209">
        <v>11.415</v>
      </c>
      <c r="K241" s="54"/>
      <c r="L241" s="210"/>
      <c r="M241" s="211"/>
      <c r="T241" s="212"/>
      <c r="AT241" s="207" t="s">
        <v>149</v>
      </c>
      <c r="AU241" s="207" t="s">
        <v>85</v>
      </c>
      <c r="AV241" s="207" t="s">
        <v>159</v>
      </c>
      <c r="AW241" s="207" t="s">
        <v>102</v>
      </c>
      <c r="AX241" s="207" t="s">
        <v>77</v>
      </c>
      <c r="AY241" s="207" t="s">
        <v>139</v>
      </c>
    </row>
    <row r="242" spans="2:51" s="7" customFormat="1" ht="13.5" customHeight="1">
      <c r="B242" s="192"/>
      <c r="D242" s="186" t="s">
        <v>149</v>
      </c>
      <c r="E242" s="193"/>
      <c r="F242" s="194" t="s">
        <v>352</v>
      </c>
      <c r="H242" s="195">
        <v>1.142</v>
      </c>
      <c r="K242" s="54"/>
      <c r="L242" s="196"/>
      <c r="M242" s="197"/>
      <c r="T242" s="198"/>
      <c r="AT242" s="193" t="s">
        <v>149</v>
      </c>
      <c r="AU242" s="193" t="s">
        <v>85</v>
      </c>
      <c r="AV242" s="193" t="s">
        <v>85</v>
      </c>
      <c r="AW242" s="193" t="s">
        <v>102</v>
      </c>
      <c r="AX242" s="193" t="s">
        <v>77</v>
      </c>
      <c r="AY242" s="193" t="s">
        <v>139</v>
      </c>
    </row>
    <row r="243" spans="2:51" s="7" customFormat="1" ht="13.5" customHeight="1">
      <c r="B243" s="199"/>
      <c r="D243" s="186" t="s">
        <v>149</v>
      </c>
      <c r="E243" s="200"/>
      <c r="F243" s="201" t="s">
        <v>172</v>
      </c>
      <c r="H243" s="202">
        <v>12.557</v>
      </c>
      <c r="K243" s="54"/>
      <c r="L243" s="203"/>
      <c r="M243" s="204"/>
      <c r="T243" s="205"/>
      <c r="AT243" s="200" t="s">
        <v>149</v>
      </c>
      <c r="AU243" s="200" t="s">
        <v>85</v>
      </c>
      <c r="AV243" s="200" t="s">
        <v>145</v>
      </c>
      <c r="AW243" s="200" t="s">
        <v>102</v>
      </c>
      <c r="AX243" s="200" t="s">
        <v>23</v>
      </c>
      <c r="AY243" s="200" t="s">
        <v>139</v>
      </c>
    </row>
    <row r="244" spans="2:65" s="7" customFormat="1" ht="13.5" customHeight="1">
      <c r="B244" s="143"/>
      <c r="C244" s="168" t="s">
        <v>353</v>
      </c>
      <c r="D244" s="168" t="s">
        <v>141</v>
      </c>
      <c r="E244" s="169" t="s">
        <v>354</v>
      </c>
      <c r="F244" s="170" t="s">
        <v>355</v>
      </c>
      <c r="G244" s="171" t="s">
        <v>162</v>
      </c>
      <c r="H244" s="172">
        <v>562.877</v>
      </c>
      <c r="I244" s="173"/>
      <c r="J244" s="174">
        <f>ROUND($I$244*$H$244,2)</f>
        <v>0</v>
      </c>
      <c r="K244" s="175" t="s">
        <v>163</v>
      </c>
      <c r="L244" s="104"/>
      <c r="M244" s="176"/>
      <c r="N244" s="177" t="s">
        <v>48</v>
      </c>
      <c r="P244" s="178">
        <f>$O$244*$H$244</f>
        <v>0</v>
      </c>
      <c r="Q244" s="178">
        <v>0</v>
      </c>
      <c r="R244" s="178">
        <f>$Q$244*$H$244</f>
        <v>0</v>
      </c>
      <c r="S244" s="178">
        <v>0.005</v>
      </c>
      <c r="T244" s="179">
        <f>$S$244*$H$244</f>
        <v>2.8143849999999997</v>
      </c>
      <c r="AR244" s="107" t="s">
        <v>253</v>
      </c>
      <c r="AT244" s="107" t="s">
        <v>141</v>
      </c>
      <c r="AU244" s="107" t="s">
        <v>85</v>
      </c>
      <c r="AY244" s="7" t="s">
        <v>139</v>
      </c>
      <c r="BE244" s="180">
        <f>IF($N$244="základní",$J$244,0)</f>
        <v>0</v>
      </c>
      <c r="BF244" s="180">
        <f>IF($N$244="snížená",$J$244,0)</f>
        <v>0</v>
      </c>
      <c r="BG244" s="180">
        <f>IF($N$244="zákl. přenesená",$J$244,0)</f>
        <v>0</v>
      </c>
      <c r="BH244" s="180">
        <f>IF($N$244="sníž. přenesená",$J$244,0)</f>
        <v>0</v>
      </c>
      <c r="BI244" s="180">
        <f>IF($N$244="nulová",$J$244,0)</f>
        <v>0</v>
      </c>
      <c r="BJ244" s="107" t="s">
        <v>23</v>
      </c>
      <c r="BK244" s="180">
        <f>ROUND($I$244*$H$244,2)</f>
        <v>0</v>
      </c>
      <c r="BL244" s="107" t="s">
        <v>253</v>
      </c>
      <c r="BM244" s="107" t="s">
        <v>356</v>
      </c>
    </row>
    <row r="245" spans="2:47" s="7" customFormat="1" ht="24.75" customHeight="1">
      <c r="B245" s="143"/>
      <c r="D245" s="181" t="s">
        <v>147</v>
      </c>
      <c r="F245" s="182" t="s">
        <v>357</v>
      </c>
      <c r="K245" s="54"/>
      <c r="L245" s="104"/>
      <c r="M245" s="183"/>
      <c r="T245" s="184"/>
      <c r="AT245" s="7" t="s">
        <v>147</v>
      </c>
      <c r="AU245" s="7" t="s">
        <v>85</v>
      </c>
    </row>
    <row r="246" spans="2:51" s="7" customFormat="1" ht="13.5" customHeight="1">
      <c r="B246" s="185"/>
      <c r="D246" s="186" t="s">
        <v>149</v>
      </c>
      <c r="E246" s="187"/>
      <c r="F246" s="188" t="s">
        <v>358</v>
      </c>
      <c r="H246" s="187"/>
      <c r="K246" s="54"/>
      <c r="L246" s="189"/>
      <c r="M246" s="190"/>
      <c r="T246" s="191"/>
      <c r="AT246" s="187" t="s">
        <v>149</v>
      </c>
      <c r="AU246" s="187" t="s">
        <v>85</v>
      </c>
      <c r="AV246" s="187" t="s">
        <v>23</v>
      </c>
      <c r="AW246" s="187" t="s">
        <v>102</v>
      </c>
      <c r="AX246" s="187" t="s">
        <v>77</v>
      </c>
      <c r="AY246" s="187" t="s">
        <v>139</v>
      </c>
    </row>
    <row r="247" spans="2:51" s="7" customFormat="1" ht="13.5" customHeight="1">
      <c r="B247" s="185"/>
      <c r="D247" s="186" t="s">
        <v>149</v>
      </c>
      <c r="E247" s="187"/>
      <c r="F247" s="188" t="s">
        <v>359</v>
      </c>
      <c r="H247" s="187"/>
      <c r="K247" s="54"/>
      <c r="L247" s="189"/>
      <c r="M247" s="190"/>
      <c r="T247" s="191"/>
      <c r="AT247" s="187" t="s">
        <v>149</v>
      </c>
      <c r="AU247" s="187" t="s">
        <v>85</v>
      </c>
      <c r="AV247" s="187" t="s">
        <v>23</v>
      </c>
      <c r="AW247" s="187" t="s">
        <v>102</v>
      </c>
      <c r="AX247" s="187" t="s">
        <v>77</v>
      </c>
      <c r="AY247" s="187" t="s">
        <v>139</v>
      </c>
    </row>
    <row r="248" spans="2:51" s="7" customFormat="1" ht="13.5" customHeight="1">
      <c r="B248" s="185"/>
      <c r="D248" s="186" t="s">
        <v>149</v>
      </c>
      <c r="E248" s="187"/>
      <c r="F248" s="188" t="s">
        <v>348</v>
      </c>
      <c r="H248" s="187"/>
      <c r="K248" s="54"/>
      <c r="L248" s="189"/>
      <c r="M248" s="190"/>
      <c r="T248" s="191"/>
      <c r="AT248" s="187" t="s">
        <v>149</v>
      </c>
      <c r="AU248" s="187" t="s">
        <v>85</v>
      </c>
      <c r="AV248" s="187" t="s">
        <v>23</v>
      </c>
      <c r="AW248" s="187" t="s">
        <v>102</v>
      </c>
      <c r="AX248" s="187" t="s">
        <v>77</v>
      </c>
      <c r="AY248" s="187" t="s">
        <v>139</v>
      </c>
    </row>
    <row r="249" spans="2:51" s="7" customFormat="1" ht="13.5" customHeight="1">
      <c r="B249" s="185"/>
      <c r="D249" s="186" t="s">
        <v>149</v>
      </c>
      <c r="E249" s="187"/>
      <c r="F249" s="188" t="s">
        <v>349</v>
      </c>
      <c r="H249" s="187"/>
      <c r="K249" s="54"/>
      <c r="L249" s="189"/>
      <c r="M249" s="190"/>
      <c r="T249" s="191"/>
      <c r="AT249" s="187" t="s">
        <v>149</v>
      </c>
      <c r="AU249" s="187" t="s">
        <v>85</v>
      </c>
      <c r="AV249" s="187" t="s">
        <v>23</v>
      </c>
      <c r="AW249" s="187" t="s">
        <v>102</v>
      </c>
      <c r="AX249" s="187" t="s">
        <v>77</v>
      </c>
      <c r="AY249" s="187" t="s">
        <v>139</v>
      </c>
    </row>
    <row r="250" spans="2:51" s="7" customFormat="1" ht="13.5" customHeight="1">
      <c r="B250" s="192"/>
      <c r="D250" s="186" t="s">
        <v>149</v>
      </c>
      <c r="E250" s="193"/>
      <c r="F250" s="194" t="s">
        <v>360</v>
      </c>
      <c r="H250" s="195">
        <v>203.808</v>
      </c>
      <c r="K250" s="54"/>
      <c r="L250" s="196"/>
      <c r="M250" s="197"/>
      <c r="T250" s="198"/>
      <c r="AT250" s="193" t="s">
        <v>149</v>
      </c>
      <c r="AU250" s="193" t="s">
        <v>85</v>
      </c>
      <c r="AV250" s="193" t="s">
        <v>85</v>
      </c>
      <c r="AW250" s="193" t="s">
        <v>102</v>
      </c>
      <c r="AX250" s="193" t="s">
        <v>77</v>
      </c>
      <c r="AY250" s="193" t="s">
        <v>139</v>
      </c>
    </row>
    <row r="251" spans="2:51" s="7" customFormat="1" ht="13.5" customHeight="1">
      <c r="B251" s="192"/>
      <c r="D251" s="186" t="s">
        <v>149</v>
      </c>
      <c r="E251" s="193"/>
      <c r="F251" s="194" t="s">
        <v>361</v>
      </c>
      <c r="H251" s="195">
        <v>9.12</v>
      </c>
      <c r="K251" s="54"/>
      <c r="L251" s="196"/>
      <c r="M251" s="197"/>
      <c r="T251" s="198"/>
      <c r="AT251" s="193" t="s">
        <v>149</v>
      </c>
      <c r="AU251" s="193" t="s">
        <v>85</v>
      </c>
      <c r="AV251" s="193" t="s">
        <v>85</v>
      </c>
      <c r="AW251" s="193" t="s">
        <v>102</v>
      </c>
      <c r="AX251" s="193" t="s">
        <v>77</v>
      </c>
      <c r="AY251" s="193" t="s">
        <v>139</v>
      </c>
    </row>
    <row r="252" spans="2:51" s="7" customFormat="1" ht="13.5" customHeight="1">
      <c r="B252" s="192"/>
      <c r="D252" s="186" t="s">
        <v>149</v>
      </c>
      <c r="E252" s="193"/>
      <c r="F252" s="194" t="s">
        <v>362</v>
      </c>
      <c r="H252" s="195">
        <v>78.132</v>
      </c>
      <c r="K252" s="54"/>
      <c r="L252" s="196"/>
      <c r="M252" s="197"/>
      <c r="T252" s="198"/>
      <c r="AT252" s="193" t="s">
        <v>149</v>
      </c>
      <c r="AU252" s="193" t="s">
        <v>85</v>
      </c>
      <c r="AV252" s="193" t="s">
        <v>85</v>
      </c>
      <c r="AW252" s="193" t="s">
        <v>102</v>
      </c>
      <c r="AX252" s="193" t="s">
        <v>77</v>
      </c>
      <c r="AY252" s="193" t="s">
        <v>139</v>
      </c>
    </row>
    <row r="253" spans="2:51" s="7" customFormat="1" ht="13.5" customHeight="1">
      <c r="B253" s="192"/>
      <c r="D253" s="186" t="s">
        <v>149</v>
      </c>
      <c r="E253" s="193"/>
      <c r="F253" s="194" t="s">
        <v>363</v>
      </c>
      <c r="H253" s="195">
        <v>200.5</v>
      </c>
      <c r="K253" s="54"/>
      <c r="L253" s="196"/>
      <c r="M253" s="197"/>
      <c r="T253" s="198"/>
      <c r="AT253" s="193" t="s">
        <v>149</v>
      </c>
      <c r="AU253" s="193" t="s">
        <v>85</v>
      </c>
      <c r="AV253" s="193" t="s">
        <v>85</v>
      </c>
      <c r="AW253" s="193" t="s">
        <v>102</v>
      </c>
      <c r="AX253" s="193" t="s">
        <v>77</v>
      </c>
      <c r="AY253" s="193" t="s">
        <v>139</v>
      </c>
    </row>
    <row r="254" spans="2:51" s="7" customFormat="1" ht="13.5" customHeight="1">
      <c r="B254" s="192"/>
      <c r="D254" s="186" t="s">
        <v>149</v>
      </c>
      <c r="E254" s="193"/>
      <c r="F254" s="194" t="s">
        <v>364</v>
      </c>
      <c r="H254" s="195">
        <v>9.9</v>
      </c>
      <c r="K254" s="54"/>
      <c r="L254" s="196"/>
      <c r="M254" s="197"/>
      <c r="T254" s="198"/>
      <c r="AT254" s="193" t="s">
        <v>149</v>
      </c>
      <c r="AU254" s="193" t="s">
        <v>85</v>
      </c>
      <c r="AV254" s="193" t="s">
        <v>85</v>
      </c>
      <c r="AW254" s="193" t="s">
        <v>102</v>
      </c>
      <c r="AX254" s="193" t="s">
        <v>77</v>
      </c>
      <c r="AY254" s="193" t="s">
        <v>139</v>
      </c>
    </row>
    <row r="255" spans="2:51" s="7" customFormat="1" ht="13.5" customHeight="1">
      <c r="B255" s="192"/>
      <c r="D255" s="186" t="s">
        <v>149</v>
      </c>
      <c r="E255" s="193"/>
      <c r="F255" s="194" t="s">
        <v>365</v>
      </c>
      <c r="H255" s="195">
        <v>9.75</v>
      </c>
      <c r="K255" s="54"/>
      <c r="L255" s="196"/>
      <c r="M255" s="197"/>
      <c r="T255" s="198"/>
      <c r="AT255" s="193" t="s">
        <v>149</v>
      </c>
      <c r="AU255" s="193" t="s">
        <v>85</v>
      </c>
      <c r="AV255" s="193" t="s">
        <v>85</v>
      </c>
      <c r="AW255" s="193" t="s">
        <v>102</v>
      </c>
      <c r="AX255" s="193" t="s">
        <v>77</v>
      </c>
      <c r="AY255" s="193" t="s">
        <v>139</v>
      </c>
    </row>
    <row r="256" spans="2:51" s="7" customFormat="1" ht="13.5" customHeight="1">
      <c r="B256" s="192"/>
      <c r="D256" s="186" t="s">
        <v>149</v>
      </c>
      <c r="E256" s="193"/>
      <c r="F256" s="194" t="s">
        <v>366</v>
      </c>
      <c r="H256" s="195">
        <v>18.368</v>
      </c>
      <c r="K256" s="54"/>
      <c r="L256" s="196"/>
      <c r="M256" s="197"/>
      <c r="T256" s="198"/>
      <c r="AT256" s="193" t="s">
        <v>149</v>
      </c>
      <c r="AU256" s="193" t="s">
        <v>85</v>
      </c>
      <c r="AV256" s="193" t="s">
        <v>85</v>
      </c>
      <c r="AW256" s="193" t="s">
        <v>102</v>
      </c>
      <c r="AX256" s="193" t="s">
        <v>77</v>
      </c>
      <c r="AY256" s="193" t="s">
        <v>139</v>
      </c>
    </row>
    <row r="257" spans="2:51" s="7" customFormat="1" ht="13.5" customHeight="1">
      <c r="B257" s="192"/>
      <c r="D257" s="186" t="s">
        <v>149</v>
      </c>
      <c r="E257" s="193"/>
      <c r="F257" s="194" t="s">
        <v>367</v>
      </c>
      <c r="H257" s="195">
        <v>5.925</v>
      </c>
      <c r="K257" s="54"/>
      <c r="L257" s="196"/>
      <c r="M257" s="197"/>
      <c r="T257" s="198"/>
      <c r="AT257" s="193" t="s">
        <v>149</v>
      </c>
      <c r="AU257" s="193" t="s">
        <v>85</v>
      </c>
      <c r="AV257" s="193" t="s">
        <v>85</v>
      </c>
      <c r="AW257" s="193" t="s">
        <v>102</v>
      </c>
      <c r="AX257" s="193" t="s">
        <v>77</v>
      </c>
      <c r="AY257" s="193" t="s">
        <v>139</v>
      </c>
    </row>
    <row r="258" spans="2:51" s="7" customFormat="1" ht="13.5" customHeight="1">
      <c r="B258" s="192"/>
      <c r="D258" s="186" t="s">
        <v>149</v>
      </c>
      <c r="E258" s="193"/>
      <c r="F258" s="194" t="s">
        <v>368</v>
      </c>
      <c r="H258" s="195">
        <v>12.166</v>
      </c>
      <c r="K258" s="54"/>
      <c r="L258" s="196"/>
      <c r="M258" s="197"/>
      <c r="T258" s="198"/>
      <c r="AT258" s="193" t="s">
        <v>149</v>
      </c>
      <c r="AU258" s="193" t="s">
        <v>85</v>
      </c>
      <c r="AV258" s="193" t="s">
        <v>85</v>
      </c>
      <c r="AW258" s="193" t="s">
        <v>102</v>
      </c>
      <c r="AX258" s="193" t="s">
        <v>77</v>
      </c>
      <c r="AY258" s="193" t="s">
        <v>139</v>
      </c>
    </row>
    <row r="259" spans="2:51" s="7" customFormat="1" ht="13.5" customHeight="1">
      <c r="B259" s="192"/>
      <c r="D259" s="186" t="s">
        <v>149</v>
      </c>
      <c r="E259" s="193"/>
      <c r="F259" s="194" t="s">
        <v>369</v>
      </c>
      <c r="H259" s="195">
        <v>15.208</v>
      </c>
      <c r="K259" s="54"/>
      <c r="L259" s="196"/>
      <c r="M259" s="197"/>
      <c r="T259" s="198"/>
      <c r="AT259" s="193" t="s">
        <v>149</v>
      </c>
      <c r="AU259" s="193" t="s">
        <v>85</v>
      </c>
      <c r="AV259" s="193" t="s">
        <v>85</v>
      </c>
      <c r="AW259" s="193" t="s">
        <v>102</v>
      </c>
      <c r="AX259" s="193" t="s">
        <v>77</v>
      </c>
      <c r="AY259" s="193" t="s">
        <v>139</v>
      </c>
    </row>
    <row r="260" spans="2:51" s="7" customFormat="1" ht="13.5" customHeight="1">
      <c r="B260" s="199"/>
      <c r="D260" s="186" t="s">
        <v>149</v>
      </c>
      <c r="E260" s="200"/>
      <c r="F260" s="201" t="s">
        <v>172</v>
      </c>
      <c r="H260" s="202">
        <v>562.877</v>
      </c>
      <c r="K260" s="54"/>
      <c r="L260" s="203"/>
      <c r="M260" s="204"/>
      <c r="T260" s="205"/>
      <c r="AT260" s="200" t="s">
        <v>149</v>
      </c>
      <c r="AU260" s="200" t="s">
        <v>85</v>
      </c>
      <c r="AV260" s="200" t="s">
        <v>145</v>
      </c>
      <c r="AW260" s="200" t="s">
        <v>102</v>
      </c>
      <c r="AX260" s="200" t="s">
        <v>23</v>
      </c>
      <c r="AY260" s="200" t="s">
        <v>139</v>
      </c>
    </row>
    <row r="261" spans="2:65" s="7" customFormat="1" ht="13.5" customHeight="1">
      <c r="B261" s="143"/>
      <c r="C261" s="168" t="s">
        <v>370</v>
      </c>
      <c r="D261" s="168" t="s">
        <v>141</v>
      </c>
      <c r="E261" s="169" t="s">
        <v>371</v>
      </c>
      <c r="F261" s="170" t="s">
        <v>372</v>
      </c>
      <c r="G261" s="171" t="s">
        <v>344</v>
      </c>
      <c r="H261" s="172">
        <v>8.931</v>
      </c>
      <c r="I261" s="173"/>
      <c r="J261" s="174">
        <f>ROUND($I$261*$H$261,2)</f>
        <v>0</v>
      </c>
      <c r="K261" s="175" t="s">
        <v>163</v>
      </c>
      <c r="L261" s="104"/>
      <c r="M261" s="176"/>
      <c r="N261" s="177" t="s">
        <v>48</v>
      </c>
      <c r="P261" s="178">
        <f>$O$261*$H$261</f>
        <v>0</v>
      </c>
      <c r="Q261" s="178">
        <v>0.02337</v>
      </c>
      <c r="R261" s="178">
        <f>$Q$261*$H$261</f>
        <v>0.20871746999999996</v>
      </c>
      <c r="S261" s="178">
        <v>0</v>
      </c>
      <c r="T261" s="179">
        <f>$S$261*$H$261</f>
        <v>0</v>
      </c>
      <c r="AR261" s="107" t="s">
        <v>253</v>
      </c>
      <c r="AT261" s="107" t="s">
        <v>141</v>
      </c>
      <c r="AU261" s="107" t="s">
        <v>85</v>
      </c>
      <c r="AY261" s="7" t="s">
        <v>139</v>
      </c>
      <c r="BE261" s="180">
        <f>IF($N$261="základní",$J$261,0)</f>
        <v>0</v>
      </c>
      <c r="BF261" s="180">
        <f>IF($N$261="snížená",$J$261,0)</f>
        <v>0</v>
      </c>
      <c r="BG261" s="180">
        <f>IF($N$261="zákl. přenesená",$J$261,0)</f>
        <v>0</v>
      </c>
      <c r="BH261" s="180">
        <f>IF($N$261="sníž. přenesená",$J$261,0)</f>
        <v>0</v>
      </c>
      <c r="BI261" s="180">
        <f>IF($N$261="nulová",$J$261,0)</f>
        <v>0</v>
      </c>
      <c r="BJ261" s="107" t="s">
        <v>23</v>
      </c>
      <c r="BK261" s="180">
        <f>ROUND($I$261*$H$261,2)</f>
        <v>0</v>
      </c>
      <c r="BL261" s="107" t="s">
        <v>253</v>
      </c>
      <c r="BM261" s="107" t="s">
        <v>373</v>
      </c>
    </row>
    <row r="262" spans="2:47" s="7" customFormat="1" ht="14.25" customHeight="1">
      <c r="B262" s="143"/>
      <c r="D262" s="181" t="s">
        <v>147</v>
      </c>
      <c r="F262" s="182" t="s">
        <v>374</v>
      </c>
      <c r="K262" s="54"/>
      <c r="L262" s="104"/>
      <c r="M262" s="183"/>
      <c r="T262" s="184"/>
      <c r="AT262" s="7" t="s">
        <v>147</v>
      </c>
      <c r="AU262" s="7" t="s">
        <v>85</v>
      </c>
    </row>
    <row r="263" spans="2:51" s="7" customFormat="1" ht="13.5" customHeight="1">
      <c r="B263" s="192"/>
      <c r="D263" s="186" t="s">
        <v>149</v>
      </c>
      <c r="E263" s="193"/>
      <c r="F263" s="194" t="s">
        <v>375</v>
      </c>
      <c r="H263" s="195">
        <v>8.931</v>
      </c>
      <c r="K263" s="54"/>
      <c r="L263" s="196"/>
      <c r="M263" s="197"/>
      <c r="T263" s="198"/>
      <c r="AT263" s="193" t="s">
        <v>149</v>
      </c>
      <c r="AU263" s="193" t="s">
        <v>85</v>
      </c>
      <c r="AV263" s="193" t="s">
        <v>85</v>
      </c>
      <c r="AW263" s="193" t="s">
        <v>102</v>
      </c>
      <c r="AX263" s="193" t="s">
        <v>23</v>
      </c>
      <c r="AY263" s="193" t="s">
        <v>139</v>
      </c>
    </row>
    <row r="264" spans="2:65" s="7" customFormat="1" ht="13.5" customHeight="1">
      <c r="B264" s="143"/>
      <c r="C264" s="168" t="s">
        <v>345</v>
      </c>
      <c r="D264" s="168" t="s">
        <v>141</v>
      </c>
      <c r="E264" s="169" t="s">
        <v>376</v>
      </c>
      <c r="F264" s="170" t="s">
        <v>377</v>
      </c>
      <c r="G264" s="171" t="s">
        <v>246</v>
      </c>
      <c r="H264" s="172">
        <v>8.123</v>
      </c>
      <c r="I264" s="173"/>
      <c r="J264" s="174">
        <f>ROUND($I$264*$H$264,2)</f>
        <v>0</v>
      </c>
      <c r="K264" s="175" t="s">
        <v>163</v>
      </c>
      <c r="L264" s="104"/>
      <c r="M264" s="176"/>
      <c r="N264" s="177" t="s">
        <v>48</v>
      </c>
      <c r="P264" s="178">
        <f>$O$264*$H$264</f>
        <v>0</v>
      </c>
      <c r="Q264" s="178">
        <v>0</v>
      </c>
      <c r="R264" s="178">
        <f>$Q$264*$H$264</f>
        <v>0</v>
      </c>
      <c r="S264" s="178">
        <v>0</v>
      </c>
      <c r="T264" s="179">
        <f>$S$264*$H$264</f>
        <v>0</v>
      </c>
      <c r="AR264" s="107" t="s">
        <v>253</v>
      </c>
      <c r="AT264" s="107" t="s">
        <v>141</v>
      </c>
      <c r="AU264" s="107" t="s">
        <v>85</v>
      </c>
      <c r="AY264" s="7" t="s">
        <v>139</v>
      </c>
      <c r="BE264" s="180">
        <f>IF($N$264="základní",$J$264,0)</f>
        <v>0</v>
      </c>
      <c r="BF264" s="180">
        <f>IF($N$264="snížená",$J$264,0)</f>
        <v>0</v>
      </c>
      <c r="BG264" s="180">
        <f>IF($N$264="zákl. přenesená",$J$264,0)</f>
        <v>0</v>
      </c>
      <c r="BH264" s="180">
        <f>IF($N$264="sníž. přenesená",$J$264,0)</f>
        <v>0</v>
      </c>
      <c r="BI264" s="180">
        <f>IF($N$264="nulová",$J$264,0)</f>
        <v>0</v>
      </c>
      <c r="BJ264" s="107" t="s">
        <v>23</v>
      </c>
      <c r="BK264" s="180">
        <f>ROUND($I$264*$H$264,2)</f>
        <v>0</v>
      </c>
      <c r="BL264" s="107" t="s">
        <v>253</v>
      </c>
      <c r="BM264" s="107" t="s">
        <v>378</v>
      </c>
    </row>
    <row r="265" spans="2:47" s="7" customFormat="1" ht="24.75" customHeight="1">
      <c r="B265" s="143"/>
      <c r="D265" s="181" t="s">
        <v>147</v>
      </c>
      <c r="F265" s="182" t="s">
        <v>379</v>
      </c>
      <c r="K265" s="54"/>
      <c r="L265" s="104"/>
      <c r="M265" s="183"/>
      <c r="T265" s="184"/>
      <c r="AT265" s="7" t="s">
        <v>147</v>
      </c>
      <c r="AU265" s="7" t="s">
        <v>85</v>
      </c>
    </row>
    <row r="266" spans="2:63" s="155" customFormat="1" ht="30" customHeight="1">
      <c r="B266" s="156"/>
      <c r="D266" s="157" t="s">
        <v>76</v>
      </c>
      <c r="E266" s="166" t="s">
        <v>380</v>
      </c>
      <c r="F266" s="166" t="s">
        <v>381</v>
      </c>
      <c r="J266" s="167">
        <f>$BK$266</f>
        <v>0</v>
      </c>
      <c r="K266" s="160"/>
      <c r="L266" s="161"/>
      <c r="M266" s="162"/>
      <c r="P266" s="163">
        <f>SUM($P$267:$P$367)</f>
        <v>0</v>
      </c>
      <c r="R266" s="163">
        <f>SUM($R$267:$R$367)</f>
        <v>4.682098</v>
      </c>
      <c r="T266" s="164">
        <f>SUM($T$267:$T$367)</f>
        <v>0.3702769</v>
      </c>
      <c r="AR266" s="157" t="s">
        <v>85</v>
      </c>
      <c r="AT266" s="157" t="s">
        <v>76</v>
      </c>
      <c r="AU266" s="157" t="s">
        <v>23</v>
      </c>
      <c r="AY266" s="157" t="s">
        <v>139</v>
      </c>
      <c r="BK266" s="165">
        <f>SUM($BK$267:$BK$367)</f>
        <v>0</v>
      </c>
    </row>
    <row r="267" spans="2:65" s="7" customFormat="1" ht="13.5" customHeight="1">
      <c r="B267" s="143"/>
      <c r="C267" s="168" t="s">
        <v>382</v>
      </c>
      <c r="D267" s="168" t="s">
        <v>141</v>
      </c>
      <c r="E267" s="169" t="s">
        <v>383</v>
      </c>
      <c r="F267" s="170" t="s">
        <v>384</v>
      </c>
      <c r="G267" s="171" t="s">
        <v>144</v>
      </c>
      <c r="H267" s="172">
        <v>6</v>
      </c>
      <c r="I267" s="173"/>
      <c r="J267" s="174">
        <f>ROUND($I$267*$H$267,2)</f>
        <v>0</v>
      </c>
      <c r="K267" s="175"/>
      <c r="L267" s="104"/>
      <c r="M267" s="176"/>
      <c r="N267" s="177" t="s">
        <v>48</v>
      </c>
      <c r="P267" s="178">
        <f>$O$267*$H$267</f>
        <v>0</v>
      </c>
      <c r="Q267" s="178">
        <v>0</v>
      </c>
      <c r="R267" s="178">
        <f>$Q$267*$H$267</f>
        <v>0</v>
      </c>
      <c r="S267" s="178">
        <v>0</v>
      </c>
      <c r="T267" s="179">
        <f>$S$267*$H$267</f>
        <v>0</v>
      </c>
      <c r="AR267" s="107" t="s">
        <v>253</v>
      </c>
      <c r="AT267" s="107" t="s">
        <v>141</v>
      </c>
      <c r="AU267" s="107" t="s">
        <v>85</v>
      </c>
      <c r="AY267" s="7" t="s">
        <v>139</v>
      </c>
      <c r="BE267" s="180">
        <f>IF($N$267="základní",$J$267,0)</f>
        <v>0</v>
      </c>
      <c r="BF267" s="180">
        <f>IF($N$267="snížená",$J$267,0)</f>
        <v>0</v>
      </c>
      <c r="BG267" s="180">
        <f>IF($N$267="zákl. přenesená",$J$267,0)</f>
        <v>0</v>
      </c>
      <c r="BH267" s="180">
        <f>IF($N$267="sníž. přenesená",$J$267,0)</f>
        <v>0</v>
      </c>
      <c r="BI267" s="180">
        <f>IF($N$267="nulová",$J$267,0)</f>
        <v>0</v>
      </c>
      <c r="BJ267" s="107" t="s">
        <v>23</v>
      </c>
      <c r="BK267" s="180">
        <f>ROUND($I$267*$H$267,2)</f>
        <v>0</v>
      </c>
      <c r="BL267" s="107" t="s">
        <v>253</v>
      </c>
      <c r="BM267" s="107" t="s">
        <v>385</v>
      </c>
    </row>
    <row r="268" spans="2:51" s="7" customFormat="1" ht="13.5" customHeight="1">
      <c r="B268" s="185"/>
      <c r="D268" s="181" t="s">
        <v>149</v>
      </c>
      <c r="E268" s="188"/>
      <c r="F268" s="188" t="s">
        <v>386</v>
      </c>
      <c r="H268" s="187"/>
      <c r="K268" s="54"/>
      <c r="L268" s="189"/>
      <c r="M268" s="190"/>
      <c r="T268" s="191"/>
      <c r="AT268" s="187" t="s">
        <v>149</v>
      </c>
      <c r="AU268" s="187" t="s">
        <v>85</v>
      </c>
      <c r="AV268" s="187" t="s">
        <v>23</v>
      </c>
      <c r="AW268" s="187" t="s">
        <v>102</v>
      </c>
      <c r="AX268" s="187" t="s">
        <v>77</v>
      </c>
      <c r="AY268" s="187" t="s">
        <v>139</v>
      </c>
    </row>
    <row r="269" spans="2:51" s="7" customFormat="1" ht="13.5" customHeight="1">
      <c r="B269" s="192"/>
      <c r="D269" s="186" t="s">
        <v>149</v>
      </c>
      <c r="E269" s="193"/>
      <c r="F269" s="194" t="s">
        <v>151</v>
      </c>
      <c r="H269" s="195">
        <v>6</v>
      </c>
      <c r="K269" s="54"/>
      <c r="L269" s="196"/>
      <c r="M269" s="197"/>
      <c r="T269" s="198"/>
      <c r="AT269" s="193" t="s">
        <v>149</v>
      </c>
      <c r="AU269" s="193" t="s">
        <v>85</v>
      </c>
      <c r="AV269" s="193" t="s">
        <v>85</v>
      </c>
      <c r="AW269" s="193" t="s">
        <v>102</v>
      </c>
      <c r="AX269" s="193" t="s">
        <v>23</v>
      </c>
      <c r="AY269" s="193" t="s">
        <v>139</v>
      </c>
    </row>
    <row r="270" spans="2:65" s="7" customFormat="1" ht="13.5" customHeight="1">
      <c r="B270" s="143"/>
      <c r="C270" s="168" t="s">
        <v>387</v>
      </c>
      <c r="D270" s="168" t="s">
        <v>141</v>
      </c>
      <c r="E270" s="169" t="s">
        <v>388</v>
      </c>
      <c r="F270" s="170" t="s">
        <v>389</v>
      </c>
      <c r="G270" s="171" t="s">
        <v>256</v>
      </c>
      <c r="H270" s="172">
        <v>11.5</v>
      </c>
      <c r="I270" s="173"/>
      <c r="J270" s="174">
        <f>ROUND($I$270*$H$270,2)</f>
        <v>0</v>
      </c>
      <c r="K270" s="175" t="s">
        <v>163</v>
      </c>
      <c r="L270" s="104"/>
      <c r="M270" s="176"/>
      <c r="N270" s="177" t="s">
        <v>48</v>
      </c>
      <c r="P270" s="178">
        <f>$O$270*$H$270</f>
        <v>0</v>
      </c>
      <c r="Q270" s="178">
        <v>0</v>
      </c>
      <c r="R270" s="178">
        <f>$Q$270*$H$270</f>
        <v>0</v>
      </c>
      <c r="S270" s="178">
        <v>0.0017</v>
      </c>
      <c r="T270" s="179">
        <f>$S$270*$H$270</f>
        <v>0.019549999999999998</v>
      </c>
      <c r="AR270" s="107" t="s">
        <v>253</v>
      </c>
      <c r="AT270" s="107" t="s">
        <v>141</v>
      </c>
      <c r="AU270" s="107" t="s">
        <v>85</v>
      </c>
      <c r="AY270" s="7" t="s">
        <v>139</v>
      </c>
      <c r="BE270" s="180">
        <f>IF($N$270="základní",$J$270,0)</f>
        <v>0</v>
      </c>
      <c r="BF270" s="180">
        <f>IF($N$270="snížená",$J$270,0)</f>
        <v>0</v>
      </c>
      <c r="BG270" s="180">
        <f>IF($N$270="zákl. přenesená",$J$270,0)</f>
        <v>0</v>
      </c>
      <c r="BH270" s="180">
        <f>IF($N$270="sníž. přenesená",$J$270,0)</f>
        <v>0</v>
      </c>
      <c r="BI270" s="180">
        <f>IF($N$270="nulová",$J$270,0)</f>
        <v>0</v>
      </c>
      <c r="BJ270" s="107" t="s">
        <v>23</v>
      </c>
      <c r="BK270" s="180">
        <f>ROUND($I$270*$H$270,2)</f>
        <v>0</v>
      </c>
      <c r="BL270" s="107" t="s">
        <v>253</v>
      </c>
      <c r="BM270" s="107" t="s">
        <v>390</v>
      </c>
    </row>
    <row r="271" spans="2:47" s="7" customFormat="1" ht="14.25" customHeight="1">
      <c r="B271" s="143"/>
      <c r="D271" s="181" t="s">
        <v>147</v>
      </c>
      <c r="F271" s="182" t="s">
        <v>391</v>
      </c>
      <c r="K271" s="54"/>
      <c r="L271" s="104"/>
      <c r="M271" s="183"/>
      <c r="T271" s="184"/>
      <c r="AT271" s="7" t="s">
        <v>147</v>
      </c>
      <c r="AU271" s="7" t="s">
        <v>85</v>
      </c>
    </row>
    <row r="272" spans="2:51" s="7" customFormat="1" ht="13.5" customHeight="1">
      <c r="B272" s="185"/>
      <c r="D272" s="186" t="s">
        <v>149</v>
      </c>
      <c r="E272" s="187"/>
      <c r="F272" s="188" t="s">
        <v>358</v>
      </c>
      <c r="H272" s="187"/>
      <c r="K272" s="54"/>
      <c r="L272" s="189"/>
      <c r="M272" s="190"/>
      <c r="T272" s="191"/>
      <c r="AT272" s="187" t="s">
        <v>149</v>
      </c>
      <c r="AU272" s="187" t="s">
        <v>85</v>
      </c>
      <c r="AV272" s="187" t="s">
        <v>23</v>
      </c>
      <c r="AW272" s="187" t="s">
        <v>102</v>
      </c>
      <c r="AX272" s="187" t="s">
        <v>77</v>
      </c>
      <c r="AY272" s="187" t="s">
        <v>139</v>
      </c>
    </row>
    <row r="273" spans="2:51" s="7" customFormat="1" ht="13.5" customHeight="1">
      <c r="B273" s="185"/>
      <c r="D273" s="186" t="s">
        <v>149</v>
      </c>
      <c r="E273" s="187"/>
      <c r="F273" s="188" t="s">
        <v>359</v>
      </c>
      <c r="H273" s="187"/>
      <c r="K273" s="54"/>
      <c r="L273" s="189"/>
      <c r="M273" s="190"/>
      <c r="T273" s="191"/>
      <c r="AT273" s="187" t="s">
        <v>149</v>
      </c>
      <c r="AU273" s="187" t="s">
        <v>85</v>
      </c>
      <c r="AV273" s="187" t="s">
        <v>23</v>
      </c>
      <c r="AW273" s="187" t="s">
        <v>102</v>
      </c>
      <c r="AX273" s="187" t="s">
        <v>77</v>
      </c>
      <c r="AY273" s="187" t="s">
        <v>139</v>
      </c>
    </row>
    <row r="274" spans="2:51" s="7" customFormat="1" ht="13.5" customHeight="1">
      <c r="B274" s="185"/>
      <c r="D274" s="186" t="s">
        <v>149</v>
      </c>
      <c r="E274" s="187"/>
      <c r="F274" s="188" t="s">
        <v>348</v>
      </c>
      <c r="H274" s="187"/>
      <c r="K274" s="54"/>
      <c r="L274" s="189"/>
      <c r="M274" s="190"/>
      <c r="T274" s="191"/>
      <c r="AT274" s="187" t="s">
        <v>149</v>
      </c>
      <c r="AU274" s="187" t="s">
        <v>85</v>
      </c>
      <c r="AV274" s="187" t="s">
        <v>23</v>
      </c>
      <c r="AW274" s="187" t="s">
        <v>102</v>
      </c>
      <c r="AX274" s="187" t="s">
        <v>77</v>
      </c>
      <c r="AY274" s="187" t="s">
        <v>139</v>
      </c>
    </row>
    <row r="275" spans="2:51" s="7" customFormat="1" ht="13.5" customHeight="1">
      <c r="B275" s="185"/>
      <c r="D275" s="186" t="s">
        <v>149</v>
      </c>
      <c r="E275" s="187"/>
      <c r="F275" s="188" t="s">
        <v>349</v>
      </c>
      <c r="H275" s="187"/>
      <c r="K275" s="54"/>
      <c r="L275" s="189"/>
      <c r="M275" s="190"/>
      <c r="T275" s="191"/>
      <c r="AT275" s="187" t="s">
        <v>149</v>
      </c>
      <c r="AU275" s="187" t="s">
        <v>85</v>
      </c>
      <c r="AV275" s="187" t="s">
        <v>23</v>
      </c>
      <c r="AW275" s="187" t="s">
        <v>102</v>
      </c>
      <c r="AX275" s="187" t="s">
        <v>77</v>
      </c>
      <c r="AY275" s="187" t="s">
        <v>139</v>
      </c>
    </row>
    <row r="276" spans="2:51" s="7" customFormat="1" ht="13.5" customHeight="1">
      <c r="B276" s="192"/>
      <c r="D276" s="186" t="s">
        <v>149</v>
      </c>
      <c r="E276" s="193"/>
      <c r="F276" s="194" t="s">
        <v>392</v>
      </c>
      <c r="H276" s="195">
        <v>11.5</v>
      </c>
      <c r="K276" s="54"/>
      <c r="L276" s="196"/>
      <c r="M276" s="197"/>
      <c r="T276" s="198"/>
      <c r="AT276" s="193" t="s">
        <v>149</v>
      </c>
      <c r="AU276" s="193" t="s">
        <v>85</v>
      </c>
      <c r="AV276" s="193" t="s">
        <v>85</v>
      </c>
      <c r="AW276" s="193" t="s">
        <v>102</v>
      </c>
      <c r="AX276" s="193" t="s">
        <v>23</v>
      </c>
      <c r="AY276" s="193" t="s">
        <v>139</v>
      </c>
    </row>
    <row r="277" spans="2:65" s="7" customFormat="1" ht="13.5" customHeight="1">
      <c r="B277" s="143"/>
      <c r="C277" s="168" t="s">
        <v>393</v>
      </c>
      <c r="D277" s="168" t="s">
        <v>141</v>
      </c>
      <c r="E277" s="169" t="s">
        <v>394</v>
      </c>
      <c r="F277" s="170" t="s">
        <v>395</v>
      </c>
      <c r="G277" s="171" t="s">
        <v>256</v>
      </c>
      <c r="H277" s="172">
        <v>7.15</v>
      </c>
      <c r="I277" s="173"/>
      <c r="J277" s="174">
        <f>ROUND($I$277*$H$277,2)</f>
        <v>0</v>
      </c>
      <c r="K277" s="175" t="s">
        <v>163</v>
      </c>
      <c r="L277" s="104"/>
      <c r="M277" s="176"/>
      <c r="N277" s="177" t="s">
        <v>48</v>
      </c>
      <c r="P277" s="178">
        <f>$O$277*$H$277</f>
        <v>0</v>
      </c>
      <c r="Q277" s="178">
        <v>0</v>
      </c>
      <c r="R277" s="178">
        <f>$Q$277*$H$277</f>
        <v>0</v>
      </c>
      <c r="S277" s="178">
        <v>0.00175</v>
      </c>
      <c r="T277" s="179">
        <f>$S$277*$H$277</f>
        <v>0.012512500000000001</v>
      </c>
      <c r="AR277" s="107" t="s">
        <v>253</v>
      </c>
      <c r="AT277" s="107" t="s">
        <v>141</v>
      </c>
      <c r="AU277" s="107" t="s">
        <v>85</v>
      </c>
      <c r="AY277" s="7" t="s">
        <v>139</v>
      </c>
      <c r="BE277" s="180">
        <f>IF($N$277="základní",$J$277,0)</f>
        <v>0</v>
      </c>
      <c r="BF277" s="180">
        <f>IF($N$277="snížená",$J$277,0)</f>
        <v>0</v>
      </c>
      <c r="BG277" s="180">
        <f>IF($N$277="zákl. přenesená",$J$277,0)</f>
        <v>0</v>
      </c>
      <c r="BH277" s="180">
        <f>IF($N$277="sníž. přenesená",$J$277,0)</f>
        <v>0</v>
      </c>
      <c r="BI277" s="180">
        <f>IF($N$277="nulová",$J$277,0)</f>
        <v>0</v>
      </c>
      <c r="BJ277" s="107" t="s">
        <v>23</v>
      </c>
      <c r="BK277" s="180">
        <f>ROUND($I$277*$H$277,2)</f>
        <v>0</v>
      </c>
      <c r="BL277" s="107" t="s">
        <v>253</v>
      </c>
      <c r="BM277" s="107" t="s">
        <v>396</v>
      </c>
    </row>
    <row r="278" spans="2:47" s="7" customFormat="1" ht="14.25" customHeight="1">
      <c r="B278" s="143"/>
      <c r="D278" s="181" t="s">
        <v>147</v>
      </c>
      <c r="F278" s="182" t="s">
        <v>397</v>
      </c>
      <c r="K278" s="54"/>
      <c r="L278" s="104"/>
      <c r="M278" s="183"/>
      <c r="T278" s="184"/>
      <c r="AT278" s="7" t="s">
        <v>147</v>
      </c>
      <c r="AU278" s="7" t="s">
        <v>85</v>
      </c>
    </row>
    <row r="279" spans="2:51" s="7" customFormat="1" ht="13.5" customHeight="1">
      <c r="B279" s="185"/>
      <c r="D279" s="186" t="s">
        <v>149</v>
      </c>
      <c r="E279" s="187"/>
      <c r="F279" s="188" t="s">
        <v>157</v>
      </c>
      <c r="H279" s="187"/>
      <c r="K279" s="54"/>
      <c r="L279" s="189"/>
      <c r="M279" s="190"/>
      <c r="T279" s="191"/>
      <c r="AT279" s="187" t="s">
        <v>149</v>
      </c>
      <c r="AU279" s="187" t="s">
        <v>85</v>
      </c>
      <c r="AV279" s="187" t="s">
        <v>23</v>
      </c>
      <c r="AW279" s="187" t="s">
        <v>102</v>
      </c>
      <c r="AX279" s="187" t="s">
        <v>77</v>
      </c>
      <c r="AY279" s="187" t="s">
        <v>139</v>
      </c>
    </row>
    <row r="280" spans="2:51" s="7" customFormat="1" ht="13.5" customHeight="1">
      <c r="B280" s="185"/>
      <c r="D280" s="186" t="s">
        <v>149</v>
      </c>
      <c r="E280" s="187"/>
      <c r="F280" s="188" t="s">
        <v>167</v>
      </c>
      <c r="H280" s="187"/>
      <c r="K280" s="54"/>
      <c r="L280" s="189"/>
      <c r="M280" s="190"/>
      <c r="T280" s="191"/>
      <c r="AT280" s="187" t="s">
        <v>149</v>
      </c>
      <c r="AU280" s="187" t="s">
        <v>85</v>
      </c>
      <c r="AV280" s="187" t="s">
        <v>23</v>
      </c>
      <c r="AW280" s="187" t="s">
        <v>102</v>
      </c>
      <c r="AX280" s="187" t="s">
        <v>77</v>
      </c>
      <c r="AY280" s="187" t="s">
        <v>139</v>
      </c>
    </row>
    <row r="281" spans="2:51" s="7" customFormat="1" ht="13.5" customHeight="1">
      <c r="B281" s="192"/>
      <c r="D281" s="186" t="s">
        <v>149</v>
      </c>
      <c r="E281" s="193"/>
      <c r="F281" s="194" t="s">
        <v>398</v>
      </c>
      <c r="H281" s="195">
        <v>7.15</v>
      </c>
      <c r="K281" s="54"/>
      <c r="L281" s="196"/>
      <c r="M281" s="197"/>
      <c r="T281" s="198"/>
      <c r="AT281" s="193" t="s">
        <v>149</v>
      </c>
      <c r="AU281" s="193" t="s">
        <v>85</v>
      </c>
      <c r="AV281" s="193" t="s">
        <v>85</v>
      </c>
      <c r="AW281" s="193" t="s">
        <v>102</v>
      </c>
      <c r="AX281" s="193" t="s">
        <v>23</v>
      </c>
      <c r="AY281" s="193" t="s">
        <v>139</v>
      </c>
    </row>
    <row r="282" spans="2:65" s="7" customFormat="1" ht="13.5" customHeight="1">
      <c r="B282" s="143"/>
      <c r="C282" s="168" t="s">
        <v>399</v>
      </c>
      <c r="D282" s="168" t="s">
        <v>141</v>
      </c>
      <c r="E282" s="169" t="s">
        <v>400</v>
      </c>
      <c r="F282" s="170" t="s">
        <v>401</v>
      </c>
      <c r="G282" s="171" t="s">
        <v>162</v>
      </c>
      <c r="H282" s="172">
        <v>11.71</v>
      </c>
      <c r="I282" s="173"/>
      <c r="J282" s="174">
        <f>ROUND($I$282*$H$282,2)</f>
        <v>0</v>
      </c>
      <c r="K282" s="175" t="s">
        <v>163</v>
      </c>
      <c r="L282" s="104"/>
      <c r="M282" s="176"/>
      <c r="N282" s="177" t="s">
        <v>48</v>
      </c>
      <c r="P282" s="178">
        <f>$O$282*$H$282</f>
        <v>0</v>
      </c>
      <c r="Q282" s="178">
        <v>0</v>
      </c>
      <c r="R282" s="178">
        <f>$Q$282*$H$282</f>
        <v>0</v>
      </c>
      <c r="S282" s="178">
        <v>0.00584</v>
      </c>
      <c r="T282" s="179">
        <f>$S$282*$H$282</f>
        <v>0.0683864</v>
      </c>
      <c r="AR282" s="107" t="s">
        <v>253</v>
      </c>
      <c r="AT282" s="107" t="s">
        <v>141</v>
      </c>
      <c r="AU282" s="107" t="s">
        <v>85</v>
      </c>
      <c r="AY282" s="7" t="s">
        <v>139</v>
      </c>
      <c r="BE282" s="180">
        <f>IF($N$282="základní",$J$282,0)</f>
        <v>0</v>
      </c>
      <c r="BF282" s="180">
        <f>IF($N$282="snížená",$J$282,0)</f>
        <v>0</v>
      </c>
      <c r="BG282" s="180">
        <f>IF($N$282="zákl. přenesená",$J$282,0)</f>
        <v>0</v>
      </c>
      <c r="BH282" s="180">
        <f>IF($N$282="sníž. přenesená",$J$282,0)</f>
        <v>0</v>
      </c>
      <c r="BI282" s="180">
        <f>IF($N$282="nulová",$J$282,0)</f>
        <v>0</v>
      </c>
      <c r="BJ282" s="107" t="s">
        <v>23</v>
      </c>
      <c r="BK282" s="180">
        <f>ROUND($I$282*$H$282,2)</f>
        <v>0</v>
      </c>
      <c r="BL282" s="107" t="s">
        <v>253</v>
      </c>
      <c r="BM282" s="107" t="s">
        <v>402</v>
      </c>
    </row>
    <row r="283" spans="2:47" s="7" customFormat="1" ht="14.25" customHeight="1">
      <c r="B283" s="143"/>
      <c r="D283" s="181" t="s">
        <v>147</v>
      </c>
      <c r="F283" s="182" t="s">
        <v>403</v>
      </c>
      <c r="K283" s="54"/>
      <c r="L283" s="104"/>
      <c r="M283" s="183"/>
      <c r="T283" s="184"/>
      <c r="AT283" s="7" t="s">
        <v>147</v>
      </c>
      <c r="AU283" s="7" t="s">
        <v>85</v>
      </c>
    </row>
    <row r="284" spans="2:51" s="7" customFormat="1" ht="13.5" customHeight="1">
      <c r="B284" s="185"/>
      <c r="D284" s="186" t="s">
        <v>149</v>
      </c>
      <c r="E284" s="187"/>
      <c r="F284" s="188" t="s">
        <v>358</v>
      </c>
      <c r="H284" s="187"/>
      <c r="K284" s="54"/>
      <c r="L284" s="189"/>
      <c r="M284" s="190"/>
      <c r="T284" s="191"/>
      <c r="AT284" s="187" t="s">
        <v>149</v>
      </c>
      <c r="AU284" s="187" t="s">
        <v>85</v>
      </c>
      <c r="AV284" s="187" t="s">
        <v>23</v>
      </c>
      <c r="AW284" s="187" t="s">
        <v>102</v>
      </c>
      <c r="AX284" s="187" t="s">
        <v>77</v>
      </c>
      <c r="AY284" s="187" t="s">
        <v>139</v>
      </c>
    </row>
    <row r="285" spans="2:51" s="7" customFormat="1" ht="13.5" customHeight="1">
      <c r="B285" s="185"/>
      <c r="D285" s="186" t="s">
        <v>149</v>
      </c>
      <c r="E285" s="187"/>
      <c r="F285" s="188" t="s">
        <v>359</v>
      </c>
      <c r="H285" s="187"/>
      <c r="K285" s="54"/>
      <c r="L285" s="189"/>
      <c r="M285" s="190"/>
      <c r="T285" s="191"/>
      <c r="AT285" s="187" t="s">
        <v>149</v>
      </c>
      <c r="AU285" s="187" t="s">
        <v>85</v>
      </c>
      <c r="AV285" s="187" t="s">
        <v>23</v>
      </c>
      <c r="AW285" s="187" t="s">
        <v>102</v>
      </c>
      <c r="AX285" s="187" t="s">
        <v>77</v>
      </c>
      <c r="AY285" s="187" t="s">
        <v>139</v>
      </c>
    </row>
    <row r="286" spans="2:51" s="7" customFormat="1" ht="13.5" customHeight="1">
      <c r="B286" s="185"/>
      <c r="D286" s="186" t="s">
        <v>149</v>
      </c>
      <c r="E286" s="187"/>
      <c r="F286" s="188" t="s">
        <v>348</v>
      </c>
      <c r="H286" s="187"/>
      <c r="K286" s="54"/>
      <c r="L286" s="189"/>
      <c r="M286" s="190"/>
      <c r="T286" s="191"/>
      <c r="AT286" s="187" t="s">
        <v>149</v>
      </c>
      <c r="AU286" s="187" t="s">
        <v>85</v>
      </c>
      <c r="AV286" s="187" t="s">
        <v>23</v>
      </c>
      <c r="AW286" s="187" t="s">
        <v>102</v>
      </c>
      <c r="AX286" s="187" t="s">
        <v>77</v>
      </c>
      <c r="AY286" s="187" t="s">
        <v>139</v>
      </c>
    </row>
    <row r="287" spans="2:51" s="7" customFormat="1" ht="13.5" customHeight="1">
      <c r="B287" s="185"/>
      <c r="D287" s="186" t="s">
        <v>149</v>
      </c>
      <c r="E287" s="187"/>
      <c r="F287" s="188" t="s">
        <v>349</v>
      </c>
      <c r="H287" s="187"/>
      <c r="K287" s="54"/>
      <c r="L287" s="189"/>
      <c r="M287" s="190"/>
      <c r="T287" s="191"/>
      <c r="AT287" s="187" t="s">
        <v>149</v>
      </c>
      <c r="AU287" s="187" t="s">
        <v>85</v>
      </c>
      <c r="AV287" s="187" t="s">
        <v>23</v>
      </c>
      <c r="AW287" s="187" t="s">
        <v>102</v>
      </c>
      <c r="AX287" s="187" t="s">
        <v>77</v>
      </c>
      <c r="AY287" s="187" t="s">
        <v>139</v>
      </c>
    </row>
    <row r="288" spans="2:51" s="7" customFormat="1" ht="13.5" customHeight="1">
      <c r="B288" s="192"/>
      <c r="D288" s="186" t="s">
        <v>149</v>
      </c>
      <c r="E288" s="193"/>
      <c r="F288" s="194" t="s">
        <v>404</v>
      </c>
      <c r="H288" s="195">
        <v>0.8</v>
      </c>
      <c r="K288" s="54"/>
      <c r="L288" s="196"/>
      <c r="M288" s="197"/>
      <c r="T288" s="198"/>
      <c r="AT288" s="193" t="s">
        <v>149</v>
      </c>
      <c r="AU288" s="193" t="s">
        <v>85</v>
      </c>
      <c r="AV288" s="193" t="s">
        <v>85</v>
      </c>
      <c r="AW288" s="193" t="s">
        <v>102</v>
      </c>
      <c r="AX288" s="193" t="s">
        <v>77</v>
      </c>
      <c r="AY288" s="193" t="s">
        <v>139</v>
      </c>
    </row>
    <row r="289" spans="2:51" s="7" customFormat="1" ht="13.5" customHeight="1">
      <c r="B289" s="192"/>
      <c r="D289" s="186" t="s">
        <v>149</v>
      </c>
      <c r="E289" s="193"/>
      <c r="F289" s="194" t="s">
        <v>405</v>
      </c>
      <c r="H289" s="195">
        <v>1.38</v>
      </c>
      <c r="K289" s="54"/>
      <c r="L289" s="196"/>
      <c r="M289" s="197"/>
      <c r="T289" s="198"/>
      <c r="AT289" s="193" t="s">
        <v>149</v>
      </c>
      <c r="AU289" s="193" t="s">
        <v>85</v>
      </c>
      <c r="AV289" s="193" t="s">
        <v>85</v>
      </c>
      <c r="AW289" s="193" t="s">
        <v>102</v>
      </c>
      <c r="AX289" s="193" t="s">
        <v>77</v>
      </c>
      <c r="AY289" s="193" t="s">
        <v>139</v>
      </c>
    </row>
    <row r="290" spans="2:51" s="7" customFormat="1" ht="13.5" customHeight="1">
      <c r="B290" s="192"/>
      <c r="D290" s="186" t="s">
        <v>149</v>
      </c>
      <c r="E290" s="193"/>
      <c r="F290" s="194" t="s">
        <v>406</v>
      </c>
      <c r="H290" s="195">
        <v>0.9</v>
      </c>
      <c r="K290" s="54"/>
      <c r="L290" s="196"/>
      <c r="M290" s="197"/>
      <c r="T290" s="198"/>
      <c r="AT290" s="193" t="s">
        <v>149</v>
      </c>
      <c r="AU290" s="193" t="s">
        <v>85</v>
      </c>
      <c r="AV290" s="193" t="s">
        <v>85</v>
      </c>
      <c r="AW290" s="193" t="s">
        <v>102</v>
      </c>
      <c r="AX290" s="193" t="s">
        <v>77</v>
      </c>
      <c r="AY290" s="193" t="s">
        <v>139</v>
      </c>
    </row>
    <row r="291" spans="2:51" s="7" customFormat="1" ht="13.5" customHeight="1">
      <c r="B291" s="192"/>
      <c r="D291" s="186" t="s">
        <v>149</v>
      </c>
      <c r="E291" s="193"/>
      <c r="F291" s="194" t="s">
        <v>407</v>
      </c>
      <c r="H291" s="195">
        <v>1.43</v>
      </c>
      <c r="K291" s="54"/>
      <c r="L291" s="196"/>
      <c r="M291" s="197"/>
      <c r="T291" s="198"/>
      <c r="AT291" s="193" t="s">
        <v>149</v>
      </c>
      <c r="AU291" s="193" t="s">
        <v>85</v>
      </c>
      <c r="AV291" s="193" t="s">
        <v>85</v>
      </c>
      <c r="AW291" s="193" t="s">
        <v>102</v>
      </c>
      <c r="AX291" s="193" t="s">
        <v>77</v>
      </c>
      <c r="AY291" s="193" t="s">
        <v>139</v>
      </c>
    </row>
    <row r="292" spans="2:51" s="7" customFormat="1" ht="13.5" customHeight="1">
      <c r="B292" s="192"/>
      <c r="D292" s="186" t="s">
        <v>149</v>
      </c>
      <c r="E292" s="193"/>
      <c r="F292" s="194" t="s">
        <v>408</v>
      </c>
      <c r="H292" s="195">
        <v>1.2</v>
      </c>
      <c r="K292" s="54"/>
      <c r="L292" s="196"/>
      <c r="M292" s="197"/>
      <c r="T292" s="198"/>
      <c r="AT292" s="193" t="s">
        <v>149</v>
      </c>
      <c r="AU292" s="193" t="s">
        <v>85</v>
      </c>
      <c r="AV292" s="193" t="s">
        <v>85</v>
      </c>
      <c r="AW292" s="193" t="s">
        <v>102</v>
      </c>
      <c r="AX292" s="193" t="s">
        <v>77</v>
      </c>
      <c r="AY292" s="193" t="s">
        <v>139</v>
      </c>
    </row>
    <row r="293" spans="2:51" s="7" customFormat="1" ht="13.5" customHeight="1">
      <c r="B293" s="192"/>
      <c r="D293" s="186" t="s">
        <v>149</v>
      </c>
      <c r="E293" s="193"/>
      <c r="F293" s="194" t="s">
        <v>409</v>
      </c>
      <c r="H293" s="195">
        <v>6</v>
      </c>
      <c r="K293" s="54"/>
      <c r="L293" s="196"/>
      <c r="M293" s="197"/>
      <c r="T293" s="198"/>
      <c r="AT293" s="193" t="s">
        <v>149</v>
      </c>
      <c r="AU293" s="193" t="s">
        <v>85</v>
      </c>
      <c r="AV293" s="193" t="s">
        <v>85</v>
      </c>
      <c r="AW293" s="193" t="s">
        <v>102</v>
      </c>
      <c r="AX293" s="193" t="s">
        <v>77</v>
      </c>
      <c r="AY293" s="193" t="s">
        <v>139</v>
      </c>
    </row>
    <row r="294" spans="2:51" s="7" customFormat="1" ht="13.5" customHeight="1">
      <c r="B294" s="199"/>
      <c r="D294" s="186" t="s">
        <v>149</v>
      </c>
      <c r="E294" s="200"/>
      <c r="F294" s="201" t="s">
        <v>172</v>
      </c>
      <c r="H294" s="202">
        <v>11.71</v>
      </c>
      <c r="K294" s="54"/>
      <c r="L294" s="203"/>
      <c r="M294" s="204"/>
      <c r="T294" s="205"/>
      <c r="AT294" s="200" t="s">
        <v>149</v>
      </c>
      <c r="AU294" s="200" t="s">
        <v>85</v>
      </c>
      <c r="AV294" s="200" t="s">
        <v>145</v>
      </c>
      <c r="AW294" s="200" t="s">
        <v>102</v>
      </c>
      <c r="AX294" s="200" t="s">
        <v>23</v>
      </c>
      <c r="AY294" s="200" t="s">
        <v>139</v>
      </c>
    </row>
    <row r="295" spans="2:65" s="7" customFormat="1" ht="13.5" customHeight="1">
      <c r="B295" s="143"/>
      <c r="C295" s="168" t="s">
        <v>410</v>
      </c>
      <c r="D295" s="168" t="s">
        <v>141</v>
      </c>
      <c r="E295" s="169" t="s">
        <v>411</v>
      </c>
      <c r="F295" s="170" t="s">
        <v>412</v>
      </c>
      <c r="G295" s="171" t="s">
        <v>256</v>
      </c>
      <c r="H295" s="172">
        <v>103.78</v>
      </c>
      <c r="I295" s="173"/>
      <c r="J295" s="174">
        <f>ROUND($I$295*$H$295,2)</f>
        <v>0</v>
      </c>
      <c r="K295" s="175" t="s">
        <v>163</v>
      </c>
      <c r="L295" s="104"/>
      <c r="M295" s="176"/>
      <c r="N295" s="177" t="s">
        <v>48</v>
      </c>
      <c r="P295" s="178">
        <f>$O$295*$H$295</f>
        <v>0</v>
      </c>
      <c r="Q295" s="178">
        <v>0</v>
      </c>
      <c r="R295" s="178">
        <f>$Q$295*$H$295</f>
        <v>0</v>
      </c>
      <c r="S295" s="178">
        <v>0.0026</v>
      </c>
      <c r="T295" s="179">
        <f>$S$295*$H$295</f>
        <v>0.269828</v>
      </c>
      <c r="AR295" s="107" t="s">
        <v>253</v>
      </c>
      <c r="AT295" s="107" t="s">
        <v>141</v>
      </c>
      <c r="AU295" s="107" t="s">
        <v>85</v>
      </c>
      <c r="AY295" s="7" t="s">
        <v>139</v>
      </c>
      <c r="BE295" s="180">
        <f>IF($N$295="základní",$J$295,0)</f>
        <v>0</v>
      </c>
      <c r="BF295" s="180">
        <f>IF($N$295="snížená",$J$295,0)</f>
        <v>0</v>
      </c>
      <c r="BG295" s="180">
        <f>IF($N$295="zákl. přenesená",$J$295,0)</f>
        <v>0</v>
      </c>
      <c r="BH295" s="180">
        <f>IF($N$295="sníž. přenesená",$J$295,0)</f>
        <v>0</v>
      </c>
      <c r="BI295" s="180">
        <f>IF($N$295="nulová",$J$295,0)</f>
        <v>0</v>
      </c>
      <c r="BJ295" s="107" t="s">
        <v>23</v>
      </c>
      <c r="BK295" s="180">
        <f>ROUND($I$295*$H$295,2)</f>
        <v>0</v>
      </c>
      <c r="BL295" s="107" t="s">
        <v>253</v>
      </c>
      <c r="BM295" s="107" t="s">
        <v>413</v>
      </c>
    </row>
    <row r="296" spans="2:47" s="7" customFormat="1" ht="14.25" customHeight="1">
      <c r="B296" s="143"/>
      <c r="D296" s="181" t="s">
        <v>147</v>
      </c>
      <c r="F296" s="182" t="s">
        <v>414</v>
      </c>
      <c r="K296" s="54"/>
      <c r="L296" s="104"/>
      <c r="M296" s="183"/>
      <c r="T296" s="184"/>
      <c r="AT296" s="7" t="s">
        <v>147</v>
      </c>
      <c r="AU296" s="7" t="s">
        <v>85</v>
      </c>
    </row>
    <row r="297" spans="2:51" s="7" customFormat="1" ht="13.5" customHeight="1">
      <c r="B297" s="185"/>
      <c r="D297" s="186" t="s">
        <v>149</v>
      </c>
      <c r="E297" s="187"/>
      <c r="F297" s="188" t="s">
        <v>358</v>
      </c>
      <c r="H297" s="187"/>
      <c r="K297" s="54"/>
      <c r="L297" s="189"/>
      <c r="M297" s="190"/>
      <c r="T297" s="191"/>
      <c r="AT297" s="187" t="s">
        <v>149</v>
      </c>
      <c r="AU297" s="187" t="s">
        <v>85</v>
      </c>
      <c r="AV297" s="187" t="s">
        <v>23</v>
      </c>
      <c r="AW297" s="187" t="s">
        <v>102</v>
      </c>
      <c r="AX297" s="187" t="s">
        <v>77</v>
      </c>
      <c r="AY297" s="187" t="s">
        <v>139</v>
      </c>
    </row>
    <row r="298" spans="2:51" s="7" customFormat="1" ht="13.5" customHeight="1">
      <c r="B298" s="185"/>
      <c r="D298" s="186" t="s">
        <v>149</v>
      </c>
      <c r="E298" s="187"/>
      <c r="F298" s="188" t="s">
        <v>359</v>
      </c>
      <c r="H298" s="187"/>
      <c r="K298" s="54"/>
      <c r="L298" s="189"/>
      <c r="M298" s="190"/>
      <c r="T298" s="191"/>
      <c r="AT298" s="187" t="s">
        <v>149</v>
      </c>
      <c r="AU298" s="187" t="s">
        <v>85</v>
      </c>
      <c r="AV298" s="187" t="s">
        <v>23</v>
      </c>
      <c r="AW298" s="187" t="s">
        <v>102</v>
      </c>
      <c r="AX298" s="187" t="s">
        <v>77</v>
      </c>
      <c r="AY298" s="187" t="s">
        <v>139</v>
      </c>
    </row>
    <row r="299" spans="2:51" s="7" customFormat="1" ht="13.5" customHeight="1">
      <c r="B299" s="185"/>
      <c r="D299" s="186" t="s">
        <v>149</v>
      </c>
      <c r="E299" s="187"/>
      <c r="F299" s="188" t="s">
        <v>348</v>
      </c>
      <c r="H299" s="187"/>
      <c r="K299" s="54"/>
      <c r="L299" s="189"/>
      <c r="M299" s="190"/>
      <c r="T299" s="191"/>
      <c r="AT299" s="187" t="s">
        <v>149</v>
      </c>
      <c r="AU299" s="187" t="s">
        <v>85</v>
      </c>
      <c r="AV299" s="187" t="s">
        <v>23</v>
      </c>
      <c r="AW299" s="187" t="s">
        <v>102</v>
      </c>
      <c r="AX299" s="187" t="s">
        <v>77</v>
      </c>
      <c r="AY299" s="187" t="s">
        <v>139</v>
      </c>
    </row>
    <row r="300" spans="2:51" s="7" customFormat="1" ht="13.5" customHeight="1">
      <c r="B300" s="185"/>
      <c r="D300" s="186" t="s">
        <v>149</v>
      </c>
      <c r="E300" s="187"/>
      <c r="F300" s="188" t="s">
        <v>349</v>
      </c>
      <c r="H300" s="187"/>
      <c r="K300" s="54"/>
      <c r="L300" s="189"/>
      <c r="M300" s="190"/>
      <c r="T300" s="191"/>
      <c r="AT300" s="187" t="s">
        <v>149</v>
      </c>
      <c r="AU300" s="187" t="s">
        <v>85</v>
      </c>
      <c r="AV300" s="187" t="s">
        <v>23</v>
      </c>
      <c r="AW300" s="187" t="s">
        <v>102</v>
      </c>
      <c r="AX300" s="187" t="s">
        <v>77</v>
      </c>
      <c r="AY300" s="187" t="s">
        <v>139</v>
      </c>
    </row>
    <row r="301" spans="2:51" s="7" customFormat="1" ht="13.5" customHeight="1">
      <c r="B301" s="192"/>
      <c r="D301" s="186" t="s">
        <v>149</v>
      </c>
      <c r="E301" s="193"/>
      <c r="F301" s="194" t="s">
        <v>415</v>
      </c>
      <c r="H301" s="195">
        <v>103.78</v>
      </c>
      <c r="K301" s="54"/>
      <c r="L301" s="196"/>
      <c r="M301" s="197"/>
      <c r="T301" s="198"/>
      <c r="AT301" s="193" t="s">
        <v>149</v>
      </c>
      <c r="AU301" s="193" t="s">
        <v>85</v>
      </c>
      <c r="AV301" s="193" t="s">
        <v>85</v>
      </c>
      <c r="AW301" s="193" t="s">
        <v>102</v>
      </c>
      <c r="AX301" s="193" t="s">
        <v>23</v>
      </c>
      <c r="AY301" s="193" t="s">
        <v>139</v>
      </c>
    </row>
    <row r="302" spans="2:65" s="7" customFormat="1" ht="13.5" customHeight="1">
      <c r="B302" s="143"/>
      <c r="C302" s="168" t="s">
        <v>416</v>
      </c>
      <c r="D302" s="168" t="s">
        <v>141</v>
      </c>
      <c r="E302" s="169" t="s">
        <v>417</v>
      </c>
      <c r="F302" s="170" t="s">
        <v>418</v>
      </c>
      <c r="G302" s="171" t="s">
        <v>162</v>
      </c>
      <c r="H302" s="172">
        <v>562.877</v>
      </c>
      <c r="I302" s="173"/>
      <c r="J302" s="174">
        <f>ROUND($I$302*$H$302,2)</f>
        <v>0</v>
      </c>
      <c r="K302" s="175" t="s">
        <v>163</v>
      </c>
      <c r="L302" s="104"/>
      <c r="M302" s="176"/>
      <c r="N302" s="177" t="s">
        <v>48</v>
      </c>
      <c r="P302" s="178">
        <f>$O$302*$H$302</f>
        <v>0</v>
      </c>
      <c r="Q302" s="178">
        <v>0.0065</v>
      </c>
      <c r="R302" s="178">
        <f>$Q$302*$H$302</f>
        <v>3.6587004999999997</v>
      </c>
      <c r="S302" s="178">
        <v>0</v>
      </c>
      <c r="T302" s="179">
        <f>$S$302*$H$302</f>
        <v>0</v>
      </c>
      <c r="AR302" s="107" t="s">
        <v>253</v>
      </c>
      <c r="AT302" s="107" t="s">
        <v>141</v>
      </c>
      <c r="AU302" s="107" t="s">
        <v>85</v>
      </c>
      <c r="AY302" s="7" t="s">
        <v>139</v>
      </c>
      <c r="BE302" s="180">
        <f>IF($N$302="základní",$J$302,0)</f>
        <v>0</v>
      </c>
      <c r="BF302" s="180">
        <f>IF($N$302="snížená",$J$302,0)</f>
        <v>0</v>
      </c>
      <c r="BG302" s="180">
        <f>IF($N$302="zákl. přenesená",$J$302,0)</f>
        <v>0</v>
      </c>
      <c r="BH302" s="180">
        <f>IF($N$302="sníž. přenesená",$J$302,0)</f>
        <v>0</v>
      </c>
      <c r="BI302" s="180">
        <f>IF($N$302="nulová",$J$302,0)</f>
        <v>0</v>
      </c>
      <c r="BJ302" s="107" t="s">
        <v>23</v>
      </c>
      <c r="BK302" s="180">
        <f>ROUND($I$302*$H$302,2)</f>
        <v>0</v>
      </c>
      <c r="BL302" s="107" t="s">
        <v>253</v>
      </c>
      <c r="BM302" s="107" t="s">
        <v>419</v>
      </c>
    </row>
    <row r="303" spans="2:47" s="7" customFormat="1" ht="24.75" customHeight="1">
      <c r="B303" s="143"/>
      <c r="D303" s="181" t="s">
        <v>147</v>
      </c>
      <c r="F303" s="182" t="s">
        <v>420</v>
      </c>
      <c r="K303" s="54"/>
      <c r="L303" s="104"/>
      <c r="M303" s="183"/>
      <c r="T303" s="184"/>
      <c r="AT303" s="7" t="s">
        <v>147</v>
      </c>
      <c r="AU303" s="7" t="s">
        <v>85</v>
      </c>
    </row>
    <row r="304" spans="2:47" s="7" customFormat="1" ht="41.25" customHeight="1">
      <c r="B304" s="143"/>
      <c r="D304" s="186" t="s">
        <v>421</v>
      </c>
      <c r="F304" s="224" t="s">
        <v>422</v>
      </c>
      <c r="K304" s="54"/>
      <c r="L304" s="104"/>
      <c r="M304" s="183"/>
      <c r="T304" s="184"/>
      <c r="AT304" s="7" t="s">
        <v>421</v>
      </c>
      <c r="AU304" s="7" t="s">
        <v>85</v>
      </c>
    </row>
    <row r="305" spans="2:51" s="7" customFormat="1" ht="13.5" customHeight="1">
      <c r="B305" s="185"/>
      <c r="D305" s="186" t="s">
        <v>149</v>
      </c>
      <c r="E305" s="187"/>
      <c r="F305" s="188" t="s">
        <v>423</v>
      </c>
      <c r="H305" s="187"/>
      <c r="K305" s="54"/>
      <c r="L305" s="189"/>
      <c r="M305" s="190"/>
      <c r="T305" s="191"/>
      <c r="AT305" s="187" t="s">
        <v>149</v>
      </c>
      <c r="AU305" s="187" t="s">
        <v>85</v>
      </c>
      <c r="AV305" s="187" t="s">
        <v>23</v>
      </c>
      <c r="AW305" s="187" t="s">
        <v>102</v>
      </c>
      <c r="AX305" s="187" t="s">
        <v>77</v>
      </c>
      <c r="AY305" s="187" t="s">
        <v>139</v>
      </c>
    </row>
    <row r="306" spans="2:51" s="7" customFormat="1" ht="13.5" customHeight="1">
      <c r="B306" s="185"/>
      <c r="D306" s="186" t="s">
        <v>149</v>
      </c>
      <c r="E306" s="187"/>
      <c r="F306" s="188" t="s">
        <v>348</v>
      </c>
      <c r="H306" s="187"/>
      <c r="K306" s="54"/>
      <c r="L306" s="189"/>
      <c r="M306" s="190"/>
      <c r="T306" s="191"/>
      <c r="AT306" s="187" t="s">
        <v>149</v>
      </c>
      <c r="AU306" s="187" t="s">
        <v>85</v>
      </c>
      <c r="AV306" s="187" t="s">
        <v>23</v>
      </c>
      <c r="AW306" s="187" t="s">
        <v>102</v>
      </c>
      <c r="AX306" s="187" t="s">
        <v>77</v>
      </c>
      <c r="AY306" s="187" t="s">
        <v>139</v>
      </c>
    </row>
    <row r="307" spans="2:51" s="7" customFormat="1" ht="13.5" customHeight="1">
      <c r="B307" s="185"/>
      <c r="D307" s="186" t="s">
        <v>149</v>
      </c>
      <c r="E307" s="187"/>
      <c r="F307" s="188" t="s">
        <v>349</v>
      </c>
      <c r="H307" s="187"/>
      <c r="K307" s="54"/>
      <c r="L307" s="189"/>
      <c r="M307" s="190"/>
      <c r="T307" s="191"/>
      <c r="AT307" s="187" t="s">
        <v>149</v>
      </c>
      <c r="AU307" s="187" t="s">
        <v>85</v>
      </c>
      <c r="AV307" s="187" t="s">
        <v>23</v>
      </c>
      <c r="AW307" s="187" t="s">
        <v>102</v>
      </c>
      <c r="AX307" s="187" t="s">
        <v>77</v>
      </c>
      <c r="AY307" s="187" t="s">
        <v>139</v>
      </c>
    </row>
    <row r="308" spans="2:51" s="7" customFormat="1" ht="13.5" customHeight="1">
      <c r="B308" s="192"/>
      <c r="D308" s="186" t="s">
        <v>149</v>
      </c>
      <c r="E308" s="193"/>
      <c r="F308" s="194" t="s">
        <v>360</v>
      </c>
      <c r="H308" s="195">
        <v>203.808</v>
      </c>
      <c r="K308" s="54"/>
      <c r="L308" s="196"/>
      <c r="M308" s="197"/>
      <c r="T308" s="198"/>
      <c r="AT308" s="193" t="s">
        <v>149</v>
      </c>
      <c r="AU308" s="193" t="s">
        <v>85</v>
      </c>
      <c r="AV308" s="193" t="s">
        <v>85</v>
      </c>
      <c r="AW308" s="193" t="s">
        <v>102</v>
      </c>
      <c r="AX308" s="193" t="s">
        <v>77</v>
      </c>
      <c r="AY308" s="193" t="s">
        <v>139</v>
      </c>
    </row>
    <row r="309" spans="2:51" s="7" customFormat="1" ht="13.5" customHeight="1">
      <c r="B309" s="192"/>
      <c r="D309" s="186" t="s">
        <v>149</v>
      </c>
      <c r="E309" s="193"/>
      <c r="F309" s="194" t="s">
        <v>361</v>
      </c>
      <c r="H309" s="195">
        <v>9.12</v>
      </c>
      <c r="K309" s="54"/>
      <c r="L309" s="196"/>
      <c r="M309" s="197"/>
      <c r="T309" s="198"/>
      <c r="AT309" s="193" t="s">
        <v>149</v>
      </c>
      <c r="AU309" s="193" t="s">
        <v>85</v>
      </c>
      <c r="AV309" s="193" t="s">
        <v>85</v>
      </c>
      <c r="AW309" s="193" t="s">
        <v>102</v>
      </c>
      <c r="AX309" s="193" t="s">
        <v>77</v>
      </c>
      <c r="AY309" s="193" t="s">
        <v>139</v>
      </c>
    </row>
    <row r="310" spans="2:51" s="7" customFormat="1" ht="13.5" customHeight="1">
      <c r="B310" s="192"/>
      <c r="D310" s="186" t="s">
        <v>149</v>
      </c>
      <c r="E310" s="193"/>
      <c r="F310" s="194" t="s">
        <v>362</v>
      </c>
      <c r="H310" s="195">
        <v>78.132</v>
      </c>
      <c r="K310" s="54"/>
      <c r="L310" s="196"/>
      <c r="M310" s="197"/>
      <c r="T310" s="198"/>
      <c r="AT310" s="193" t="s">
        <v>149</v>
      </c>
      <c r="AU310" s="193" t="s">
        <v>85</v>
      </c>
      <c r="AV310" s="193" t="s">
        <v>85</v>
      </c>
      <c r="AW310" s="193" t="s">
        <v>102</v>
      </c>
      <c r="AX310" s="193" t="s">
        <v>77</v>
      </c>
      <c r="AY310" s="193" t="s">
        <v>139</v>
      </c>
    </row>
    <row r="311" spans="2:51" s="7" customFormat="1" ht="13.5" customHeight="1">
      <c r="B311" s="192"/>
      <c r="D311" s="186" t="s">
        <v>149</v>
      </c>
      <c r="E311" s="193"/>
      <c r="F311" s="194" t="s">
        <v>363</v>
      </c>
      <c r="H311" s="195">
        <v>200.5</v>
      </c>
      <c r="K311" s="54"/>
      <c r="L311" s="196"/>
      <c r="M311" s="197"/>
      <c r="T311" s="198"/>
      <c r="AT311" s="193" t="s">
        <v>149</v>
      </c>
      <c r="AU311" s="193" t="s">
        <v>85</v>
      </c>
      <c r="AV311" s="193" t="s">
        <v>85</v>
      </c>
      <c r="AW311" s="193" t="s">
        <v>102</v>
      </c>
      <c r="AX311" s="193" t="s">
        <v>77</v>
      </c>
      <c r="AY311" s="193" t="s">
        <v>139</v>
      </c>
    </row>
    <row r="312" spans="2:51" s="7" customFormat="1" ht="13.5" customHeight="1">
      <c r="B312" s="192"/>
      <c r="D312" s="186" t="s">
        <v>149</v>
      </c>
      <c r="E312" s="193"/>
      <c r="F312" s="194" t="s">
        <v>364</v>
      </c>
      <c r="H312" s="195">
        <v>9.9</v>
      </c>
      <c r="K312" s="54"/>
      <c r="L312" s="196"/>
      <c r="M312" s="197"/>
      <c r="T312" s="198"/>
      <c r="AT312" s="193" t="s">
        <v>149</v>
      </c>
      <c r="AU312" s="193" t="s">
        <v>85</v>
      </c>
      <c r="AV312" s="193" t="s">
        <v>85</v>
      </c>
      <c r="AW312" s="193" t="s">
        <v>102</v>
      </c>
      <c r="AX312" s="193" t="s">
        <v>77</v>
      </c>
      <c r="AY312" s="193" t="s">
        <v>139</v>
      </c>
    </row>
    <row r="313" spans="2:51" s="7" customFormat="1" ht="13.5" customHeight="1">
      <c r="B313" s="192"/>
      <c r="D313" s="186" t="s">
        <v>149</v>
      </c>
      <c r="E313" s="193"/>
      <c r="F313" s="194" t="s">
        <v>365</v>
      </c>
      <c r="H313" s="195">
        <v>9.75</v>
      </c>
      <c r="K313" s="54"/>
      <c r="L313" s="196"/>
      <c r="M313" s="197"/>
      <c r="T313" s="198"/>
      <c r="AT313" s="193" t="s">
        <v>149</v>
      </c>
      <c r="AU313" s="193" t="s">
        <v>85</v>
      </c>
      <c r="AV313" s="193" t="s">
        <v>85</v>
      </c>
      <c r="AW313" s="193" t="s">
        <v>102</v>
      </c>
      <c r="AX313" s="193" t="s">
        <v>77</v>
      </c>
      <c r="AY313" s="193" t="s">
        <v>139</v>
      </c>
    </row>
    <row r="314" spans="2:51" s="7" customFormat="1" ht="13.5" customHeight="1">
      <c r="B314" s="192"/>
      <c r="D314" s="186" t="s">
        <v>149</v>
      </c>
      <c r="E314" s="193"/>
      <c r="F314" s="194" t="s">
        <v>366</v>
      </c>
      <c r="H314" s="195">
        <v>18.368</v>
      </c>
      <c r="K314" s="54"/>
      <c r="L314" s="196"/>
      <c r="M314" s="197"/>
      <c r="T314" s="198"/>
      <c r="AT314" s="193" t="s">
        <v>149</v>
      </c>
      <c r="AU314" s="193" t="s">
        <v>85</v>
      </c>
      <c r="AV314" s="193" t="s">
        <v>85</v>
      </c>
      <c r="AW314" s="193" t="s">
        <v>102</v>
      </c>
      <c r="AX314" s="193" t="s">
        <v>77</v>
      </c>
      <c r="AY314" s="193" t="s">
        <v>139</v>
      </c>
    </row>
    <row r="315" spans="2:51" s="7" customFormat="1" ht="13.5" customHeight="1">
      <c r="B315" s="192"/>
      <c r="D315" s="186" t="s">
        <v>149</v>
      </c>
      <c r="E315" s="193"/>
      <c r="F315" s="194" t="s">
        <v>367</v>
      </c>
      <c r="H315" s="195">
        <v>5.925</v>
      </c>
      <c r="K315" s="54"/>
      <c r="L315" s="196"/>
      <c r="M315" s="197"/>
      <c r="T315" s="198"/>
      <c r="AT315" s="193" t="s">
        <v>149</v>
      </c>
      <c r="AU315" s="193" t="s">
        <v>85</v>
      </c>
      <c r="AV315" s="193" t="s">
        <v>85</v>
      </c>
      <c r="AW315" s="193" t="s">
        <v>102</v>
      </c>
      <c r="AX315" s="193" t="s">
        <v>77</v>
      </c>
      <c r="AY315" s="193" t="s">
        <v>139</v>
      </c>
    </row>
    <row r="316" spans="2:51" s="7" customFormat="1" ht="13.5" customHeight="1">
      <c r="B316" s="192"/>
      <c r="D316" s="186" t="s">
        <v>149</v>
      </c>
      <c r="E316" s="193"/>
      <c r="F316" s="194" t="s">
        <v>368</v>
      </c>
      <c r="H316" s="195">
        <v>12.166</v>
      </c>
      <c r="K316" s="54"/>
      <c r="L316" s="196"/>
      <c r="M316" s="197"/>
      <c r="T316" s="198"/>
      <c r="AT316" s="193" t="s">
        <v>149</v>
      </c>
      <c r="AU316" s="193" t="s">
        <v>85</v>
      </c>
      <c r="AV316" s="193" t="s">
        <v>85</v>
      </c>
      <c r="AW316" s="193" t="s">
        <v>102</v>
      </c>
      <c r="AX316" s="193" t="s">
        <v>77</v>
      </c>
      <c r="AY316" s="193" t="s">
        <v>139</v>
      </c>
    </row>
    <row r="317" spans="2:51" s="7" customFormat="1" ht="13.5" customHeight="1">
      <c r="B317" s="192"/>
      <c r="D317" s="186" t="s">
        <v>149</v>
      </c>
      <c r="E317" s="193"/>
      <c r="F317" s="194" t="s">
        <v>369</v>
      </c>
      <c r="H317" s="195">
        <v>15.208</v>
      </c>
      <c r="K317" s="54"/>
      <c r="L317" s="196"/>
      <c r="M317" s="197"/>
      <c r="T317" s="198"/>
      <c r="AT317" s="193" t="s">
        <v>149</v>
      </c>
      <c r="AU317" s="193" t="s">
        <v>85</v>
      </c>
      <c r="AV317" s="193" t="s">
        <v>85</v>
      </c>
      <c r="AW317" s="193" t="s">
        <v>102</v>
      </c>
      <c r="AX317" s="193" t="s">
        <v>77</v>
      </c>
      <c r="AY317" s="193" t="s">
        <v>139</v>
      </c>
    </row>
    <row r="318" spans="2:51" s="7" customFormat="1" ht="13.5" customHeight="1">
      <c r="B318" s="199"/>
      <c r="D318" s="186" t="s">
        <v>149</v>
      </c>
      <c r="E318" s="200"/>
      <c r="F318" s="201" t="s">
        <v>172</v>
      </c>
      <c r="H318" s="202">
        <v>562.877</v>
      </c>
      <c r="K318" s="54"/>
      <c r="L318" s="203"/>
      <c r="M318" s="204"/>
      <c r="T318" s="205"/>
      <c r="AT318" s="200" t="s">
        <v>149</v>
      </c>
      <c r="AU318" s="200" t="s">
        <v>85</v>
      </c>
      <c r="AV318" s="200" t="s">
        <v>145</v>
      </c>
      <c r="AW318" s="200" t="s">
        <v>102</v>
      </c>
      <c r="AX318" s="200" t="s">
        <v>23</v>
      </c>
      <c r="AY318" s="200" t="s">
        <v>139</v>
      </c>
    </row>
    <row r="319" spans="2:65" s="7" customFormat="1" ht="13.5" customHeight="1">
      <c r="B319" s="143"/>
      <c r="C319" s="168" t="s">
        <v>424</v>
      </c>
      <c r="D319" s="168" t="s">
        <v>141</v>
      </c>
      <c r="E319" s="169" t="s">
        <v>425</v>
      </c>
      <c r="F319" s="170" t="s">
        <v>426</v>
      </c>
      <c r="G319" s="171" t="s">
        <v>256</v>
      </c>
      <c r="H319" s="172">
        <v>46.31</v>
      </c>
      <c r="I319" s="173"/>
      <c r="J319" s="174">
        <f>ROUND($I$319*$H$319,2)</f>
        <v>0</v>
      </c>
      <c r="K319" s="175"/>
      <c r="L319" s="104"/>
      <c r="M319" s="176"/>
      <c r="N319" s="177" t="s">
        <v>48</v>
      </c>
      <c r="P319" s="178">
        <f>$O$319*$H$319</f>
        <v>0</v>
      </c>
      <c r="Q319" s="178">
        <v>0.00585</v>
      </c>
      <c r="R319" s="178">
        <f>$Q$319*$H$319</f>
        <v>0.27091350000000003</v>
      </c>
      <c r="S319" s="178">
        <v>0</v>
      </c>
      <c r="T319" s="179">
        <f>$S$319*$H$319</f>
        <v>0</v>
      </c>
      <c r="AR319" s="107" t="s">
        <v>253</v>
      </c>
      <c r="AT319" s="107" t="s">
        <v>141</v>
      </c>
      <c r="AU319" s="107" t="s">
        <v>85</v>
      </c>
      <c r="AY319" s="7" t="s">
        <v>139</v>
      </c>
      <c r="BE319" s="180">
        <f>IF($N$319="základní",$J$319,0)</f>
        <v>0</v>
      </c>
      <c r="BF319" s="180">
        <f>IF($N$319="snížená",$J$319,0)</f>
        <v>0</v>
      </c>
      <c r="BG319" s="180">
        <f>IF($N$319="zákl. přenesená",$J$319,0)</f>
        <v>0</v>
      </c>
      <c r="BH319" s="180">
        <f>IF($N$319="sníž. přenesená",$J$319,0)</f>
        <v>0</v>
      </c>
      <c r="BI319" s="180">
        <f>IF($N$319="nulová",$J$319,0)</f>
        <v>0</v>
      </c>
      <c r="BJ319" s="107" t="s">
        <v>23</v>
      </c>
      <c r="BK319" s="180">
        <f>ROUND($I$319*$H$319,2)</f>
        <v>0</v>
      </c>
      <c r="BL319" s="107" t="s">
        <v>253</v>
      </c>
      <c r="BM319" s="107" t="s">
        <v>427</v>
      </c>
    </row>
    <row r="320" spans="2:47" s="7" customFormat="1" ht="24.75" customHeight="1">
      <c r="B320" s="143"/>
      <c r="D320" s="181" t="s">
        <v>147</v>
      </c>
      <c r="F320" s="182" t="s">
        <v>428</v>
      </c>
      <c r="K320" s="54"/>
      <c r="L320" s="104"/>
      <c r="M320" s="183"/>
      <c r="T320" s="184"/>
      <c r="AT320" s="7" t="s">
        <v>147</v>
      </c>
      <c r="AU320" s="7" t="s">
        <v>85</v>
      </c>
    </row>
    <row r="321" spans="2:51" s="7" customFormat="1" ht="13.5" customHeight="1">
      <c r="B321" s="185"/>
      <c r="D321" s="186" t="s">
        <v>149</v>
      </c>
      <c r="E321" s="187"/>
      <c r="F321" s="188" t="s">
        <v>429</v>
      </c>
      <c r="H321" s="187"/>
      <c r="K321" s="54"/>
      <c r="L321" s="189"/>
      <c r="M321" s="190"/>
      <c r="T321" s="191"/>
      <c r="AT321" s="187" t="s">
        <v>149</v>
      </c>
      <c r="AU321" s="187" t="s">
        <v>85</v>
      </c>
      <c r="AV321" s="187" t="s">
        <v>23</v>
      </c>
      <c r="AW321" s="187" t="s">
        <v>102</v>
      </c>
      <c r="AX321" s="187" t="s">
        <v>77</v>
      </c>
      <c r="AY321" s="187" t="s">
        <v>139</v>
      </c>
    </row>
    <row r="322" spans="2:51" s="7" customFormat="1" ht="13.5" customHeight="1">
      <c r="B322" s="192"/>
      <c r="D322" s="186" t="s">
        <v>149</v>
      </c>
      <c r="E322" s="193"/>
      <c r="F322" s="194" t="s">
        <v>430</v>
      </c>
      <c r="H322" s="195">
        <v>46.31</v>
      </c>
      <c r="K322" s="54"/>
      <c r="L322" s="196"/>
      <c r="M322" s="197"/>
      <c r="T322" s="198"/>
      <c r="AT322" s="193" t="s">
        <v>149</v>
      </c>
      <c r="AU322" s="193" t="s">
        <v>85</v>
      </c>
      <c r="AV322" s="193" t="s">
        <v>85</v>
      </c>
      <c r="AW322" s="193" t="s">
        <v>102</v>
      </c>
      <c r="AX322" s="193" t="s">
        <v>23</v>
      </c>
      <c r="AY322" s="193" t="s">
        <v>139</v>
      </c>
    </row>
    <row r="323" spans="2:65" s="7" customFormat="1" ht="13.5" customHeight="1">
      <c r="B323" s="143"/>
      <c r="C323" s="168" t="s">
        <v>431</v>
      </c>
      <c r="D323" s="168" t="s">
        <v>141</v>
      </c>
      <c r="E323" s="169" t="s">
        <v>432</v>
      </c>
      <c r="F323" s="170" t="s">
        <v>433</v>
      </c>
      <c r="G323" s="171" t="s">
        <v>256</v>
      </c>
      <c r="H323" s="172">
        <v>16.8</v>
      </c>
      <c r="I323" s="173"/>
      <c r="J323" s="174">
        <f>ROUND($I$323*$H$323,2)</f>
        <v>0</v>
      </c>
      <c r="K323" s="175" t="s">
        <v>163</v>
      </c>
      <c r="L323" s="104"/>
      <c r="M323" s="176"/>
      <c r="N323" s="177" t="s">
        <v>48</v>
      </c>
      <c r="P323" s="178">
        <f>$O$323*$H$323</f>
        <v>0</v>
      </c>
      <c r="Q323" s="178">
        <v>0.00422</v>
      </c>
      <c r="R323" s="178">
        <f>$Q$323*$H$323</f>
        <v>0.070896</v>
      </c>
      <c r="S323" s="178">
        <v>0</v>
      </c>
      <c r="T323" s="179">
        <f>$S$323*$H$323</f>
        <v>0</v>
      </c>
      <c r="AR323" s="107" t="s">
        <v>253</v>
      </c>
      <c r="AT323" s="107" t="s">
        <v>141</v>
      </c>
      <c r="AU323" s="107" t="s">
        <v>85</v>
      </c>
      <c r="AY323" s="7" t="s">
        <v>139</v>
      </c>
      <c r="BE323" s="180">
        <f>IF($N$323="základní",$J$323,0)</f>
        <v>0</v>
      </c>
      <c r="BF323" s="180">
        <f>IF($N$323="snížená",$J$323,0)</f>
        <v>0</v>
      </c>
      <c r="BG323" s="180">
        <f>IF($N$323="zákl. přenesená",$J$323,0)</f>
        <v>0</v>
      </c>
      <c r="BH323" s="180">
        <f>IF($N$323="sníž. přenesená",$J$323,0)</f>
        <v>0</v>
      </c>
      <c r="BI323" s="180">
        <f>IF($N$323="nulová",$J$323,0)</f>
        <v>0</v>
      </c>
      <c r="BJ323" s="107" t="s">
        <v>23</v>
      </c>
      <c r="BK323" s="180">
        <f>ROUND($I$323*$H$323,2)</f>
        <v>0</v>
      </c>
      <c r="BL323" s="107" t="s">
        <v>253</v>
      </c>
      <c r="BM323" s="107" t="s">
        <v>434</v>
      </c>
    </row>
    <row r="324" spans="2:47" s="7" customFormat="1" ht="24.75" customHeight="1">
      <c r="B324" s="143"/>
      <c r="D324" s="181" t="s">
        <v>147</v>
      </c>
      <c r="F324" s="182" t="s">
        <v>435</v>
      </c>
      <c r="K324" s="54"/>
      <c r="L324" s="104"/>
      <c r="M324" s="183"/>
      <c r="T324" s="184"/>
      <c r="AT324" s="7" t="s">
        <v>147</v>
      </c>
      <c r="AU324" s="7" t="s">
        <v>85</v>
      </c>
    </row>
    <row r="325" spans="2:51" s="7" customFormat="1" ht="13.5" customHeight="1">
      <c r="B325" s="185"/>
      <c r="D325" s="186" t="s">
        <v>149</v>
      </c>
      <c r="E325" s="187"/>
      <c r="F325" s="188" t="s">
        <v>429</v>
      </c>
      <c r="H325" s="187"/>
      <c r="K325" s="54"/>
      <c r="L325" s="189"/>
      <c r="M325" s="190"/>
      <c r="T325" s="191"/>
      <c r="AT325" s="187" t="s">
        <v>149</v>
      </c>
      <c r="AU325" s="187" t="s">
        <v>85</v>
      </c>
      <c r="AV325" s="187" t="s">
        <v>23</v>
      </c>
      <c r="AW325" s="187" t="s">
        <v>102</v>
      </c>
      <c r="AX325" s="187" t="s">
        <v>77</v>
      </c>
      <c r="AY325" s="187" t="s">
        <v>139</v>
      </c>
    </row>
    <row r="326" spans="2:51" s="7" customFormat="1" ht="13.5" customHeight="1">
      <c r="B326" s="192"/>
      <c r="D326" s="186" t="s">
        <v>149</v>
      </c>
      <c r="E326" s="193"/>
      <c r="F326" s="194" t="s">
        <v>436</v>
      </c>
      <c r="H326" s="195">
        <v>16.8</v>
      </c>
      <c r="K326" s="54"/>
      <c r="L326" s="196"/>
      <c r="M326" s="197"/>
      <c r="T326" s="198"/>
      <c r="AT326" s="193" t="s">
        <v>149</v>
      </c>
      <c r="AU326" s="193" t="s">
        <v>85</v>
      </c>
      <c r="AV326" s="193" t="s">
        <v>85</v>
      </c>
      <c r="AW326" s="193" t="s">
        <v>102</v>
      </c>
      <c r="AX326" s="193" t="s">
        <v>23</v>
      </c>
      <c r="AY326" s="193" t="s">
        <v>139</v>
      </c>
    </row>
    <row r="327" spans="2:65" s="7" customFormat="1" ht="13.5" customHeight="1">
      <c r="B327" s="143"/>
      <c r="C327" s="168" t="s">
        <v>437</v>
      </c>
      <c r="D327" s="168" t="s">
        <v>141</v>
      </c>
      <c r="E327" s="169" t="s">
        <v>438</v>
      </c>
      <c r="F327" s="170" t="s">
        <v>439</v>
      </c>
      <c r="G327" s="171" t="s">
        <v>256</v>
      </c>
      <c r="H327" s="172">
        <v>5.2</v>
      </c>
      <c r="I327" s="173"/>
      <c r="J327" s="174">
        <f>ROUND($I$327*$H$327,2)</f>
        <v>0</v>
      </c>
      <c r="K327" s="175" t="s">
        <v>163</v>
      </c>
      <c r="L327" s="104"/>
      <c r="M327" s="176"/>
      <c r="N327" s="177" t="s">
        <v>48</v>
      </c>
      <c r="P327" s="178">
        <f>$O$327*$H$327</f>
        <v>0</v>
      </c>
      <c r="Q327" s="178">
        <v>0.00439</v>
      </c>
      <c r="R327" s="178">
        <f>$Q$327*$H$327</f>
        <v>0.022828</v>
      </c>
      <c r="S327" s="178">
        <v>0</v>
      </c>
      <c r="T327" s="179">
        <f>$S$327*$H$327</f>
        <v>0</v>
      </c>
      <c r="AR327" s="107" t="s">
        <v>253</v>
      </c>
      <c r="AT327" s="107" t="s">
        <v>141</v>
      </c>
      <c r="AU327" s="107" t="s">
        <v>85</v>
      </c>
      <c r="AY327" s="7" t="s">
        <v>139</v>
      </c>
      <c r="BE327" s="180">
        <f>IF($N$327="základní",$J$327,0)</f>
        <v>0</v>
      </c>
      <c r="BF327" s="180">
        <f>IF($N$327="snížená",$J$327,0)</f>
        <v>0</v>
      </c>
      <c r="BG327" s="180">
        <f>IF($N$327="zákl. přenesená",$J$327,0)</f>
        <v>0</v>
      </c>
      <c r="BH327" s="180">
        <f>IF($N$327="sníž. přenesená",$J$327,0)</f>
        <v>0</v>
      </c>
      <c r="BI327" s="180">
        <f>IF($N$327="nulová",$J$327,0)</f>
        <v>0</v>
      </c>
      <c r="BJ327" s="107" t="s">
        <v>23</v>
      </c>
      <c r="BK327" s="180">
        <f>ROUND($I$327*$H$327,2)</f>
        <v>0</v>
      </c>
      <c r="BL327" s="107" t="s">
        <v>253</v>
      </c>
      <c r="BM327" s="107" t="s">
        <v>440</v>
      </c>
    </row>
    <row r="328" spans="2:47" s="7" customFormat="1" ht="14.25" customHeight="1">
      <c r="B328" s="143"/>
      <c r="D328" s="181" t="s">
        <v>147</v>
      </c>
      <c r="F328" s="182" t="s">
        <v>441</v>
      </c>
      <c r="K328" s="54"/>
      <c r="L328" s="104"/>
      <c r="M328" s="183"/>
      <c r="T328" s="184"/>
      <c r="AT328" s="7" t="s">
        <v>147</v>
      </c>
      <c r="AU328" s="7" t="s">
        <v>85</v>
      </c>
    </row>
    <row r="329" spans="2:51" s="7" customFormat="1" ht="13.5" customHeight="1">
      <c r="B329" s="185"/>
      <c r="D329" s="186" t="s">
        <v>149</v>
      </c>
      <c r="E329" s="187"/>
      <c r="F329" s="188" t="s">
        <v>429</v>
      </c>
      <c r="H329" s="187"/>
      <c r="K329" s="54"/>
      <c r="L329" s="189"/>
      <c r="M329" s="190"/>
      <c r="T329" s="191"/>
      <c r="AT329" s="187" t="s">
        <v>149</v>
      </c>
      <c r="AU329" s="187" t="s">
        <v>85</v>
      </c>
      <c r="AV329" s="187" t="s">
        <v>23</v>
      </c>
      <c r="AW329" s="187" t="s">
        <v>102</v>
      </c>
      <c r="AX329" s="187" t="s">
        <v>77</v>
      </c>
      <c r="AY329" s="187" t="s">
        <v>139</v>
      </c>
    </row>
    <row r="330" spans="2:51" s="7" customFormat="1" ht="13.5" customHeight="1">
      <c r="B330" s="192"/>
      <c r="D330" s="186" t="s">
        <v>149</v>
      </c>
      <c r="E330" s="193"/>
      <c r="F330" s="194" t="s">
        <v>442</v>
      </c>
      <c r="H330" s="195">
        <v>5.2</v>
      </c>
      <c r="K330" s="54"/>
      <c r="L330" s="196"/>
      <c r="M330" s="197"/>
      <c r="T330" s="198"/>
      <c r="AT330" s="193" t="s">
        <v>149</v>
      </c>
      <c r="AU330" s="193" t="s">
        <v>85</v>
      </c>
      <c r="AV330" s="193" t="s">
        <v>85</v>
      </c>
      <c r="AW330" s="193" t="s">
        <v>102</v>
      </c>
      <c r="AX330" s="193" t="s">
        <v>23</v>
      </c>
      <c r="AY330" s="193" t="s">
        <v>139</v>
      </c>
    </row>
    <row r="331" spans="2:65" s="7" customFormat="1" ht="13.5" customHeight="1">
      <c r="B331" s="143"/>
      <c r="C331" s="168" t="s">
        <v>443</v>
      </c>
      <c r="D331" s="168" t="s">
        <v>141</v>
      </c>
      <c r="E331" s="169" t="s">
        <v>444</v>
      </c>
      <c r="F331" s="170" t="s">
        <v>445</v>
      </c>
      <c r="G331" s="171" t="s">
        <v>256</v>
      </c>
      <c r="H331" s="172">
        <v>11.5</v>
      </c>
      <c r="I331" s="173"/>
      <c r="J331" s="174">
        <f>ROUND($I$331*$H$331,2)</f>
        <v>0</v>
      </c>
      <c r="K331" s="175" t="s">
        <v>163</v>
      </c>
      <c r="L331" s="104"/>
      <c r="M331" s="176"/>
      <c r="N331" s="177" t="s">
        <v>48</v>
      </c>
      <c r="P331" s="178">
        <f>$O$331*$H$331</f>
        <v>0</v>
      </c>
      <c r="Q331" s="178">
        <v>0.00218</v>
      </c>
      <c r="R331" s="178">
        <f>$Q$331*$H$331</f>
        <v>0.025070000000000002</v>
      </c>
      <c r="S331" s="178">
        <v>0</v>
      </c>
      <c r="T331" s="179">
        <f>$S$331*$H$331</f>
        <v>0</v>
      </c>
      <c r="AR331" s="107" t="s">
        <v>253</v>
      </c>
      <c r="AT331" s="107" t="s">
        <v>141</v>
      </c>
      <c r="AU331" s="107" t="s">
        <v>85</v>
      </c>
      <c r="AY331" s="7" t="s">
        <v>139</v>
      </c>
      <c r="BE331" s="180">
        <f>IF($N$331="základní",$J$331,0)</f>
        <v>0</v>
      </c>
      <c r="BF331" s="180">
        <f>IF($N$331="snížená",$J$331,0)</f>
        <v>0</v>
      </c>
      <c r="BG331" s="180">
        <f>IF($N$331="zákl. přenesená",$J$331,0)</f>
        <v>0</v>
      </c>
      <c r="BH331" s="180">
        <f>IF($N$331="sníž. přenesená",$J$331,0)</f>
        <v>0</v>
      </c>
      <c r="BI331" s="180">
        <f>IF($N$331="nulová",$J$331,0)</f>
        <v>0</v>
      </c>
      <c r="BJ331" s="107" t="s">
        <v>23</v>
      </c>
      <c r="BK331" s="180">
        <f>ROUND($I$331*$H$331,2)</f>
        <v>0</v>
      </c>
      <c r="BL331" s="107" t="s">
        <v>253</v>
      </c>
      <c r="BM331" s="107" t="s">
        <v>446</v>
      </c>
    </row>
    <row r="332" spans="2:47" s="7" customFormat="1" ht="14.25" customHeight="1">
      <c r="B332" s="143"/>
      <c r="D332" s="181" t="s">
        <v>147</v>
      </c>
      <c r="F332" s="182" t="s">
        <v>447</v>
      </c>
      <c r="K332" s="54"/>
      <c r="L332" s="104"/>
      <c r="M332" s="183"/>
      <c r="T332" s="184"/>
      <c r="AT332" s="7" t="s">
        <v>147</v>
      </c>
      <c r="AU332" s="7" t="s">
        <v>85</v>
      </c>
    </row>
    <row r="333" spans="2:51" s="7" customFormat="1" ht="13.5" customHeight="1">
      <c r="B333" s="185"/>
      <c r="D333" s="186" t="s">
        <v>149</v>
      </c>
      <c r="E333" s="187"/>
      <c r="F333" s="188" t="s">
        <v>429</v>
      </c>
      <c r="H333" s="187"/>
      <c r="K333" s="54"/>
      <c r="L333" s="189"/>
      <c r="M333" s="190"/>
      <c r="T333" s="191"/>
      <c r="AT333" s="187" t="s">
        <v>149</v>
      </c>
      <c r="AU333" s="187" t="s">
        <v>85</v>
      </c>
      <c r="AV333" s="187" t="s">
        <v>23</v>
      </c>
      <c r="AW333" s="187" t="s">
        <v>102</v>
      </c>
      <c r="AX333" s="187" t="s">
        <v>77</v>
      </c>
      <c r="AY333" s="187" t="s">
        <v>139</v>
      </c>
    </row>
    <row r="334" spans="2:51" s="7" customFormat="1" ht="13.5" customHeight="1">
      <c r="B334" s="192"/>
      <c r="D334" s="186" t="s">
        <v>149</v>
      </c>
      <c r="E334" s="193"/>
      <c r="F334" s="194" t="s">
        <v>392</v>
      </c>
      <c r="H334" s="195">
        <v>11.5</v>
      </c>
      <c r="K334" s="54"/>
      <c r="L334" s="196"/>
      <c r="M334" s="197"/>
      <c r="T334" s="198"/>
      <c r="AT334" s="193" t="s">
        <v>149</v>
      </c>
      <c r="AU334" s="193" t="s">
        <v>85</v>
      </c>
      <c r="AV334" s="193" t="s">
        <v>85</v>
      </c>
      <c r="AW334" s="193" t="s">
        <v>102</v>
      </c>
      <c r="AX334" s="193" t="s">
        <v>23</v>
      </c>
      <c r="AY334" s="193" t="s">
        <v>139</v>
      </c>
    </row>
    <row r="335" spans="2:65" s="7" customFormat="1" ht="13.5" customHeight="1">
      <c r="B335" s="143"/>
      <c r="C335" s="168" t="s">
        <v>448</v>
      </c>
      <c r="D335" s="168" t="s">
        <v>141</v>
      </c>
      <c r="E335" s="169" t="s">
        <v>449</v>
      </c>
      <c r="F335" s="170" t="s">
        <v>450</v>
      </c>
      <c r="G335" s="171" t="s">
        <v>256</v>
      </c>
      <c r="H335" s="172">
        <v>104.78</v>
      </c>
      <c r="I335" s="173"/>
      <c r="J335" s="174">
        <f>ROUND($I$335*$H$335,2)</f>
        <v>0</v>
      </c>
      <c r="K335" s="175" t="s">
        <v>163</v>
      </c>
      <c r="L335" s="104"/>
      <c r="M335" s="176"/>
      <c r="N335" s="177" t="s">
        <v>48</v>
      </c>
      <c r="P335" s="178">
        <f>$O$335*$H$335</f>
        <v>0</v>
      </c>
      <c r="Q335" s="178">
        <v>0.00227</v>
      </c>
      <c r="R335" s="178">
        <f>$Q$335*$H$335</f>
        <v>0.2378506</v>
      </c>
      <c r="S335" s="178">
        <v>0</v>
      </c>
      <c r="T335" s="179">
        <f>$S$335*$H$335</f>
        <v>0</v>
      </c>
      <c r="AR335" s="107" t="s">
        <v>253</v>
      </c>
      <c r="AT335" s="107" t="s">
        <v>141</v>
      </c>
      <c r="AU335" s="107" t="s">
        <v>85</v>
      </c>
      <c r="AY335" s="7" t="s">
        <v>139</v>
      </c>
      <c r="BE335" s="180">
        <f>IF($N$335="základní",$J$335,0)</f>
        <v>0</v>
      </c>
      <c r="BF335" s="180">
        <f>IF($N$335="snížená",$J$335,0)</f>
        <v>0</v>
      </c>
      <c r="BG335" s="180">
        <f>IF($N$335="zákl. přenesená",$J$335,0)</f>
        <v>0</v>
      </c>
      <c r="BH335" s="180">
        <f>IF($N$335="sníž. přenesená",$J$335,0)</f>
        <v>0</v>
      </c>
      <c r="BI335" s="180">
        <f>IF($N$335="nulová",$J$335,0)</f>
        <v>0</v>
      </c>
      <c r="BJ335" s="107" t="s">
        <v>23</v>
      </c>
      <c r="BK335" s="180">
        <f>ROUND($I$335*$H$335,2)</f>
        <v>0</v>
      </c>
      <c r="BL335" s="107" t="s">
        <v>253</v>
      </c>
      <c r="BM335" s="107" t="s">
        <v>451</v>
      </c>
    </row>
    <row r="336" spans="2:47" s="7" customFormat="1" ht="24.75" customHeight="1">
      <c r="B336" s="143"/>
      <c r="D336" s="181" t="s">
        <v>147</v>
      </c>
      <c r="F336" s="182" t="s">
        <v>452</v>
      </c>
      <c r="K336" s="54"/>
      <c r="L336" s="104"/>
      <c r="M336" s="183"/>
      <c r="T336" s="184"/>
      <c r="AT336" s="7" t="s">
        <v>147</v>
      </c>
      <c r="AU336" s="7" t="s">
        <v>85</v>
      </c>
    </row>
    <row r="337" spans="2:51" s="7" customFormat="1" ht="13.5" customHeight="1">
      <c r="B337" s="185"/>
      <c r="D337" s="186" t="s">
        <v>149</v>
      </c>
      <c r="E337" s="187"/>
      <c r="F337" s="188" t="s">
        <v>429</v>
      </c>
      <c r="H337" s="187"/>
      <c r="K337" s="54"/>
      <c r="L337" s="189"/>
      <c r="M337" s="190"/>
      <c r="T337" s="191"/>
      <c r="AT337" s="187" t="s">
        <v>149</v>
      </c>
      <c r="AU337" s="187" t="s">
        <v>85</v>
      </c>
      <c r="AV337" s="187" t="s">
        <v>23</v>
      </c>
      <c r="AW337" s="187" t="s">
        <v>102</v>
      </c>
      <c r="AX337" s="187" t="s">
        <v>77</v>
      </c>
      <c r="AY337" s="187" t="s">
        <v>139</v>
      </c>
    </row>
    <row r="338" spans="2:51" s="7" customFormat="1" ht="13.5" customHeight="1">
      <c r="B338" s="192"/>
      <c r="D338" s="186" t="s">
        <v>149</v>
      </c>
      <c r="E338" s="193"/>
      <c r="F338" s="194" t="s">
        <v>453</v>
      </c>
      <c r="H338" s="195">
        <v>104.78</v>
      </c>
      <c r="K338" s="54"/>
      <c r="L338" s="196"/>
      <c r="M338" s="197"/>
      <c r="T338" s="198"/>
      <c r="AT338" s="193" t="s">
        <v>149</v>
      </c>
      <c r="AU338" s="193" t="s">
        <v>85</v>
      </c>
      <c r="AV338" s="193" t="s">
        <v>85</v>
      </c>
      <c r="AW338" s="193" t="s">
        <v>102</v>
      </c>
      <c r="AX338" s="193" t="s">
        <v>23</v>
      </c>
      <c r="AY338" s="193" t="s">
        <v>139</v>
      </c>
    </row>
    <row r="339" spans="2:65" s="7" customFormat="1" ht="13.5" customHeight="1">
      <c r="B339" s="143"/>
      <c r="C339" s="168" t="s">
        <v>454</v>
      </c>
      <c r="D339" s="168" t="s">
        <v>141</v>
      </c>
      <c r="E339" s="169" t="s">
        <v>455</v>
      </c>
      <c r="F339" s="170" t="s">
        <v>456</v>
      </c>
      <c r="G339" s="171" t="s">
        <v>256</v>
      </c>
      <c r="H339" s="172">
        <v>86</v>
      </c>
      <c r="I339" s="173"/>
      <c r="J339" s="174">
        <f>ROUND($I$339*$H$339,2)</f>
        <v>0</v>
      </c>
      <c r="K339" s="175"/>
      <c r="L339" s="104"/>
      <c r="M339" s="176"/>
      <c r="N339" s="177" t="s">
        <v>48</v>
      </c>
      <c r="P339" s="178">
        <f>$O$339*$H$339</f>
        <v>0</v>
      </c>
      <c r="Q339" s="178">
        <v>0.0015</v>
      </c>
      <c r="R339" s="178">
        <f>$Q$339*$H$339</f>
        <v>0.129</v>
      </c>
      <c r="S339" s="178">
        <v>0</v>
      </c>
      <c r="T339" s="179">
        <f>$S$339*$H$339</f>
        <v>0</v>
      </c>
      <c r="AR339" s="107" t="s">
        <v>253</v>
      </c>
      <c r="AT339" s="107" t="s">
        <v>141</v>
      </c>
      <c r="AU339" s="107" t="s">
        <v>85</v>
      </c>
      <c r="AY339" s="7" t="s">
        <v>139</v>
      </c>
      <c r="BE339" s="180">
        <f>IF($N$339="základní",$J$339,0)</f>
        <v>0</v>
      </c>
      <c r="BF339" s="180">
        <f>IF($N$339="snížená",$J$339,0)</f>
        <v>0</v>
      </c>
      <c r="BG339" s="180">
        <f>IF($N$339="zákl. přenesená",$J$339,0)</f>
        <v>0</v>
      </c>
      <c r="BH339" s="180">
        <f>IF($N$339="sníž. přenesená",$J$339,0)</f>
        <v>0</v>
      </c>
      <c r="BI339" s="180">
        <f>IF($N$339="nulová",$J$339,0)</f>
        <v>0</v>
      </c>
      <c r="BJ339" s="107" t="s">
        <v>23</v>
      </c>
      <c r="BK339" s="180">
        <f>ROUND($I$339*$H$339,2)</f>
        <v>0</v>
      </c>
      <c r="BL339" s="107" t="s">
        <v>253</v>
      </c>
      <c r="BM339" s="107" t="s">
        <v>457</v>
      </c>
    </row>
    <row r="340" spans="2:51" s="7" customFormat="1" ht="13.5" customHeight="1">
      <c r="B340" s="185"/>
      <c r="D340" s="181" t="s">
        <v>149</v>
      </c>
      <c r="E340" s="188"/>
      <c r="F340" s="188" t="s">
        <v>429</v>
      </c>
      <c r="H340" s="187"/>
      <c r="K340" s="54"/>
      <c r="L340" s="189"/>
      <c r="M340" s="190"/>
      <c r="T340" s="191"/>
      <c r="AT340" s="187" t="s">
        <v>149</v>
      </c>
      <c r="AU340" s="187" t="s">
        <v>85</v>
      </c>
      <c r="AV340" s="187" t="s">
        <v>23</v>
      </c>
      <c r="AW340" s="187" t="s">
        <v>102</v>
      </c>
      <c r="AX340" s="187" t="s">
        <v>77</v>
      </c>
      <c r="AY340" s="187" t="s">
        <v>139</v>
      </c>
    </row>
    <row r="341" spans="2:51" s="7" customFormat="1" ht="13.5" customHeight="1">
      <c r="B341" s="192"/>
      <c r="D341" s="186" t="s">
        <v>149</v>
      </c>
      <c r="E341" s="193"/>
      <c r="F341" s="194" t="s">
        <v>458</v>
      </c>
      <c r="H341" s="195">
        <v>86</v>
      </c>
      <c r="K341" s="54"/>
      <c r="L341" s="196"/>
      <c r="M341" s="197"/>
      <c r="T341" s="198"/>
      <c r="AT341" s="193" t="s">
        <v>149</v>
      </c>
      <c r="AU341" s="193" t="s">
        <v>85</v>
      </c>
      <c r="AV341" s="193" t="s">
        <v>85</v>
      </c>
      <c r="AW341" s="193" t="s">
        <v>102</v>
      </c>
      <c r="AX341" s="193" t="s">
        <v>23</v>
      </c>
      <c r="AY341" s="193" t="s">
        <v>139</v>
      </c>
    </row>
    <row r="342" spans="2:65" s="7" customFormat="1" ht="13.5" customHeight="1">
      <c r="B342" s="143"/>
      <c r="C342" s="168" t="s">
        <v>459</v>
      </c>
      <c r="D342" s="168" t="s">
        <v>141</v>
      </c>
      <c r="E342" s="169" t="s">
        <v>460</v>
      </c>
      <c r="F342" s="170" t="s">
        <v>461</v>
      </c>
      <c r="G342" s="171" t="s">
        <v>144</v>
      </c>
      <c r="H342" s="172">
        <v>6</v>
      </c>
      <c r="I342" s="173"/>
      <c r="J342" s="174">
        <f>ROUND($I$342*$H$342,2)</f>
        <v>0</v>
      </c>
      <c r="K342" s="175"/>
      <c r="L342" s="104"/>
      <c r="M342" s="176"/>
      <c r="N342" s="177" t="s">
        <v>48</v>
      </c>
      <c r="P342" s="178">
        <f>$O$342*$H$342</f>
        <v>0</v>
      </c>
      <c r="Q342" s="178">
        <v>0.0036</v>
      </c>
      <c r="R342" s="178">
        <f>$Q$342*$H$342</f>
        <v>0.0216</v>
      </c>
      <c r="S342" s="178">
        <v>0</v>
      </c>
      <c r="T342" s="179">
        <f>$S$342*$H$342</f>
        <v>0</v>
      </c>
      <c r="AR342" s="107" t="s">
        <v>253</v>
      </c>
      <c r="AT342" s="107" t="s">
        <v>141</v>
      </c>
      <c r="AU342" s="107" t="s">
        <v>85</v>
      </c>
      <c r="AY342" s="7" t="s">
        <v>139</v>
      </c>
      <c r="BE342" s="180">
        <f>IF($N$342="základní",$J$342,0)</f>
        <v>0</v>
      </c>
      <c r="BF342" s="180">
        <f>IF($N$342="snížená",$J$342,0)</f>
        <v>0</v>
      </c>
      <c r="BG342" s="180">
        <f>IF($N$342="zákl. přenesená",$J$342,0)</f>
        <v>0</v>
      </c>
      <c r="BH342" s="180">
        <f>IF($N$342="sníž. přenesená",$J$342,0)</f>
        <v>0</v>
      </c>
      <c r="BI342" s="180">
        <f>IF($N$342="nulová",$J$342,0)</f>
        <v>0</v>
      </c>
      <c r="BJ342" s="107" t="s">
        <v>23</v>
      </c>
      <c r="BK342" s="180">
        <f>ROUND($I$342*$H$342,2)</f>
        <v>0</v>
      </c>
      <c r="BL342" s="107" t="s">
        <v>253</v>
      </c>
      <c r="BM342" s="107" t="s">
        <v>462</v>
      </c>
    </row>
    <row r="343" spans="2:47" s="7" customFormat="1" ht="14.25" customHeight="1">
      <c r="B343" s="143"/>
      <c r="D343" s="181" t="s">
        <v>147</v>
      </c>
      <c r="F343" s="182" t="s">
        <v>463</v>
      </c>
      <c r="K343" s="54"/>
      <c r="L343" s="104"/>
      <c r="M343" s="183"/>
      <c r="T343" s="184"/>
      <c r="AT343" s="7" t="s">
        <v>147</v>
      </c>
      <c r="AU343" s="7" t="s">
        <v>85</v>
      </c>
    </row>
    <row r="344" spans="2:47" s="7" customFormat="1" ht="80.25" customHeight="1">
      <c r="B344" s="143"/>
      <c r="D344" s="186" t="s">
        <v>421</v>
      </c>
      <c r="F344" s="224" t="s">
        <v>464</v>
      </c>
      <c r="K344" s="54"/>
      <c r="L344" s="104"/>
      <c r="M344" s="183"/>
      <c r="T344" s="184"/>
      <c r="AT344" s="7" t="s">
        <v>421</v>
      </c>
      <c r="AU344" s="7" t="s">
        <v>85</v>
      </c>
    </row>
    <row r="345" spans="2:51" s="7" customFormat="1" ht="13.5" customHeight="1">
      <c r="B345" s="185"/>
      <c r="D345" s="186" t="s">
        <v>149</v>
      </c>
      <c r="E345" s="187"/>
      <c r="F345" s="188" t="s">
        <v>429</v>
      </c>
      <c r="H345" s="187"/>
      <c r="K345" s="54"/>
      <c r="L345" s="189"/>
      <c r="M345" s="190"/>
      <c r="T345" s="191"/>
      <c r="AT345" s="187" t="s">
        <v>149</v>
      </c>
      <c r="AU345" s="187" t="s">
        <v>85</v>
      </c>
      <c r="AV345" s="187" t="s">
        <v>23</v>
      </c>
      <c r="AW345" s="187" t="s">
        <v>102</v>
      </c>
      <c r="AX345" s="187" t="s">
        <v>77</v>
      </c>
      <c r="AY345" s="187" t="s">
        <v>139</v>
      </c>
    </row>
    <row r="346" spans="2:51" s="7" customFormat="1" ht="13.5" customHeight="1">
      <c r="B346" s="185"/>
      <c r="D346" s="186" t="s">
        <v>149</v>
      </c>
      <c r="E346" s="187"/>
      <c r="F346" s="188" t="s">
        <v>465</v>
      </c>
      <c r="H346" s="187"/>
      <c r="K346" s="54"/>
      <c r="L346" s="189"/>
      <c r="M346" s="190"/>
      <c r="T346" s="191"/>
      <c r="AT346" s="187" t="s">
        <v>149</v>
      </c>
      <c r="AU346" s="187" t="s">
        <v>85</v>
      </c>
      <c r="AV346" s="187" t="s">
        <v>23</v>
      </c>
      <c r="AW346" s="187" t="s">
        <v>102</v>
      </c>
      <c r="AX346" s="187" t="s">
        <v>77</v>
      </c>
      <c r="AY346" s="187" t="s">
        <v>139</v>
      </c>
    </row>
    <row r="347" spans="2:51" s="7" customFormat="1" ht="13.5" customHeight="1">
      <c r="B347" s="192"/>
      <c r="D347" s="186" t="s">
        <v>149</v>
      </c>
      <c r="E347" s="193"/>
      <c r="F347" s="194" t="s">
        <v>151</v>
      </c>
      <c r="H347" s="195">
        <v>6</v>
      </c>
      <c r="K347" s="54"/>
      <c r="L347" s="196"/>
      <c r="M347" s="197"/>
      <c r="T347" s="198"/>
      <c r="AT347" s="193" t="s">
        <v>149</v>
      </c>
      <c r="AU347" s="193" t="s">
        <v>85</v>
      </c>
      <c r="AV347" s="193" t="s">
        <v>85</v>
      </c>
      <c r="AW347" s="193" t="s">
        <v>102</v>
      </c>
      <c r="AX347" s="193" t="s">
        <v>23</v>
      </c>
      <c r="AY347" s="193" t="s">
        <v>139</v>
      </c>
    </row>
    <row r="348" spans="2:65" s="7" customFormat="1" ht="13.5" customHeight="1">
      <c r="B348" s="143"/>
      <c r="C348" s="168" t="s">
        <v>466</v>
      </c>
      <c r="D348" s="168" t="s">
        <v>141</v>
      </c>
      <c r="E348" s="169" t="s">
        <v>467</v>
      </c>
      <c r="F348" s="170" t="s">
        <v>468</v>
      </c>
      <c r="G348" s="171" t="s">
        <v>162</v>
      </c>
      <c r="H348" s="172">
        <v>5.71</v>
      </c>
      <c r="I348" s="173"/>
      <c r="J348" s="174">
        <f>ROUND($I$348*$H$348,2)</f>
        <v>0</v>
      </c>
      <c r="K348" s="175" t="s">
        <v>163</v>
      </c>
      <c r="L348" s="104"/>
      <c r="M348" s="176"/>
      <c r="N348" s="177" t="s">
        <v>48</v>
      </c>
      <c r="P348" s="178">
        <f>$O$348*$H$348</f>
        <v>0</v>
      </c>
      <c r="Q348" s="178">
        <v>0.01082</v>
      </c>
      <c r="R348" s="178">
        <f>$Q$348*$H$348</f>
        <v>0.061782199999999995</v>
      </c>
      <c r="S348" s="178">
        <v>0</v>
      </c>
      <c r="T348" s="179">
        <f>$S$348*$H$348</f>
        <v>0</v>
      </c>
      <c r="AR348" s="107" t="s">
        <v>253</v>
      </c>
      <c r="AT348" s="107" t="s">
        <v>141</v>
      </c>
      <c r="AU348" s="107" t="s">
        <v>85</v>
      </c>
      <c r="AY348" s="7" t="s">
        <v>139</v>
      </c>
      <c r="BE348" s="180">
        <f>IF($N$348="základní",$J$348,0)</f>
        <v>0</v>
      </c>
      <c r="BF348" s="180">
        <f>IF($N$348="snížená",$J$348,0)</f>
        <v>0</v>
      </c>
      <c r="BG348" s="180">
        <f>IF($N$348="zákl. přenesená",$J$348,0)</f>
        <v>0</v>
      </c>
      <c r="BH348" s="180">
        <f>IF($N$348="sníž. přenesená",$J$348,0)</f>
        <v>0</v>
      </c>
      <c r="BI348" s="180">
        <f>IF($N$348="nulová",$J$348,0)</f>
        <v>0</v>
      </c>
      <c r="BJ348" s="107" t="s">
        <v>23</v>
      </c>
      <c r="BK348" s="180">
        <f>ROUND($I$348*$H$348,2)</f>
        <v>0</v>
      </c>
      <c r="BL348" s="107" t="s">
        <v>253</v>
      </c>
      <c r="BM348" s="107" t="s">
        <v>469</v>
      </c>
    </row>
    <row r="349" spans="2:47" s="7" customFormat="1" ht="14.25" customHeight="1">
      <c r="B349" s="143"/>
      <c r="D349" s="181" t="s">
        <v>147</v>
      </c>
      <c r="F349" s="182" t="s">
        <v>470</v>
      </c>
      <c r="K349" s="54"/>
      <c r="L349" s="104"/>
      <c r="M349" s="183"/>
      <c r="T349" s="184"/>
      <c r="AT349" s="7" t="s">
        <v>147</v>
      </c>
      <c r="AU349" s="7" t="s">
        <v>85</v>
      </c>
    </row>
    <row r="350" spans="2:51" s="7" customFormat="1" ht="13.5" customHeight="1">
      <c r="B350" s="185"/>
      <c r="D350" s="186" t="s">
        <v>149</v>
      </c>
      <c r="E350" s="187"/>
      <c r="F350" s="188" t="s">
        <v>429</v>
      </c>
      <c r="H350" s="187"/>
      <c r="K350" s="54"/>
      <c r="L350" s="189"/>
      <c r="M350" s="190"/>
      <c r="T350" s="191"/>
      <c r="AT350" s="187" t="s">
        <v>149</v>
      </c>
      <c r="AU350" s="187" t="s">
        <v>85</v>
      </c>
      <c r="AV350" s="187" t="s">
        <v>23</v>
      </c>
      <c r="AW350" s="187" t="s">
        <v>102</v>
      </c>
      <c r="AX350" s="187" t="s">
        <v>77</v>
      </c>
      <c r="AY350" s="187" t="s">
        <v>139</v>
      </c>
    </row>
    <row r="351" spans="2:51" s="7" customFormat="1" ht="13.5" customHeight="1">
      <c r="B351" s="185"/>
      <c r="D351" s="186" t="s">
        <v>149</v>
      </c>
      <c r="E351" s="187"/>
      <c r="F351" s="188" t="s">
        <v>349</v>
      </c>
      <c r="H351" s="187"/>
      <c r="K351" s="54"/>
      <c r="L351" s="189"/>
      <c r="M351" s="190"/>
      <c r="T351" s="191"/>
      <c r="AT351" s="187" t="s">
        <v>149</v>
      </c>
      <c r="AU351" s="187" t="s">
        <v>85</v>
      </c>
      <c r="AV351" s="187" t="s">
        <v>23</v>
      </c>
      <c r="AW351" s="187" t="s">
        <v>102</v>
      </c>
      <c r="AX351" s="187" t="s">
        <v>77</v>
      </c>
      <c r="AY351" s="187" t="s">
        <v>139</v>
      </c>
    </row>
    <row r="352" spans="2:51" s="7" customFormat="1" ht="13.5" customHeight="1">
      <c r="B352" s="192"/>
      <c r="D352" s="186" t="s">
        <v>149</v>
      </c>
      <c r="E352" s="193"/>
      <c r="F352" s="194" t="s">
        <v>404</v>
      </c>
      <c r="H352" s="195">
        <v>0.8</v>
      </c>
      <c r="K352" s="54"/>
      <c r="L352" s="196"/>
      <c r="M352" s="197"/>
      <c r="T352" s="198"/>
      <c r="AT352" s="193" t="s">
        <v>149</v>
      </c>
      <c r="AU352" s="193" t="s">
        <v>85</v>
      </c>
      <c r="AV352" s="193" t="s">
        <v>85</v>
      </c>
      <c r="AW352" s="193" t="s">
        <v>102</v>
      </c>
      <c r="AX352" s="193" t="s">
        <v>77</v>
      </c>
      <c r="AY352" s="193" t="s">
        <v>139</v>
      </c>
    </row>
    <row r="353" spans="2:51" s="7" customFormat="1" ht="13.5" customHeight="1">
      <c r="B353" s="192"/>
      <c r="D353" s="186" t="s">
        <v>149</v>
      </c>
      <c r="E353" s="193"/>
      <c r="F353" s="194" t="s">
        <v>405</v>
      </c>
      <c r="H353" s="195">
        <v>1.38</v>
      </c>
      <c r="K353" s="54"/>
      <c r="L353" s="196"/>
      <c r="M353" s="197"/>
      <c r="T353" s="198"/>
      <c r="AT353" s="193" t="s">
        <v>149</v>
      </c>
      <c r="AU353" s="193" t="s">
        <v>85</v>
      </c>
      <c r="AV353" s="193" t="s">
        <v>85</v>
      </c>
      <c r="AW353" s="193" t="s">
        <v>102</v>
      </c>
      <c r="AX353" s="193" t="s">
        <v>77</v>
      </c>
      <c r="AY353" s="193" t="s">
        <v>139</v>
      </c>
    </row>
    <row r="354" spans="2:51" s="7" customFormat="1" ht="13.5" customHeight="1">
      <c r="B354" s="192"/>
      <c r="D354" s="186" t="s">
        <v>149</v>
      </c>
      <c r="E354" s="193"/>
      <c r="F354" s="194" t="s">
        <v>406</v>
      </c>
      <c r="H354" s="195">
        <v>0.9</v>
      </c>
      <c r="K354" s="54"/>
      <c r="L354" s="196"/>
      <c r="M354" s="197"/>
      <c r="T354" s="198"/>
      <c r="AT354" s="193" t="s">
        <v>149</v>
      </c>
      <c r="AU354" s="193" t="s">
        <v>85</v>
      </c>
      <c r="AV354" s="193" t="s">
        <v>85</v>
      </c>
      <c r="AW354" s="193" t="s">
        <v>102</v>
      </c>
      <c r="AX354" s="193" t="s">
        <v>77</v>
      </c>
      <c r="AY354" s="193" t="s">
        <v>139</v>
      </c>
    </row>
    <row r="355" spans="2:51" s="7" customFormat="1" ht="13.5" customHeight="1">
      <c r="B355" s="192"/>
      <c r="D355" s="186" t="s">
        <v>149</v>
      </c>
      <c r="E355" s="193"/>
      <c r="F355" s="194" t="s">
        <v>407</v>
      </c>
      <c r="H355" s="195">
        <v>1.43</v>
      </c>
      <c r="K355" s="54"/>
      <c r="L355" s="196"/>
      <c r="M355" s="197"/>
      <c r="T355" s="198"/>
      <c r="AT355" s="193" t="s">
        <v>149</v>
      </c>
      <c r="AU355" s="193" t="s">
        <v>85</v>
      </c>
      <c r="AV355" s="193" t="s">
        <v>85</v>
      </c>
      <c r="AW355" s="193" t="s">
        <v>102</v>
      </c>
      <c r="AX355" s="193" t="s">
        <v>77</v>
      </c>
      <c r="AY355" s="193" t="s">
        <v>139</v>
      </c>
    </row>
    <row r="356" spans="2:51" s="7" customFormat="1" ht="13.5" customHeight="1">
      <c r="B356" s="192"/>
      <c r="D356" s="186" t="s">
        <v>149</v>
      </c>
      <c r="E356" s="193"/>
      <c r="F356" s="194" t="s">
        <v>408</v>
      </c>
      <c r="H356" s="195">
        <v>1.2</v>
      </c>
      <c r="K356" s="54"/>
      <c r="L356" s="196"/>
      <c r="M356" s="197"/>
      <c r="T356" s="198"/>
      <c r="AT356" s="193" t="s">
        <v>149</v>
      </c>
      <c r="AU356" s="193" t="s">
        <v>85</v>
      </c>
      <c r="AV356" s="193" t="s">
        <v>85</v>
      </c>
      <c r="AW356" s="193" t="s">
        <v>102</v>
      </c>
      <c r="AX356" s="193" t="s">
        <v>77</v>
      </c>
      <c r="AY356" s="193" t="s">
        <v>139</v>
      </c>
    </row>
    <row r="357" spans="2:51" s="7" customFormat="1" ht="13.5" customHeight="1">
      <c r="B357" s="199"/>
      <c r="D357" s="186" t="s">
        <v>149</v>
      </c>
      <c r="E357" s="200"/>
      <c r="F357" s="201" t="s">
        <v>172</v>
      </c>
      <c r="H357" s="202">
        <v>5.71</v>
      </c>
      <c r="K357" s="54"/>
      <c r="L357" s="203"/>
      <c r="M357" s="204"/>
      <c r="T357" s="205"/>
      <c r="AT357" s="200" t="s">
        <v>149</v>
      </c>
      <c r="AU357" s="200" t="s">
        <v>85</v>
      </c>
      <c r="AV357" s="200" t="s">
        <v>145</v>
      </c>
      <c r="AW357" s="200" t="s">
        <v>102</v>
      </c>
      <c r="AX357" s="200" t="s">
        <v>23</v>
      </c>
      <c r="AY357" s="200" t="s">
        <v>139</v>
      </c>
    </row>
    <row r="358" spans="2:65" s="7" customFormat="1" ht="13.5" customHeight="1">
      <c r="B358" s="143"/>
      <c r="C358" s="168" t="s">
        <v>471</v>
      </c>
      <c r="D358" s="168" t="s">
        <v>141</v>
      </c>
      <c r="E358" s="169" t="s">
        <v>472</v>
      </c>
      <c r="F358" s="170" t="s">
        <v>473</v>
      </c>
      <c r="G358" s="171" t="s">
        <v>144</v>
      </c>
      <c r="H358" s="172">
        <v>1</v>
      </c>
      <c r="I358" s="173"/>
      <c r="J358" s="174">
        <f>ROUND($I$358*$H$358,2)</f>
        <v>0</v>
      </c>
      <c r="K358" s="175" t="s">
        <v>163</v>
      </c>
      <c r="L358" s="104"/>
      <c r="M358" s="176"/>
      <c r="N358" s="177" t="s">
        <v>48</v>
      </c>
      <c r="P358" s="178">
        <f>$O$358*$H$358</f>
        <v>0</v>
      </c>
      <c r="Q358" s="178">
        <v>0.00288</v>
      </c>
      <c r="R358" s="178">
        <f>$Q$358*$H$358</f>
        <v>0.00288</v>
      </c>
      <c r="S358" s="178">
        <v>0</v>
      </c>
      <c r="T358" s="179">
        <f>$S$358*$H$358</f>
        <v>0</v>
      </c>
      <c r="AR358" s="107" t="s">
        <v>253</v>
      </c>
      <c r="AT358" s="107" t="s">
        <v>141</v>
      </c>
      <c r="AU358" s="107" t="s">
        <v>85</v>
      </c>
      <c r="AY358" s="7" t="s">
        <v>139</v>
      </c>
      <c r="BE358" s="180">
        <f>IF($N$358="základní",$J$358,0)</f>
        <v>0</v>
      </c>
      <c r="BF358" s="180">
        <f>IF($N$358="snížená",$J$358,0)</f>
        <v>0</v>
      </c>
      <c r="BG358" s="180">
        <f>IF($N$358="zákl. přenesená",$J$358,0)</f>
        <v>0</v>
      </c>
      <c r="BH358" s="180">
        <f>IF($N$358="sníž. přenesená",$J$358,0)</f>
        <v>0</v>
      </c>
      <c r="BI358" s="180">
        <f>IF($N$358="nulová",$J$358,0)</f>
        <v>0</v>
      </c>
      <c r="BJ358" s="107" t="s">
        <v>23</v>
      </c>
      <c r="BK358" s="180">
        <f>ROUND($I$358*$H$358,2)</f>
        <v>0</v>
      </c>
      <c r="BL358" s="107" t="s">
        <v>253</v>
      </c>
      <c r="BM358" s="107" t="s">
        <v>474</v>
      </c>
    </row>
    <row r="359" spans="2:47" s="7" customFormat="1" ht="24.75" customHeight="1">
      <c r="B359" s="143"/>
      <c r="D359" s="181" t="s">
        <v>147</v>
      </c>
      <c r="F359" s="182" t="s">
        <v>475</v>
      </c>
      <c r="K359" s="54"/>
      <c r="L359" s="104"/>
      <c r="M359" s="183"/>
      <c r="T359" s="184"/>
      <c r="AT359" s="7" t="s">
        <v>147</v>
      </c>
      <c r="AU359" s="7" t="s">
        <v>85</v>
      </c>
    </row>
    <row r="360" spans="2:51" s="7" customFormat="1" ht="13.5" customHeight="1">
      <c r="B360" s="185"/>
      <c r="D360" s="186" t="s">
        <v>149</v>
      </c>
      <c r="E360" s="187"/>
      <c r="F360" s="188" t="s">
        <v>348</v>
      </c>
      <c r="H360" s="187"/>
      <c r="K360" s="54"/>
      <c r="L360" s="189"/>
      <c r="M360" s="190"/>
      <c r="T360" s="191"/>
      <c r="AT360" s="187" t="s">
        <v>149</v>
      </c>
      <c r="AU360" s="187" t="s">
        <v>85</v>
      </c>
      <c r="AV360" s="187" t="s">
        <v>23</v>
      </c>
      <c r="AW360" s="187" t="s">
        <v>102</v>
      </c>
      <c r="AX360" s="187" t="s">
        <v>77</v>
      </c>
      <c r="AY360" s="187" t="s">
        <v>139</v>
      </c>
    </row>
    <row r="361" spans="2:51" s="7" customFormat="1" ht="13.5" customHeight="1">
      <c r="B361" s="192"/>
      <c r="D361" s="186" t="s">
        <v>149</v>
      </c>
      <c r="E361" s="193"/>
      <c r="F361" s="194" t="s">
        <v>476</v>
      </c>
      <c r="H361" s="195">
        <v>1</v>
      </c>
      <c r="K361" s="54"/>
      <c r="L361" s="196"/>
      <c r="M361" s="197"/>
      <c r="T361" s="198"/>
      <c r="AT361" s="193" t="s">
        <v>149</v>
      </c>
      <c r="AU361" s="193" t="s">
        <v>85</v>
      </c>
      <c r="AV361" s="193" t="s">
        <v>85</v>
      </c>
      <c r="AW361" s="193" t="s">
        <v>102</v>
      </c>
      <c r="AX361" s="193" t="s">
        <v>23</v>
      </c>
      <c r="AY361" s="193" t="s">
        <v>139</v>
      </c>
    </row>
    <row r="362" spans="2:65" s="7" customFormat="1" ht="13.5" customHeight="1">
      <c r="B362" s="143"/>
      <c r="C362" s="168" t="s">
        <v>477</v>
      </c>
      <c r="D362" s="168" t="s">
        <v>141</v>
      </c>
      <c r="E362" s="169" t="s">
        <v>478</v>
      </c>
      <c r="F362" s="170" t="s">
        <v>479</v>
      </c>
      <c r="G362" s="171" t="s">
        <v>256</v>
      </c>
      <c r="H362" s="172">
        <v>103.78</v>
      </c>
      <c r="I362" s="173"/>
      <c r="J362" s="174">
        <f>ROUND($I$362*$H$362,2)</f>
        <v>0</v>
      </c>
      <c r="K362" s="175" t="s">
        <v>163</v>
      </c>
      <c r="L362" s="104"/>
      <c r="M362" s="176"/>
      <c r="N362" s="177" t="s">
        <v>48</v>
      </c>
      <c r="P362" s="178">
        <f>$O$362*$H$362</f>
        <v>0</v>
      </c>
      <c r="Q362" s="178">
        <v>0.00174</v>
      </c>
      <c r="R362" s="178">
        <f>$Q$362*$H$362</f>
        <v>0.1805772</v>
      </c>
      <c r="S362" s="178">
        <v>0</v>
      </c>
      <c r="T362" s="179">
        <f>$S$362*$H$362</f>
        <v>0</v>
      </c>
      <c r="AR362" s="107" t="s">
        <v>253</v>
      </c>
      <c r="AT362" s="107" t="s">
        <v>141</v>
      </c>
      <c r="AU362" s="107" t="s">
        <v>85</v>
      </c>
      <c r="AY362" s="7" t="s">
        <v>139</v>
      </c>
      <c r="BE362" s="180">
        <f>IF($N$362="základní",$J$362,0)</f>
        <v>0</v>
      </c>
      <c r="BF362" s="180">
        <f>IF($N$362="snížená",$J$362,0)</f>
        <v>0</v>
      </c>
      <c r="BG362" s="180">
        <f>IF($N$362="zákl. přenesená",$J$362,0)</f>
        <v>0</v>
      </c>
      <c r="BH362" s="180">
        <f>IF($N$362="sníž. přenesená",$J$362,0)</f>
        <v>0</v>
      </c>
      <c r="BI362" s="180">
        <f>IF($N$362="nulová",$J$362,0)</f>
        <v>0</v>
      </c>
      <c r="BJ362" s="107" t="s">
        <v>23</v>
      </c>
      <c r="BK362" s="180">
        <f>ROUND($I$362*$H$362,2)</f>
        <v>0</v>
      </c>
      <c r="BL362" s="107" t="s">
        <v>253</v>
      </c>
      <c r="BM362" s="107" t="s">
        <v>480</v>
      </c>
    </row>
    <row r="363" spans="2:47" s="7" customFormat="1" ht="14.25" customHeight="1">
      <c r="B363" s="143"/>
      <c r="D363" s="181" t="s">
        <v>147</v>
      </c>
      <c r="F363" s="182" t="s">
        <v>481</v>
      </c>
      <c r="K363" s="54"/>
      <c r="L363" s="104"/>
      <c r="M363" s="183"/>
      <c r="T363" s="184"/>
      <c r="AT363" s="7" t="s">
        <v>147</v>
      </c>
      <c r="AU363" s="7" t="s">
        <v>85</v>
      </c>
    </row>
    <row r="364" spans="2:51" s="7" customFormat="1" ht="13.5" customHeight="1">
      <c r="B364" s="185"/>
      <c r="D364" s="186" t="s">
        <v>149</v>
      </c>
      <c r="E364" s="187"/>
      <c r="F364" s="188" t="s">
        <v>429</v>
      </c>
      <c r="H364" s="187"/>
      <c r="K364" s="54"/>
      <c r="L364" s="189"/>
      <c r="M364" s="190"/>
      <c r="T364" s="191"/>
      <c r="AT364" s="187" t="s">
        <v>149</v>
      </c>
      <c r="AU364" s="187" t="s">
        <v>85</v>
      </c>
      <c r="AV364" s="187" t="s">
        <v>23</v>
      </c>
      <c r="AW364" s="187" t="s">
        <v>102</v>
      </c>
      <c r="AX364" s="187" t="s">
        <v>77</v>
      </c>
      <c r="AY364" s="187" t="s">
        <v>139</v>
      </c>
    </row>
    <row r="365" spans="2:51" s="7" customFormat="1" ht="13.5" customHeight="1">
      <c r="B365" s="192"/>
      <c r="D365" s="186" t="s">
        <v>149</v>
      </c>
      <c r="E365" s="193"/>
      <c r="F365" s="194" t="s">
        <v>415</v>
      </c>
      <c r="H365" s="195">
        <v>103.78</v>
      </c>
      <c r="K365" s="54"/>
      <c r="L365" s="196"/>
      <c r="M365" s="197"/>
      <c r="T365" s="198"/>
      <c r="AT365" s="193" t="s">
        <v>149</v>
      </c>
      <c r="AU365" s="193" t="s">
        <v>85</v>
      </c>
      <c r="AV365" s="193" t="s">
        <v>85</v>
      </c>
      <c r="AW365" s="193" t="s">
        <v>102</v>
      </c>
      <c r="AX365" s="193" t="s">
        <v>23</v>
      </c>
      <c r="AY365" s="193" t="s">
        <v>139</v>
      </c>
    </row>
    <row r="366" spans="2:65" s="7" customFormat="1" ht="13.5" customHeight="1">
      <c r="B366" s="143"/>
      <c r="C366" s="168" t="s">
        <v>482</v>
      </c>
      <c r="D366" s="168" t="s">
        <v>141</v>
      </c>
      <c r="E366" s="169" t="s">
        <v>483</v>
      </c>
      <c r="F366" s="170" t="s">
        <v>484</v>
      </c>
      <c r="G366" s="171" t="s">
        <v>246</v>
      </c>
      <c r="H366" s="172">
        <v>4.682</v>
      </c>
      <c r="I366" s="173"/>
      <c r="J366" s="174">
        <f>ROUND($I$366*$H$366,2)</f>
        <v>0</v>
      </c>
      <c r="K366" s="175" t="s">
        <v>163</v>
      </c>
      <c r="L366" s="104"/>
      <c r="M366" s="176"/>
      <c r="N366" s="177" t="s">
        <v>48</v>
      </c>
      <c r="P366" s="178">
        <f>$O$366*$H$366</f>
        <v>0</v>
      </c>
      <c r="Q366" s="178">
        <v>0</v>
      </c>
      <c r="R366" s="178">
        <f>$Q$366*$H$366</f>
        <v>0</v>
      </c>
      <c r="S366" s="178">
        <v>0</v>
      </c>
      <c r="T366" s="179">
        <f>$S$366*$H$366</f>
        <v>0</v>
      </c>
      <c r="AR366" s="107" t="s">
        <v>253</v>
      </c>
      <c r="AT366" s="107" t="s">
        <v>141</v>
      </c>
      <c r="AU366" s="107" t="s">
        <v>85</v>
      </c>
      <c r="AY366" s="7" t="s">
        <v>139</v>
      </c>
      <c r="BE366" s="180">
        <f>IF($N$366="základní",$J$366,0)</f>
        <v>0</v>
      </c>
      <c r="BF366" s="180">
        <f>IF($N$366="snížená",$J$366,0)</f>
        <v>0</v>
      </c>
      <c r="BG366" s="180">
        <f>IF($N$366="zákl. přenesená",$J$366,0)</f>
        <v>0</v>
      </c>
      <c r="BH366" s="180">
        <f>IF($N$366="sníž. přenesená",$J$366,0)</f>
        <v>0</v>
      </c>
      <c r="BI366" s="180">
        <f>IF($N$366="nulová",$J$366,0)</f>
        <v>0</v>
      </c>
      <c r="BJ366" s="107" t="s">
        <v>23</v>
      </c>
      <c r="BK366" s="180">
        <f>ROUND($I$366*$H$366,2)</f>
        <v>0</v>
      </c>
      <c r="BL366" s="107" t="s">
        <v>253</v>
      </c>
      <c r="BM366" s="107" t="s">
        <v>485</v>
      </c>
    </row>
    <row r="367" spans="2:47" s="7" customFormat="1" ht="24.75" customHeight="1">
      <c r="B367" s="143"/>
      <c r="D367" s="181" t="s">
        <v>147</v>
      </c>
      <c r="F367" s="182" t="s">
        <v>486</v>
      </c>
      <c r="K367" s="54"/>
      <c r="L367" s="104"/>
      <c r="M367" s="183"/>
      <c r="T367" s="184"/>
      <c r="AT367" s="7" t="s">
        <v>147</v>
      </c>
      <c r="AU367" s="7" t="s">
        <v>85</v>
      </c>
    </row>
    <row r="368" spans="2:63" s="155" customFormat="1" ht="30" customHeight="1">
      <c r="B368" s="156"/>
      <c r="D368" s="157" t="s">
        <v>76</v>
      </c>
      <c r="E368" s="166" t="s">
        <v>487</v>
      </c>
      <c r="F368" s="166" t="s">
        <v>488</v>
      </c>
      <c r="J368" s="167">
        <f>$BK$368</f>
        <v>0</v>
      </c>
      <c r="K368" s="160"/>
      <c r="L368" s="161"/>
      <c r="M368" s="162"/>
      <c r="P368" s="163">
        <f>SUM($P$369:$P$408)</f>
        <v>0</v>
      </c>
      <c r="R368" s="163">
        <f>SUM($R$369:$R$408)</f>
        <v>0.08668309999999999</v>
      </c>
      <c r="T368" s="164">
        <f>SUM($T$369:$T$408)</f>
        <v>38.5160616</v>
      </c>
      <c r="AR368" s="157" t="s">
        <v>85</v>
      </c>
      <c r="AT368" s="157" t="s">
        <v>76</v>
      </c>
      <c r="AU368" s="157" t="s">
        <v>23</v>
      </c>
      <c r="AY368" s="157" t="s">
        <v>139</v>
      </c>
      <c r="BK368" s="165">
        <f>SUM($BK$369:$BK$408)</f>
        <v>0</v>
      </c>
    </row>
    <row r="369" spans="2:65" s="7" customFormat="1" ht="13.5" customHeight="1">
      <c r="B369" s="143"/>
      <c r="C369" s="168" t="s">
        <v>489</v>
      </c>
      <c r="D369" s="168" t="s">
        <v>141</v>
      </c>
      <c r="E369" s="169" t="s">
        <v>490</v>
      </c>
      <c r="F369" s="170" t="s">
        <v>491</v>
      </c>
      <c r="G369" s="171" t="s">
        <v>162</v>
      </c>
      <c r="H369" s="172">
        <v>562.877</v>
      </c>
      <c r="I369" s="173"/>
      <c r="J369" s="174">
        <f>ROUND($I$369*$H$369,2)</f>
        <v>0</v>
      </c>
      <c r="K369" s="175" t="s">
        <v>163</v>
      </c>
      <c r="L369" s="104"/>
      <c r="M369" s="176"/>
      <c r="N369" s="177" t="s">
        <v>48</v>
      </c>
      <c r="P369" s="178">
        <f>$O$369*$H$369</f>
        <v>0</v>
      </c>
      <c r="Q369" s="178">
        <v>0</v>
      </c>
      <c r="R369" s="178">
        <f>$Q$369*$H$369</f>
        <v>0</v>
      </c>
      <c r="S369" s="178">
        <v>0.0664</v>
      </c>
      <c r="T369" s="179">
        <f>$S$369*$H$369</f>
        <v>37.3750328</v>
      </c>
      <c r="AR369" s="107" t="s">
        <v>253</v>
      </c>
      <c r="AT369" s="107" t="s">
        <v>141</v>
      </c>
      <c r="AU369" s="107" t="s">
        <v>85</v>
      </c>
      <c r="AY369" s="7" t="s">
        <v>139</v>
      </c>
      <c r="BE369" s="180">
        <f>IF($N$369="základní",$J$369,0)</f>
        <v>0</v>
      </c>
      <c r="BF369" s="180">
        <f>IF($N$369="snížená",$J$369,0)</f>
        <v>0</v>
      </c>
      <c r="BG369" s="180">
        <f>IF($N$369="zákl. přenesená",$J$369,0)</f>
        <v>0</v>
      </c>
      <c r="BH369" s="180">
        <f>IF($N$369="sníž. přenesená",$J$369,0)</f>
        <v>0</v>
      </c>
      <c r="BI369" s="180">
        <f>IF($N$369="nulová",$J$369,0)</f>
        <v>0</v>
      </c>
      <c r="BJ369" s="107" t="s">
        <v>23</v>
      </c>
      <c r="BK369" s="180">
        <f>ROUND($I$369*$H$369,2)</f>
        <v>0</v>
      </c>
      <c r="BL369" s="107" t="s">
        <v>253</v>
      </c>
      <c r="BM369" s="107" t="s">
        <v>492</v>
      </c>
    </row>
    <row r="370" spans="2:47" s="7" customFormat="1" ht="14.25" customHeight="1">
      <c r="B370" s="143"/>
      <c r="D370" s="181" t="s">
        <v>147</v>
      </c>
      <c r="F370" s="182" t="s">
        <v>493</v>
      </c>
      <c r="K370" s="54"/>
      <c r="L370" s="104"/>
      <c r="M370" s="183"/>
      <c r="T370" s="184"/>
      <c r="AT370" s="7" t="s">
        <v>147</v>
      </c>
      <c r="AU370" s="7" t="s">
        <v>85</v>
      </c>
    </row>
    <row r="371" spans="2:51" s="7" customFormat="1" ht="13.5" customHeight="1">
      <c r="B371" s="185"/>
      <c r="D371" s="186" t="s">
        <v>149</v>
      </c>
      <c r="E371" s="187"/>
      <c r="F371" s="188" t="s">
        <v>358</v>
      </c>
      <c r="H371" s="187"/>
      <c r="K371" s="54"/>
      <c r="L371" s="189"/>
      <c r="M371" s="190"/>
      <c r="T371" s="191"/>
      <c r="AT371" s="187" t="s">
        <v>149</v>
      </c>
      <c r="AU371" s="187" t="s">
        <v>85</v>
      </c>
      <c r="AV371" s="187" t="s">
        <v>23</v>
      </c>
      <c r="AW371" s="187" t="s">
        <v>102</v>
      </c>
      <c r="AX371" s="187" t="s">
        <v>77</v>
      </c>
      <c r="AY371" s="187" t="s">
        <v>139</v>
      </c>
    </row>
    <row r="372" spans="2:51" s="7" customFormat="1" ht="13.5" customHeight="1">
      <c r="B372" s="185"/>
      <c r="D372" s="186" t="s">
        <v>149</v>
      </c>
      <c r="E372" s="187"/>
      <c r="F372" s="188" t="s">
        <v>359</v>
      </c>
      <c r="H372" s="187"/>
      <c r="K372" s="54"/>
      <c r="L372" s="189"/>
      <c r="M372" s="190"/>
      <c r="T372" s="191"/>
      <c r="AT372" s="187" t="s">
        <v>149</v>
      </c>
      <c r="AU372" s="187" t="s">
        <v>85</v>
      </c>
      <c r="AV372" s="187" t="s">
        <v>23</v>
      </c>
      <c r="AW372" s="187" t="s">
        <v>102</v>
      </c>
      <c r="AX372" s="187" t="s">
        <v>77</v>
      </c>
      <c r="AY372" s="187" t="s">
        <v>139</v>
      </c>
    </row>
    <row r="373" spans="2:51" s="7" customFormat="1" ht="13.5" customHeight="1">
      <c r="B373" s="185"/>
      <c r="D373" s="186" t="s">
        <v>149</v>
      </c>
      <c r="E373" s="187"/>
      <c r="F373" s="188" t="s">
        <v>348</v>
      </c>
      <c r="H373" s="187"/>
      <c r="K373" s="54"/>
      <c r="L373" s="189"/>
      <c r="M373" s="190"/>
      <c r="T373" s="191"/>
      <c r="AT373" s="187" t="s">
        <v>149</v>
      </c>
      <c r="AU373" s="187" t="s">
        <v>85</v>
      </c>
      <c r="AV373" s="187" t="s">
        <v>23</v>
      </c>
      <c r="AW373" s="187" t="s">
        <v>102</v>
      </c>
      <c r="AX373" s="187" t="s">
        <v>77</v>
      </c>
      <c r="AY373" s="187" t="s">
        <v>139</v>
      </c>
    </row>
    <row r="374" spans="2:51" s="7" customFormat="1" ht="13.5" customHeight="1">
      <c r="B374" s="185"/>
      <c r="D374" s="186" t="s">
        <v>149</v>
      </c>
      <c r="E374" s="187"/>
      <c r="F374" s="188" t="s">
        <v>349</v>
      </c>
      <c r="H374" s="187"/>
      <c r="K374" s="54"/>
      <c r="L374" s="189"/>
      <c r="M374" s="190"/>
      <c r="T374" s="191"/>
      <c r="AT374" s="187" t="s">
        <v>149</v>
      </c>
      <c r="AU374" s="187" t="s">
        <v>85</v>
      </c>
      <c r="AV374" s="187" t="s">
        <v>23</v>
      </c>
      <c r="AW374" s="187" t="s">
        <v>102</v>
      </c>
      <c r="AX374" s="187" t="s">
        <v>77</v>
      </c>
      <c r="AY374" s="187" t="s">
        <v>139</v>
      </c>
    </row>
    <row r="375" spans="2:51" s="7" customFormat="1" ht="13.5" customHeight="1">
      <c r="B375" s="192"/>
      <c r="D375" s="186" t="s">
        <v>149</v>
      </c>
      <c r="E375" s="193"/>
      <c r="F375" s="194" t="s">
        <v>360</v>
      </c>
      <c r="H375" s="195">
        <v>203.808</v>
      </c>
      <c r="K375" s="54"/>
      <c r="L375" s="196"/>
      <c r="M375" s="197"/>
      <c r="T375" s="198"/>
      <c r="AT375" s="193" t="s">
        <v>149</v>
      </c>
      <c r="AU375" s="193" t="s">
        <v>85</v>
      </c>
      <c r="AV375" s="193" t="s">
        <v>85</v>
      </c>
      <c r="AW375" s="193" t="s">
        <v>102</v>
      </c>
      <c r="AX375" s="193" t="s">
        <v>77</v>
      </c>
      <c r="AY375" s="193" t="s">
        <v>139</v>
      </c>
    </row>
    <row r="376" spans="2:51" s="7" customFormat="1" ht="13.5" customHeight="1">
      <c r="B376" s="192"/>
      <c r="D376" s="186" t="s">
        <v>149</v>
      </c>
      <c r="E376" s="193"/>
      <c r="F376" s="194" t="s">
        <v>361</v>
      </c>
      <c r="H376" s="195">
        <v>9.12</v>
      </c>
      <c r="K376" s="54"/>
      <c r="L376" s="196"/>
      <c r="M376" s="197"/>
      <c r="T376" s="198"/>
      <c r="AT376" s="193" t="s">
        <v>149</v>
      </c>
      <c r="AU376" s="193" t="s">
        <v>85</v>
      </c>
      <c r="AV376" s="193" t="s">
        <v>85</v>
      </c>
      <c r="AW376" s="193" t="s">
        <v>102</v>
      </c>
      <c r="AX376" s="193" t="s">
        <v>77</v>
      </c>
      <c r="AY376" s="193" t="s">
        <v>139</v>
      </c>
    </row>
    <row r="377" spans="2:51" s="7" customFormat="1" ht="13.5" customHeight="1">
      <c r="B377" s="192"/>
      <c r="D377" s="186" t="s">
        <v>149</v>
      </c>
      <c r="E377" s="193"/>
      <c r="F377" s="194" t="s">
        <v>362</v>
      </c>
      <c r="H377" s="195">
        <v>78.132</v>
      </c>
      <c r="K377" s="54"/>
      <c r="L377" s="196"/>
      <c r="M377" s="197"/>
      <c r="T377" s="198"/>
      <c r="AT377" s="193" t="s">
        <v>149</v>
      </c>
      <c r="AU377" s="193" t="s">
        <v>85</v>
      </c>
      <c r="AV377" s="193" t="s">
        <v>85</v>
      </c>
      <c r="AW377" s="193" t="s">
        <v>102</v>
      </c>
      <c r="AX377" s="193" t="s">
        <v>77</v>
      </c>
      <c r="AY377" s="193" t="s">
        <v>139</v>
      </c>
    </row>
    <row r="378" spans="2:51" s="7" customFormat="1" ht="13.5" customHeight="1">
      <c r="B378" s="192"/>
      <c r="D378" s="186" t="s">
        <v>149</v>
      </c>
      <c r="E378" s="193"/>
      <c r="F378" s="194" t="s">
        <v>363</v>
      </c>
      <c r="H378" s="195">
        <v>200.5</v>
      </c>
      <c r="K378" s="54"/>
      <c r="L378" s="196"/>
      <c r="M378" s="197"/>
      <c r="T378" s="198"/>
      <c r="AT378" s="193" t="s">
        <v>149</v>
      </c>
      <c r="AU378" s="193" t="s">
        <v>85</v>
      </c>
      <c r="AV378" s="193" t="s">
        <v>85</v>
      </c>
      <c r="AW378" s="193" t="s">
        <v>102</v>
      </c>
      <c r="AX378" s="193" t="s">
        <v>77</v>
      </c>
      <c r="AY378" s="193" t="s">
        <v>139</v>
      </c>
    </row>
    <row r="379" spans="2:51" s="7" customFormat="1" ht="13.5" customHeight="1">
      <c r="B379" s="192"/>
      <c r="D379" s="186" t="s">
        <v>149</v>
      </c>
      <c r="E379" s="193"/>
      <c r="F379" s="194" t="s">
        <v>364</v>
      </c>
      <c r="H379" s="195">
        <v>9.9</v>
      </c>
      <c r="K379" s="54"/>
      <c r="L379" s="196"/>
      <c r="M379" s="197"/>
      <c r="T379" s="198"/>
      <c r="AT379" s="193" t="s">
        <v>149</v>
      </c>
      <c r="AU379" s="193" t="s">
        <v>85</v>
      </c>
      <c r="AV379" s="193" t="s">
        <v>85</v>
      </c>
      <c r="AW379" s="193" t="s">
        <v>102</v>
      </c>
      <c r="AX379" s="193" t="s">
        <v>77</v>
      </c>
      <c r="AY379" s="193" t="s">
        <v>139</v>
      </c>
    </row>
    <row r="380" spans="2:51" s="7" customFormat="1" ht="13.5" customHeight="1">
      <c r="B380" s="192"/>
      <c r="D380" s="186" t="s">
        <v>149</v>
      </c>
      <c r="E380" s="193"/>
      <c r="F380" s="194" t="s">
        <v>365</v>
      </c>
      <c r="H380" s="195">
        <v>9.75</v>
      </c>
      <c r="K380" s="54"/>
      <c r="L380" s="196"/>
      <c r="M380" s="197"/>
      <c r="T380" s="198"/>
      <c r="AT380" s="193" t="s">
        <v>149</v>
      </c>
      <c r="AU380" s="193" t="s">
        <v>85</v>
      </c>
      <c r="AV380" s="193" t="s">
        <v>85</v>
      </c>
      <c r="AW380" s="193" t="s">
        <v>102</v>
      </c>
      <c r="AX380" s="193" t="s">
        <v>77</v>
      </c>
      <c r="AY380" s="193" t="s">
        <v>139</v>
      </c>
    </row>
    <row r="381" spans="2:51" s="7" customFormat="1" ht="13.5" customHeight="1">
      <c r="B381" s="192"/>
      <c r="D381" s="186" t="s">
        <v>149</v>
      </c>
      <c r="E381" s="193"/>
      <c r="F381" s="194" t="s">
        <v>366</v>
      </c>
      <c r="H381" s="195">
        <v>18.368</v>
      </c>
      <c r="K381" s="54"/>
      <c r="L381" s="196"/>
      <c r="M381" s="197"/>
      <c r="T381" s="198"/>
      <c r="AT381" s="193" t="s">
        <v>149</v>
      </c>
      <c r="AU381" s="193" t="s">
        <v>85</v>
      </c>
      <c r="AV381" s="193" t="s">
        <v>85</v>
      </c>
      <c r="AW381" s="193" t="s">
        <v>102</v>
      </c>
      <c r="AX381" s="193" t="s">
        <v>77</v>
      </c>
      <c r="AY381" s="193" t="s">
        <v>139</v>
      </c>
    </row>
    <row r="382" spans="2:51" s="7" customFormat="1" ht="13.5" customHeight="1">
      <c r="B382" s="192"/>
      <c r="D382" s="186" t="s">
        <v>149</v>
      </c>
      <c r="E382" s="193"/>
      <c r="F382" s="194" t="s">
        <v>367</v>
      </c>
      <c r="H382" s="195">
        <v>5.925</v>
      </c>
      <c r="K382" s="54"/>
      <c r="L382" s="196"/>
      <c r="M382" s="197"/>
      <c r="T382" s="198"/>
      <c r="AT382" s="193" t="s">
        <v>149</v>
      </c>
      <c r="AU382" s="193" t="s">
        <v>85</v>
      </c>
      <c r="AV382" s="193" t="s">
        <v>85</v>
      </c>
      <c r="AW382" s="193" t="s">
        <v>102</v>
      </c>
      <c r="AX382" s="193" t="s">
        <v>77</v>
      </c>
      <c r="AY382" s="193" t="s">
        <v>139</v>
      </c>
    </row>
    <row r="383" spans="2:51" s="7" customFormat="1" ht="13.5" customHeight="1">
      <c r="B383" s="192"/>
      <c r="D383" s="186" t="s">
        <v>149</v>
      </c>
      <c r="E383" s="193"/>
      <c r="F383" s="194" t="s">
        <v>368</v>
      </c>
      <c r="H383" s="195">
        <v>12.166</v>
      </c>
      <c r="K383" s="54"/>
      <c r="L383" s="196"/>
      <c r="M383" s="197"/>
      <c r="T383" s="198"/>
      <c r="AT383" s="193" t="s">
        <v>149</v>
      </c>
      <c r="AU383" s="193" t="s">
        <v>85</v>
      </c>
      <c r="AV383" s="193" t="s">
        <v>85</v>
      </c>
      <c r="AW383" s="193" t="s">
        <v>102</v>
      </c>
      <c r="AX383" s="193" t="s">
        <v>77</v>
      </c>
      <c r="AY383" s="193" t="s">
        <v>139</v>
      </c>
    </row>
    <row r="384" spans="2:51" s="7" customFormat="1" ht="13.5" customHeight="1">
      <c r="B384" s="192"/>
      <c r="D384" s="186" t="s">
        <v>149</v>
      </c>
      <c r="E384" s="193"/>
      <c r="F384" s="194" t="s">
        <v>369</v>
      </c>
      <c r="H384" s="195">
        <v>15.208</v>
      </c>
      <c r="K384" s="54"/>
      <c r="L384" s="196"/>
      <c r="M384" s="197"/>
      <c r="T384" s="198"/>
      <c r="AT384" s="193" t="s">
        <v>149</v>
      </c>
      <c r="AU384" s="193" t="s">
        <v>85</v>
      </c>
      <c r="AV384" s="193" t="s">
        <v>85</v>
      </c>
      <c r="AW384" s="193" t="s">
        <v>102</v>
      </c>
      <c r="AX384" s="193" t="s">
        <v>77</v>
      </c>
      <c r="AY384" s="193" t="s">
        <v>139</v>
      </c>
    </row>
    <row r="385" spans="2:51" s="7" customFormat="1" ht="13.5" customHeight="1">
      <c r="B385" s="199"/>
      <c r="D385" s="186" t="s">
        <v>149</v>
      </c>
      <c r="E385" s="200"/>
      <c r="F385" s="201" t="s">
        <v>172</v>
      </c>
      <c r="H385" s="202">
        <v>562.877</v>
      </c>
      <c r="K385" s="54"/>
      <c r="L385" s="203"/>
      <c r="M385" s="204"/>
      <c r="T385" s="205"/>
      <c r="AT385" s="200" t="s">
        <v>149</v>
      </c>
      <c r="AU385" s="200" t="s">
        <v>85</v>
      </c>
      <c r="AV385" s="200" t="s">
        <v>145</v>
      </c>
      <c r="AW385" s="200" t="s">
        <v>102</v>
      </c>
      <c r="AX385" s="200" t="s">
        <v>23</v>
      </c>
      <c r="AY385" s="200" t="s">
        <v>139</v>
      </c>
    </row>
    <row r="386" spans="2:65" s="7" customFormat="1" ht="13.5" customHeight="1">
      <c r="B386" s="143"/>
      <c r="C386" s="168" t="s">
        <v>494</v>
      </c>
      <c r="D386" s="168" t="s">
        <v>141</v>
      </c>
      <c r="E386" s="169" t="s">
        <v>495</v>
      </c>
      <c r="F386" s="170" t="s">
        <v>496</v>
      </c>
      <c r="G386" s="171" t="s">
        <v>162</v>
      </c>
      <c r="H386" s="172">
        <v>562.877</v>
      </c>
      <c r="I386" s="173"/>
      <c r="J386" s="174">
        <f>ROUND($I$386*$H$386,2)</f>
        <v>0</v>
      </c>
      <c r="K386" s="175" t="s">
        <v>163</v>
      </c>
      <c r="L386" s="104"/>
      <c r="M386" s="176"/>
      <c r="N386" s="177" t="s">
        <v>48</v>
      </c>
      <c r="P386" s="178">
        <f>$O$386*$H$386</f>
        <v>0</v>
      </c>
      <c r="Q386" s="178">
        <v>0</v>
      </c>
      <c r="R386" s="178">
        <f>$Q$386*$H$386</f>
        <v>0</v>
      </c>
      <c r="S386" s="178">
        <v>0</v>
      </c>
      <c r="T386" s="179">
        <f>$S$386*$H$386</f>
        <v>0</v>
      </c>
      <c r="AR386" s="107" t="s">
        <v>253</v>
      </c>
      <c r="AT386" s="107" t="s">
        <v>141</v>
      </c>
      <c r="AU386" s="107" t="s">
        <v>85</v>
      </c>
      <c r="AY386" s="7" t="s">
        <v>139</v>
      </c>
      <c r="BE386" s="180">
        <f>IF($N$386="základní",$J$386,0)</f>
        <v>0</v>
      </c>
      <c r="BF386" s="180">
        <f>IF($N$386="snížená",$J$386,0)</f>
        <v>0</v>
      </c>
      <c r="BG386" s="180">
        <f>IF($N$386="zákl. přenesená",$J$386,0)</f>
        <v>0</v>
      </c>
      <c r="BH386" s="180">
        <f>IF($N$386="sníž. přenesená",$J$386,0)</f>
        <v>0</v>
      </c>
      <c r="BI386" s="180">
        <f>IF($N$386="nulová",$J$386,0)</f>
        <v>0</v>
      </c>
      <c r="BJ386" s="107" t="s">
        <v>23</v>
      </c>
      <c r="BK386" s="180">
        <f>ROUND($I$386*$H$386,2)</f>
        <v>0</v>
      </c>
      <c r="BL386" s="107" t="s">
        <v>253</v>
      </c>
      <c r="BM386" s="107" t="s">
        <v>497</v>
      </c>
    </row>
    <row r="387" spans="2:47" s="7" customFormat="1" ht="14.25" customHeight="1">
      <c r="B387" s="143"/>
      <c r="D387" s="181" t="s">
        <v>147</v>
      </c>
      <c r="F387" s="182" t="s">
        <v>498</v>
      </c>
      <c r="K387" s="54"/>
      <c r="L387" s="104"/>
      <c r="M387" s="183"/>
      <c r="T387" s="184"/>
      <c r="AT387" s="7" t="s">
        <v>147</v>
      </c>
      <c r="AU387" s="7" t="s">
        <v>85</v>
      </c>
    </row>
    <row r="388" spans="2:65" s="7" customFormat="1" ht="13.5" customHeight="1">
      <c r="B388" s="143"/>
      <c r="C388" s="168" t="s">
        <v>499</v>
      </c>
      <c r="D388" s="168" t="s">
        <v>141</v>
      </c>
      <c r="E388" s="169" t="s">
        <v>500</v>
      </c>
      <c r="F388" s="170" t="s">
        <v>501</v>
      </c>
      <c r="G388" s="171" t="s">
        <v>256</v>
      </c>
      <c r="H388" s="172">
        <v>63.11</v>
      </c>
      <c r="I388" s="173"/>
      <c r="J388" s="174">
        <f>ROUND($I$388*$H$388,2)</f>
        <v>0</v>
      </c>
      <c r="K388" s="175" t="s">
        <v>163</v>
      </c>
      <c r="L388" s="104"/>
      <c r="M388" s="176"/>
      <c r="N388" s="177" t="s">
        <v>48</v>
      </c>
      <c r="P388" s="178">
        <f>$O$388*$H$388</f>
        <v>0</v>
      </c>
      <c r="Q388" s="178">
        <v>0</v>
      </c>
      <c r="R388" s="178">
        <f>$Q$388*$H$388</f>
        <v>0</v>
      </c>
      <c r="S388" s="178">
        <v>0.01808</v>
      </c>
      <c r="T388" s="179">
        <f>$S$388*$H$388</f>
        <v>1.1410288</v>
      </c>
      <c r="AR388" s="107" t="s">
        <v>253</v>
      </c>
      <c r="AT388" s="107" t="s">
        <v>141</v>
      </c>
      <c r="AU388" s="107" t="s">
        <v>85</v>
      </c>
      <c r="AY388" s="7" t="s">
        <v>139</v>
      </c>
      <c r="BE388" s="180">
        <f>IF($N$388="základní",$J$388,0)</f>
        <v>0</v>
      </c>
      <c r="BF388" s="180">
        <f>IF($N$388="snížená",$J$388,0)</f>
        <v>0</v>
      </c>
      <c r="BG388" s="180">
        <f>IF($N$388="zákl. přenesená",$J$388,0)</f>
        <v>0</v>
      </c>
      <c r="BH388" s="180">
        <f>IF($N$388="sníž. přenesená",$J$388,0)</f>
        <v>0</v>
      </c>
      <c r="BI388" s="180">
        <f>IF($N$388="nulová",$J$388,0)</f>
        <v>0</v>
      </c>
      <c r="BJ388" s="107" t="s">
        <v>23</v>
      </c>
      <c r="BK388" s="180">
        <f>ROUND($I$388*$H$388,2)</f>
        <v>0</v>
      </c>
      <c r="BL388" s="107" t="s">
        <v>253</v>
      </c>
      <c r="BM388" s="107" t="s">
        <v>502</v>
      </c>
    </row>
    <row r="389" spans="2:47" s="7" customFormat="1" ht="14.25" customHeight="1">
      <c r="B389" s="143"/>
      <c r="D389" s="181" t="s">
        <v>147</v>
      </c>
      <c r="F389" s="182" t="s">
        <v>503</v>
      </c>
      <c r="K389" s="54"/>
      <c r="L389" s="104"/>
      <c r="M389" s="183"/>
      <c r="T389" s="184"/>
      <c r="AT389" s="7" t="s">
        <v>147</v>
      </c>
      <c r="AU389" s="7" t="s">
        <v>85</v>
      </c>
    </row>
    <row r="390" spans="2:51" s="7" customFormat="1" ht="13.5" customHeight="1">
      <c r="B390" s="185"/>
      <c r="D390" s="186" t="s">
        <v>149</v>
      </c>
      <c r="E390" s="187"/>
      <c r="F390" s="188" t="s">
        <v>358</v>
      </c>
      <c r="H390" s="187"/>
      <c r="K390" s="54"/>
      <c r="L390" s="189"/>
      <c r="M390" s="190"/>
      <c r="T390" s="191"/>
      <c r="AT390" s="187" t="s">
        <v>149</v>
      </c>
      <c r="AU390" s="187" t="s">
        <v>85</v>
      </c>
      <c r="AV390" s="187" t="s">
        <v>23</v>
      </c>
      <c r="AW390" s="187" t="s">
        <v>102</v>
      </c>
      <c r="AX390" s="187" t="s">
        <v>77</v>
      </c>
      <c r="AY390" s="187" t="s">
        <v>139</v>
      </c>
    </row>
    <row r="391" spans="2:51" s="7" customFormat="1" ht="13.5" customHeight="1">
      <c r="B391" s="185"/>
      <c r="D391" s="186" t="s">
        <v>149</v>
      </c>
      <c r="E391" s="187"/>
      <c r="F391" s="188" t="s">
        <v>359</v>
      </c>
      <c r="H391" s="187"/>
      <c r="K391" s="54"/>
      <c r="L391" s="189"/>
      <c r="M391" s="190"/>
      <c r="T391" s="191"/>
      <c r="AT391" s="187" t="s">
        <v>149</v>
      </c>
      <c r="AU391" s="187" t="s">
        <v>85</v>
      </c>
      <c r="AV391" s="187" t="s">
        <v>23</v>
      </c>
      <c r="AW391" s="187" t="s">
        <v>102</v>
      </c>
      <c r="AX391" s="187" t="s">
        <v>77</v>
      </c>
      <c r="AY391" s="187" t="s">
        <v>139</v>
      </c>
    </row>
    <row r="392" spans="2:51" s="7" customFormat="1" ht="13.5" customHeight="1">
      <c r="B392" s="185"/>
      <c r="D392" s="186" t="s">
        <v>149</v>
      </c>
      <c r="E392" s="187"/>
      <c r="F392" s="188" t="s">
        <v>348</v>
      </c>
      <c r="H392" s="187"/>
      <c r="K392" s="54"/>
      <c r="L392" s="189"/>
      <c r="M392" s="190"/>
      <c r="T392" s="191"/>
      <c r="AT392" s="187" t="s">
        <v>149</v>
      </c>
      <c r="AU392" s="187" t="s">
        <v>85</v>
      </c>
      <c r="AV392" s="187" t="s">
        <v>23</v>
      </c>
      <c r="AW392" s="187" t="s">
        <v>102</v>
      </c>
      <c r="AX392" s="187" t="s">
        <v>77</v>
      </c>
      <c r="AY392" s="187" t="s">
        <v>139</v>
      </c>
    </row>
    <row r="393" spans="2:51" s="7" customFormat="1" ht="13.5" customHeight="1">
      <c r="B393" s="185"/>
      <c r="D393" s="186" t="s">
        <v>149</v>
      </c>
      <c r="E393" s="187"/>
      <c r="F393" s="188" t="s">
        <v>349</v>
      </c>
      <c r="H393" s="187"/>
      <c r="K393" s="54"/>
      <c r="L393" s="189"/>
      <c r="M393" s="190"/>
      <c r="T393" s="191"/>
      <c r="AT393" s="187" t="s">
        <v>149</v>
      </c>
      <c r="AU393" s="187" t="s">
        <v>85</v>
      </c>
      <c r="AV393" s="187" t="s">
        <v>23</v>
      </c>
      <c r="AW393" s="187" t="s">
        <v>102</v>
      </c>
      <c r="AX393" s="187" t="s">
        <v>77</v>
      </c>
      <c r="AY393" s="187" t="s">
        <v>139</v>
      </c>
    </row>
    <row r="394" spans="2:51" s="7" customFormat="1" ht="13.5" customHeight="1">
      <c r="B394" s="192"/>
      <c r="D394" s="186" t="s">
        <v>149</v>
      </c>
      <c r="E394" s="193"/>
      <c r="F394" s="194" t="s">
        <v>430</v>
      </c>
      <c r="H394" s="195">
        <v>46.31</v>
      </c>
      <c r="K394" s="54"/>
      <c r="L394" s="196"/>
      <c r="M394" s="197"/>
      <c r="T394" s="198"/>
      <c r="AT394" s="193" t="s">
        <v>149</v>
      </c>
      <c r="AU394" s="193" t="s">
        <v>85</v>
      </c>
      <c r="AV394" s="193" t="s">
        <v>85</v>
      </c>
      <c r="AW394" s="193" t="s">
        <v>102</v>
      </c>
      <c r="AX394" s="193" t="s">
        <v>77</v>
      </c>
      <c r="AY394" s="193" t="s">
        <v>139</v>
      </c>
    </row>
    <row r="395" spans="2:51" s="7" customFormat="1" ht="13.5" customHeight="1">
      <c r="B395" s="192"/>
      <c r="D395" s="186" t="s">
        <v>149</v>
      </c>
      <c r="E395" s="193"/>
      <c r="F395" s="194" t="s">
        <v>436</v>
      </c>
      <c r="H395" s="195">
        <v>16.8</v>
      </c>
      <c r="K395" s="54"/>
      <c r="L395" s="196"/>
      <c r="M395" s="197"/>
      <c r="T395" s="198"/>
      <c r="AT395" s="193" t="s">
        <v>149</v>
      </c>
      <c r="AU395" s="193" t="s">
        <v>85</v>
      </c>
      <c r="AV395" s="193" t="s">
        <v>85</v>
      </c>
      <c r="AW395" s="193" t="s">
        <v>102</v>
      </c>
      <c r="AX395" s="193" t="s">
        <v>77</v>
      </c>
      <c r="AY395" s="193" t="s">
        <v>139</v>
      </c>
    </row>
    <row r="396" spans="2:51" s="7" customFormat="1" ht="13.5" customHeight="1">
      <c r="B396" s="199"/>
      <c r="D396" s="186" t="s">
        <v>149</v>
      </c>
      <c r="E396" s="200"/>
      <c r="F396" s="201" t="s">
        <v>172</v>
      </c>
      <c r="H396" s="202">
        <v>63.11</v>
      </c>
      <c r="K396" s="54"/>
      <c r="L396" s="203"/>
      <c r="M396" s="204"/>
      <c r="T396" s="205"/>
      <c r="AT396" s="200" t="s">
        <v>149</v>
      </c>
      <c r="AU396" s="200" t="s">
        <v>85</v>
      </c>
      <c r="AV396" s="200" t="s">
        <v>145</v>
      </c>
      <c r="AW396" s="200" t="s">
        <v>102</v>
      </c>
      <c r="AX396" s="200" t="s">
        <v>23</v>
      </c>
      <c r="AY396" s="200" t="s">
        <v>139</v>
      </c>
    </row>
    <row r="397" spans="2:65" s="7" customFormat="1" ht="13.5" customHeight="1">
      <c r="B397" s="143"/>
      <c r="C397" s="168" t="s">
        <v>504</v>
      </c>
      <c r="D397" s="168" t="s">
        <v>141</v>
      </c>
      <c r="E397" s="169" t="s">
        <v>505</v>
      </c>
      <c r="F397" s="170" t="s">
        <v>506</v>
      </c>
      <c r="G397" s="171" t="s">
        <v>256</v>
      </c>
      <c r="H397" s="172">
        <v>63.11</v>
      </c>
      <c r="I397" s="173"/>
      <c r="J397" s="174">
        <f>ROUND($I$397*$H$397,2)</f>
        <v>0</v>
      </c>
      <c r="K397" s="175" t="s">
        <v>163</v>
      </c>
      <c r="L397" s="104"/>
      <c r="M397" s="176"/>
      <c r="N397" s="177" t="s">
        <v>48</v>
      </c>
      <c r="P397" s="178">
        <f>$O$397*$H$397</f>
        <v>0</v>
      </c>
      <c r="Q397" s="178">
        <v>0</v>
      </c>
      <c r="R397" s="178">
        <f>$Q$397*$H$397</f>
        <v>0</v>
      </c>
      <c r="S397" s="178">
        <v>0</v>
      </c>
      <c r="T397" s="179">
        <f>$S$397*$H$397</f>
        <v>0</v>
      </c>
      <c r="AR397" s="107" t="s">
        <v>253</v>
      </c>
      <c r="AT397" s="107" t="s">
        <v>141</v>
      </c>
      <c r="AU397" s="107" t="s">
        <v>85</v>
      </c>
      <c r="AY397" s="7" t="s">
        <v>139</v>
      </c>
      <c r="BE397" s="180">
        <f>IF($N$397="základní",$J$397,0)</f>
        <v>0</v>
      </c>
      <c r="BF397" s="180">
        <f>IF($N$397="snížená",$J$397,0)</f>
        <v>0</v>
      </c>
      <c r="BG397" s="180">
        <f>IF($N$397="zákl. přenesená",$J$397,0)</f>
        <v>0</v>
      </c>
      <c r="BH397" s="180">
        <f>IF($N$397="sníž. přenesená",$J$397,0)</f>
        <v>0</v>
      </c>
      <c r="BI397" s="180">
        <f>IF($N$397="nulová",$J$397,0)</f>
        <v>0</v>
      </c>
      <c r="BJ397" s="107" t="s">
        <v>23</v>
      </c>
      <c r="BK397" s="180">
        <f>ROUND($I$397*$H$397,2)</f>
        <v>0</v>
      </c>
      <c r="BL397" s="107" t="s">
        <v>253</v>
      </c>
      <c r="BM397" s="107" t="s">
        <v>507</v>
      </c>
    </row>
    <row r="398" spans="2:47" s="7" customFormat="1" ht="14.25" customHeight="1">
      <c r="B398" s="143"/>
      <c r="D398" s="181" t="s">
        <v>147</v>
      </c>
      <c r="F398" s="182" t="s">
        <v>498</v>
      </c>
      <c r="K398" s="54"/>
      <c r="L398" s="104"/>
      <c r="M398" s="183"/>
      <c r="T398" s="184"/>
      <c r="AT398" s="7" t="s">
        <v>147</v>
      </c>
      <c r="AU398" s="7" t="s">
        <v>85</v>
      </c>
    </row>
    <row r="399" spans="2:65" s="7" customFormat="1" ht="13.5" customHeight="1">
      <c r="B399" s="143"/>
      <c r="C399" s="168" t="s">
        <v>508</v>
      </c>
      <c r="D399" s="168" t="s">
        <v>141</v>
      </c>
      <c r="E399" s="169" t="s">
        <v>509</v>
      </c>
      <c r="F399" s="170" t="s">
        <v>510</v>
      </c>
      <c r="G399" s="171" t="s">
        <v>162</v>
      </c>
      <c r="H399" s="172">
        <v>562.877</v>
      </c>
      <c r="I399" s="173"/>
      <c r="J399" s="174">
        <f>ROUND($I$399*$H$399,2)</f>
        <v>0</v>
      </c>
      <c r="K399" s="175" t="s">
        <v>163</v>
      </c>
      <c r="L399" s="104"/>
      <c r="M399" s="176"/>
      <c r="N399" s="177" t="s">
        <v>48</v>
      </c>
      <c r="P399" s="178">
        <f>$O$399*$H$399</f>
        <v>0</v>
      </c>
      <c r="Q399" s="178">
        <v>0</v>
      </c>
      <c r="R399" s="178">
        <f>$Q$399*$H$399</f>
        <v>0</v>
      </c>
      <c r="S399" s="178">
        <v>0</v>
      </c>
      <c r="T399" s="179">
        <f>$S$399*$H$399</f>
        <v>0</v>
      </c>
      <c r="AR399" s="107" t="s">
        <v>253</v>
      </c>
      <c r="AT399" s="107" t="s">
        <v>141</v>
      </c>
      <c r="AU399" s="107" t="s">
        <v>85</v>
      </c>
      <c r="AY399" s="7" t="s">
        <v>139</v>
      </c>
      <c r="BE399" s="180">
        <f>IF($N$399="základní",$J$399,0)</f>
        <v>0</v>
      </c>
      <c r="BF399" s="180">
        <f>IF($N$399="snížená",$J$399,0)</f>
        <v>0</v>
      </c>
      <c r="BG399" s="180">
        <f>IF($N$399="zákl. přenesená",$J$399,0)</f>
        <v>0</v>
      </c>
      <c r="BH399" s="180">
        <f>IF($N$399="sníž. přenesená",$J$399,0)</f>
        <v>0</v>
      </c>
      <c r="BI399" s="180">
        <f>IF($N$399="nulová",$J$399,0)</f>
        <v>0</v>
      </c>
      <c r="BJ399" s="107" t="s">
        <v>23</v>
      </c>
      <c r="BK399" s="180">
        <f>ROUND($I$399*$H$399,2)</f>
        <v>0</v>
      </c>
      <c r="BL399" s="107" t="s">
        <v>253</v>
      </c>
      <c r="BM399" s="107" t="s">
        <v>511</v>
      </c>
    </row>
    <row r="400" spans="2:47" s="7" customFormat="1" ht="14.25" customHeight="1">
      <c r="B400" s="143"/>
      <c r="D400" s="181" t="s">
        <v>147</v>
      </c>
      <c r="F400" s="182" t="s">
        <v>512</v>
      </c>
      <c r="K400" s="54"/>
      <c r="L400" s="104"/>
      <c r="M400" s="183"/>
      <c r="T400" s="184"/>
      <c r="AT400" s="7" t="s">
        <v>147</v>
      </c>
      <c r="AU400" s="7" t="s">
        <v>85</v>
      </c>
    </row>
    <row r="401" spans="2:51" s="7" customFormat="1" ht="13.5" customHeight="1">
      <c r="B401" s="185"/>
      <c r="D401" s="186" t="s">
        <v>149</v>
      </c>
      <c r="E401" s="187"/>
      <c r="F401" s="188" t="s">
        <v>429</v>
      </c>
      <c r="H401" s="187"/>
      <c r="K401" s="54"/>
      <c r="L401" s="189"/>
      <c r="M401" s="190"/>
      <c r="T401" s="191"/>
      <c r="AT401" s="187" t="s">
        <v>149</v>
      </c>
      <c r="AU401" s="187" t="s">
        <v>85</v>
      </c>
      <c r="AV401" s="187" t="s">
        <v>23</v>
      </c>
      <c r="AW401" s="187" t="s">
        <v>102</v>
      </c>
      <c r="AX401" s="187" t="s">
        <v>77</v>
      </c>
      <c r="AY401" s="187" t="s">
        <v>139</v>
      </c>
    </row>
    <row r="402" spans="2:51" s="7" customFormat="1" ht="13.5" customHeight="1">
      <c r="B402" s="192"/>
      <c r="D402" s="186" t="s">
        <v>149</v>
      </c>
      <c r="E402" s="193"/>
      <c r="F402" s="194" t="s">
        <v>513</v>
      </c>
      <c r="H402" s="195">
        <v>562.877</v>
      </c>
      <c r="K402" s="54"/>
      <c r="L402" s="196"/>
      <c r="M402" s="197"/>
      <c r="T402" s="198"/>
      <c r="AT402" s="193" t="s">
        <v>149</v>
      </c>
      <c r="AU402" s="193" t="s">
        <v>85</v>
      </c>
      <c r="AV402" s="193" t="s">
        <v>85</v>
      </c>
      <c r="AW402" s="193" t="s">
        <v>102</v>
      </c>
      <c r="AX402" s="193" t="s">
        <v>23</v>
      </c>
      <c r="AY402" s="193" t="s">
        <v>139</v>
      </c>
    </row>
    <row r="403" spans="2:65" s="7" customFormat="1" ht="13.5" customHeight="1">
      <c r="B403" s="143"/>
      <c r="C403" s="213" t="s">
        <v>514</v>
      </c>
      <c r="D403" s="213" t="s">
        <v>341</v>
      </c>
      <c r="E403" s="214" t="s">
        <v>515</v>
      </c>
      <c r="F403" s="215" t="s">
        <v>516</v>
      </c>
      <c r="G403" s="216" t="s">
        <v>162</v>
      </c>
      <c r="H403" s="217">
        <v>619.165</v>
      </c>
      <c r="I403" s="218"/>
      <c r="J403" s="219">
        <f>ROUND($I$403*$H$403,2)</f>
        <v>0</v>
      </c>
      <c r="K403" s="220"/>
      <c r="L403" s="221"/>
      <c r="M403" s="222"/>
      <c r="N403" s="223" t="s">
        <v>48</v>
      </c>
      <c r="P403" s="178">
        <f>$O$403*$H$403</f>
        <v>0</v>
      </c>
      <c r="Q403" s="178">
        <v>0.00014</v>
      </c>
      <c r="R403" s="178">
        <f>$Q$403*$H$403</f>
        <v>0.08668309999999999</v>
      </c>
      <c r="S403" s="178">
        <v>0</v>
      </c>
      <c r="T403" s="179">
        <f>$S$403*$H$403</f>
        <v>0</v>
      </c>
      <c r="AR403" s="107" t="s">
        <v>345</v>
      </c>
      <c r="AT403" s="107" t="s">
        <v>341</v>
      </c>
      <c r="AU403" s="107" t="s">
        <v>85</v>
      </c>
      <c r="AY403" s="7" t="s">
        <v>139</v>
      </c>
      <c r="BE403" s="180">
        <f>IF($N$403="základní",$J$403,0)</f>
        <v>0</v>
      </c>
      <c r="BF403" s="180">
        <f>IF($N$403="snížená",$J$403,0)</f>
        <v>0</v>
      </c>
      <c r="BG403" s="180">
        <f>IF($N$403="zákl. přenesená",$J$403,0)</f>
        <v>0</v>
      </c>
      <c r="BH403" s="180">
        <f>IF($N$403="sníž. přenesená",$J$403,0)</f>
        <v>0</v>
      </c>
      <c r="BI403" s="180">
        <f>IF($N$403="nulová",$J$403,0)</f>
        <v>0</v>
      </c>
      <c r="BJ403" s="107" t="s">
        <v>23</v>
      </c>
      <c r="BK403" s="180">
        <f>ROUND($I$403*$H$403,2)</f>
        <v>0</v>
      </c>
      <c r="BL403" s="107" t="s">
        <v>253</v>
      </c>
      <c r="BM403" s="107" t="s">
        <v>517</v>
      </c>
    </row>
    <row r="404" spans="2:47" s="7" customFormat="1" ht="48" customHeight="1">
      <c r="B404" s="143"/>
      <c r="D404" s="181" t="s">
        <v>147</v>
      </c>
      <c r="F404" s="182" t="s">
        <v>518</v>
      </c>
      <c r="K404" s="54"/>
      <c r="L404" s="104"/>
      <c r="M404" s="183"/>
      <c r="T404" s="184"/>
      <c r="AT404" s="7" t="s">
        <v>147</v>
      </c>
      <c r="AU404" s="7" t="s">
        <v>85</v>
      </c>
    </row>
    <row r="405" spans="2:51" s="7" customFormat="1" ht="13.5" customHeight="1">
      <c r="B405" s="185"/>
      <c r="D405" s="186" t="s">
        <v>149</v>
      </c>
      <c r="E405" s="187"/>
      <c r="F405" s="188" t="s">
        <v>429</v>
      </c>
      <c r="H405" s="187"/>
      <c r="K405" s="54"/>
      <c r="L405" s="189"/>
      <c r="M405" s="190"/>
      <c r="T405" s="191"/>
      <c r="AT405" s="187" t="s">
        <v>149</v>
      </c>
      <c r="AU405" s="187" t="s">
        <v>85</v>
      </c>
      <c r="AV405" s="187" t="s">
        <v>23</v>
      </c>
      <c r="AW405" s="187" t="s">
        <v>102</v>
      </c>
      <c r="AX405" s="187" t="s">
        <v>77</v>
      </c>
      <c r="AY405" s="187" t="s">
        <v>139</v>
      </c>
    </row>
    <row r="406" spans="2:51" s="7" customFormat="1" ht="13.5" customHeight="1">
      <c r="B406" s="192"/>
      <c r="D406" s="186" t="s">
        <v>149</v>
      </c>
      <c r="E406" s="193"/>
      <c r="F406" s="194" t="s">
        <v>519</v>
      </c>
      <c r="H406" s="195">
        <v>619.165</v>
      </c>
      <c r="K406" s="54"/>
      <c r="L406" s="196"/>
      <c r="M406" s="197"/>
      <c r="T406" s="198"/>
      <c r="AT406" s="193" t="s">
        <v>149</v>
      </c>
      <c r="AU406" s="193" t="s">
        <v>85</v>
      </c>
      <c r="AV406" s="193" t="s">
        <v>85</v>
      </c>
      <c r="AW406" s="193" t="s">
        <v>102</v>
      </c>
      <c r="AX406" s="193" t="s">
        <v>23</v>
      </c>
      <c r="AY406" s="193" t="s">
        <v>139</v>
      </c>
    </row>
    <row r="407" spans="2:65" s="7" customFormat="1" ht="13.5" customHeight="1">
      <c r="B407" s="143"/>
      <c r="C407" s="168" t="s">
        <v>520</v>
      </c>
      <c r="D407" s="168" t="s">
        <v>141</v>
      </c>
      <c r="E407" s="169" t="s">
        <v>521</v>
      </c>
      <c r="F407" s="170" t="s">
        <v>522</v>
      </c>
      <c r="G407" s="171" t="s">
        <v>246</v>
      </c>
      <c r="H407" s="172">
        <v>0.087</v>
      </c>
      <c r="I407" s="173"/>
      <c r="J407" s="174">
        <f>ROUND($I$407*$H$407,2)</f>
        <v>0</v>
      </c>
      <c r="K407" s="175" t="s">
        <v>163</v>
      </c>
      <c r="L407" s="104"/>
      <c r="M407" s="176"/>
      <c r="N407" s="177" t="s">
        <v>48</v>
      </c>
      <c r="P407" s="178">
        <f>$O$407*$H$407</f>
        <v>0</v>
      </c>
      <c r="Q407" s="178">
        <v>0</v>
      </c>
      <c r="R407" s="178">
        <f>$Q$407*$H$407</f>
        <v>0</v>
      </c>
      <c r="S407" s="178">
        <v>0</v>
      </c>
      <c r="T407" s="179">
        <f>$S$407*$H$407</f>
        <v>0</v>
      </c>
      <c r="AR407" s="107" t="s">
        <v>253</v>
      </c>
      <c r="AT407" s="107" t="s">
        <v>141</v>
      </c>
      <c r="AU407" s="107" t="s">
        <v>85</v>
      </c>
      <c r="AY407" s="7" t="s">
        <v>139</v>
      </c>
      <c r="BE407" s="180">
        <f>IF($N$407="základní",$J$407,0)</f>
        <v>0</v>
      </c>
      <c r="BF407" s="180">
        <f>IF($N$407="snížená",$J$407,0)</f>
        <v>0</v>
      </c>
      <c r="BG407" s="180">
        <f>IF($N$407="zákl. přenesená",$J$407,0)</f>
        <v>0</v>
      </c>
      <c r="BH407" s="180">
        <f>IF($N$407="sníž. přenesená",$J$407,0)</f>
        <v>0</v>
      </c>
      <c r="BI407" s="180">
        <f>IF($N$407="nulová",$J$407,0)</f>
        <v>0</v>
      </c>
      <c r="BJ407" s="107" t="s">
        <v>23</v>
      </c>
      <c r="BK407" s="180">
        <f>ROUND($I$407*$H$407,2)</f>
        <v>0</v>
      </c>
      <c r="BL407" s="107" t="s">
        <v>253</v>
      </c>
      <c r="BM407" s="107" t="s">
        <v>523</v>
      </c>
    </row>
    <row r="408" spans="2:47" s="7" customFormat="1" ht="24.75" customHeight="1">
      <c r="B408" s="143"/>
      <c r="D408" s="181" t="s">
        <v>147</v>
      </c>
      <c r="F408" s="182" t="s">
        <v>524</v>
      </c>
      <c r="K408" s="54"/>
      <c r="L408" s="104"/>
      <c r="M408" s="183"/>
      <c r="T408" s="184"/>
      <c r="AT408" s="7" t="s">
        <v>147</v>
      </c>
      <c r="AU408" s="7" t="s">
        <v>85</v>
      </c>
    </row>
    <row r="409" spans="2:63" s="155" customFormat="1" ht="30" customHeight="1">
      <c r="B409" s="156"/>
      <c r="D409" s="157" t="s">
        <v>76</v>
      </c>
      <c r="E409" s="166" t="s">
        <v>525</v>
      </c>
      <c r="F409" s="166" t="s">
        <v>526</v>
      </c>
      <c r="J409" s="167">
        <f>$BK$409</f>
        <v>0</v>
      </c>
      <c r="K409" s="160"/>
      <c r="L409" s="161"/>
      <c r="M409" s="162"/>
      <c r="P409" s="163">
        <f>SUM($P$410:$P$412)</f>
        <v>0</v>
      </c>
      <c r="R409" s="163">
        <f>SUM($R$410:$R$412)</f>
        <v>0</v>
      </c>
      <c r="T409" s="164">
        <f>SUM($T$410:$T$412)</f>
        <v>0</v>
      </c>
      <c r="AR409" s="157" t="s">
        <v>85</v>
      </c>
      <c r="AT409" s="157" t="s">
        <v>76</v>
      </c>
      <c r="AU409" s="157" t="s">
        <v>23</v>
      </c>
      <c r="AY409" s="157" t="s">
        <v>139</v>
      </c>
      <c r="BK409" s="165">
        <f>SUM($BK$410:$BK$412)</f>
        <v>0</v>
      </c>
    </row>
    <row r="410" spans="2:65" s="7" customFormat="1" ht="24" customHeight="1">
      <c r="B410" s="143"/>
      <c r="C410" s="168" t="s">
        <v>527</v>
      </c>
      <c r="D410" s="168" t="s">
        <v>141</v>
      </c>
      <c r="E410" s="169" t="s">
        <v>528</v>
      </c>
      <c r="F410" s="170" t="s">
        <v>529</v>
      </c>
      <c r="G410" s="171" t="s">
        <v>144</v>
      </c>
      <c r="H410" s="172">
        <v>1</v>
      </c>
      <c r="I410" s="173"/>
      <c r="J410" s="174">
        <f>ROUND($I$410*$H$410,2)</f>
        <v>0</v>
      </c>
      <c r="K410" s="175"/>
      <c r="L410" s="104"/>
      <c r="M410" s="176"/>
      <c r="N410" s="177" t="s">
        <v>48</v>
      </c>
      <c r="P410" s="178">
        <f>$O$410*$H$410</f>
        <v>0</v>
      </c>
      <c r="Q410" s="178">
        <v>0</v>
      </c>
      <c r="R410" s="178">
        <f>$Q$410*$H$410</f>
        <v>0</v>
      </c>
      <c r="S410" s="178">
        <v>0</v>
      </c>
      <c r="T410" s="179">
        <f>$S$410*$H$410</f>
        <v>0</v>
      </c>
      <c r="AR410" s="107" t="s">
        <v>253</v>
      </c>
      <c r="AT410" s="107" t="s">
        <v>141</v>
      </c>
      <c r="AU410" s="107" t="s">
        <v>85</v>
      </c>
      <c r="AY410" s="7" t="s">
        <v>139</v>
      </c>
      <c r="BE410" s="180">
        <f>IF($N$410="základní",$J$410,0)</f>
        <v>0</v>
      </c>
      <c r="BF410" s="180">
        <f>IF($N$410="snížená",$J$410,0)</f>
        <v>0</v>
      </c>
      <c r="BG410" s="180">
        <f>IF($N$410="zákl. přenesená",$J$410,0)</f>
        <v>0</v>
      </c>
      <c r="BH410" s="180">
        <f>IF($N$410="sníž. přenesená",$J$410,0)</f>
        <v>0</v>
      </c>
      <c r="BI410" s="180">
        <f>IF($N$410="nulová",$J$410,0)</f>
        <v>0</v>
      </c>
      <c r="BJ410" s="107" t="s">
        <v>23</v>
      </c>
      <c r="BK410" s="180">
        <f>ROUND($I$410*$H$410,2)</f>
        <v>0</v>
      </c>
      <c r="BL410" s="107" t="s">
        <v>253</v>
      </c>
      <c r="BM410" s="107" t="s">
        <v>530</v>
      </c>
    </row>
    <row r="411" spans="2:51" s="7" customFormat="1" ht="13.5" customHeight="1">
      <c r="B411" s="185"/>
      <c r="D411" s="181" t="s">
        <v>149</v>
      </c>
      <c r="E411" s="188"/>
      <c r="F411" s="188" t="s">
        <v>531</v>
      </c>
      <c r="H411" s="187"/>
      <c r="K411" s="54"/>
      <c r="L411" s="189"/>
      <c r="M411" s="190"/>
      <c r="T411" s="191"/>
      <c r="AT411" s="187" t="s">
        <v>149</v>
      </c>
      <c r="AU411" s="187" t="s">
        <v>85</v>
      </c>
      <c r="AV411" s="187" t="s">
        <v>23</v>
      </c>
      <c r="AW411" s="187" t="s">
        <v>102</v>
      </c>
      <c r="AX411" s="187" t="s">
        <v>77</v>
      </c>
      <c r="AY411" s="187" t="s">
        <v>139</v>
      </c>
    </row>
    <row r="412" spans="2:51" s="7" customFormat="1" ht="13.5" customHeight="1">
      <c r="B412" s="192"/>
      <c r="D412" s="186" t="s">
        <v>149</v>
      </c>
      <c r="E412" s="193"/>
      <c r="F412" s="194" t="s">
        <v>532</v>
      </c>
      <c r="H412" s="195">
        <v>1</v>
      </c>
      <c r="K412" s="54"/>
      <c r="L412" s="196"/>
      <c r="M412" s="197"/>
      <c r="T412" s="198"/>
      <c r="AT412" s="193" t="s">
        <v>149</v>
      </c>
      <c r="AU412" s="193" t="s">
        <v>85</v>
      </c>
      <c r="AV412" s="193" t="s">
        <v>85</v>
      </c>
      <c r="AW412" s="193" t="s">
        <v>102</v>
      </c>
      <c r="AX412" s="193" t="s">
        <v>23</v>
      </c>
      <c r="AY412" s="193" t="s">
        <v>139</v>
      </c>
    </row>
    <row r="413" spans="2:63" s="155" customFormat="1" ht="30" customHeight="1">
      <c r="B413" s="156"/>
      <c r="D413" s="157" t="s">
        <v>76</v>
      </c>
      <c r="E413" s="166" t="s">
        <v>533</v>
      </c>
      <c r="F413" s="166" t="s">
        <v>534</v>
      </c>
      <c r="J413" s="167">
        <f>$BK$413</f>
        <v>0</v>
      </c>
      <c r="K413" s="160"/>
      <c r="L413" s="161"/>
      <c r="M413" s="162"/>
      <c r="P413" s="163">
        <f>SUM($P$414:$P$418)</f>
        <v>0</v>
      </c>
      <c r="R413" s="163">
        <f>SUM($R$414:$R$418)</f>
        <v>8.1E-05</v>
      </c>
      <c r="T413" s="164">
        <f>SUM($T$414:$T$418)</f>
        <v>0</v>
      </c>
      <c r="AR413" s="157" t="s">
        <v>85</v>
      </c>
      <c r="AT413" s="157" t="s">
        <v>76</v>
      </c>
      <c r="AU413" s="157" t="s">
        <v>23</v>
      </c>
      <c r="AY413" s="157" t="s">
        <v>139</v>
      </c>
      <c r="BK413" s="165">
        <f>SUM($BK$414:$BK$418)</f>
        <v>0</v>
      </c>
    </row>
    <row r="414" spans="2:65" s="7" customFormat="1" ht="13.5" customHeight="1">
      <c r="B414" s="143"/>
      <c r="C414" s="168" t="s">
        <v>535</v>
      </c>
      <c r="D414" s="168" t="s">
        <v>141</v>
      </c>
      <c r="E414" s="169" t="s">
        <v>536</v>
      </c>
      <c r="F414" s="170" t="s">
        <v>537</v>
      </c>
      <c r="G414" s="171" t="s">
        <v>256</v>
      </c>
      <c r="H414" s="172">
        <v>1.35</v>
      </c>
      <c r="I414" s="173"/>
      <c r="J414" s="174">
        <f>ROUND($I$414*$H$414,2)</f>
        <v>0</v>
      </c>
      <c r="K414" s="175"/>
      <c r="L414" s="104"/>
      <c r="M414" s="176"/>
      <c r="N414" s="177" t="s">
        <v>48</v>
      </c>
      <c r="P414" s="178">
        <f>$O$414*$H$414</f>
        <v>0</v>
      </c>
      <c r="Q414" s="178">
        <v>6E-05</v>
      </c>
      <c r="R414" s="178">
        <f>$Q$414*$H$414</f>
        <v>8.1E-05</v>
      </c>
      <c r="S414" s="178">
        <v>0</v>
      </c>
      <c r="T414" s="179">
        <f>$S$414*$H$414</f>
        <v>0</v>
      </c>
      <c r="AR414" s="107" t="s">
        <v>253</v>
      </c>
      <c r="AT414" s="107" t="s">
        <v>141</v>
      </c>
      <c r="AU414" s="107" t="s">
        <v>85</v>
      </c>
      <c r="AY414" s="7" t="s">
        <v>139</v>
      </c>
      <c r="BE414" s="180">
        <f>IF($N$414="základní",$J$414,0)</f>
        <v>0</v>
      </c>
      <c r="BF414" s="180">
        <f>IF($N$414="snížená",$J$414,0)</f>
        <v>0</v>
      </c>
      <c r="BG414" s="180">
        <f>IF($N$414="zákl. přenesená",$J$414,0)</f>
        <v>0</v>
      </c>
      <c r="BH414" s="180">
        <f>IF($N$414="sníž. přenesená",$J$414,0)</f>
        <v>0</v>
      </c>
      <c r="BI414" s="180">
        <f>IF($N$414="nulová",$J$414,0)</f>
        <v>0</v>
      </c>
      <c r="BJ414" s="107" t="s">
        <v>23</v>
      </c>
      <c r="BK414" s="180">
        <f>ROUND($I$414*$H$414,2)</f>
        <v>0</v>
      </c>
      <c r="BL414" s="107" t="s">
        <v>253</v>
      </c>
      <c r="BM414" s="107" t="s">
        <v>538</v>
      </c>
    </row>
    <row r="415" spans="2:51" s="7" customFormat="1" ht="13.5" customHeight="1">
      <c r="B415" s="185"/>
      <c r="D415" s="181" t="s">
        <v>149</v>
      </c>
      <c r="E415" s="188"/>
      <c r="F415" s="188" t="s">
        <v>539</v>
      </c>
      <c r="H415" s="187"/>
      <c r="K415" s="54"/>
      <c r="L415" s="189"/>
      <c r="M415" s="190"/>
      <c r="T415" s="191"/>
      <c r="AT415" s="187" t="s">
        <v>149</v>
      </c>
      <c r="AU415" s="187" t="s">
        <v>85</v>
      </c>
      <c r="AV415" s="187" t="s">
        <v>23</v>
      </c>
      <c r="AW415" s="187" t="s">
        <v>102</v>
      </c>
      <c r="AX415" s="187" t="s">
        <v>77</v>
      </c>
      <c r="AY415" s="187" t="s">
        <v>139</v>
      </c>
    </row>
    <row r="416" spans="2:51" s="7" customFormat="1" ht="13.5" customHeight="1">
      <c r="B416" s="185"/>
      <c r="D416" s="186" t="s">
        <v>149</v>
      </c>
      <c r="E416" s="187"/>
      <c r="F416" s="188" t="s">
        <v>540</v>
      </c>
      <c r="H416" s="187"/>
      <c r="K416" s="54"/>
      <c r="L416" s="189"/>
      <c r="M416" s="190"/>
      <c r="T416" s="191"/>
      <c r="AT416" s="187" t="s">
        <v>149</v>
      </c>
      <c r="AU416" s="187" t="s">
        <v>85</v>
      </c>
      <c r="AV416" s="187" t="s">
        <v>23</v>
      </c>
      <c r="AW416" s="187" t="s">
        <v>102</v>
      </c>
      <c r="AX416" s="187" t="s">
        <v>77</v>
      </c>
      <c r="AY416" s="187" t="s">
        <v>139</v>
      </c>
    </row>
    <row r="417" spans="2:51" s="7" customFormat="1" ht="13.5" customHeight="1">
      <c r="B417" s="185"/>
      <c r="D417" s="186" t="s">
        <v>149</v>
      </c>
      <c r="E417" s="187"/>
      <c r="F417" s="188" t="s">
        <v>167</v>
      </c>
      <c r="H417" s="187"/>
      <c r="K417" s="54"/>
      <c r="L417" s="189"/>
      <c r="M417" s="190"/>
      <c r="T417" s="191"/>
      <c r="AT417" s="187" t="s">
        <v>149</v>
      </c>
      <c r="AU417" s="187" t="s">
        <v>85</v>
      </c>
      <c r="AV417" s="187" t="s">
        <v>23</v>
      </c>
      <c r="AW417" s="187" t="s">
        <v>102</v>
      </c>
      <c r="AX417" s="187" t="s">
        <v>77</v>
      </c>
      <c r="AY417" s="187" t="s">
        <v>139</v>
      </c>
    </row>
    <row r="418" spans="2:51" s="7" customFormat="1" ht="13.5" customHeight="1">
      <c r="B418" s="192"/>
      <c r="D418" s="186" t="s">
        <v>149</v>
      </c>
      <c r="E418" s="193"/>
      <c r="F418" s="194" t="s">
        <v>541</v>
      </c>
      <c r="H418" s="195">
        <v>1.35</v>
      </c>
      <c r="K418" s="54"/>
      <c r="L418" s="196"/>
      <c r="M418" s="197"/>
      <c r="T418" s="198"/>
      <c r="AT418" s="193" t="s">
        <v>149</v>
      </c>
      <c r="AU418" s="193" t="s">
        <v>85</v>
      </c>
      <c r="AV418" s="193" t="s">
        <v>85</v>
      </c>
      <c r="AW418" s="193" t="s">
        <v>102</v>
      </c>
      <c r="AX418" s="193" t="s">
        <v>23</v>
      </c>
      <c r="AY418" s="193" t="s">
        <v>139</v>
      </c>
    </row>
    <row r="419" spans="2:63" s="155" customFormat="1" ht="30" customHeight="1">
      <c r="B419" s="156"/>
      <c r="D419" s="157" t="s">
        <v>76</v>
      </c>
      <c r="E419" s="166" t="s">
        <v>542</v>
      </c>
      <c r="F419" s="166" t="s">
        <v>543</v>
      </c>
      <c r="J419" s="167">
        <f>$BK$419</f>
        <v>0</v>
      </c>
      <c r="K419" s="160"/>
      <c r="L419" s="161"/>
      <c r="M419" s="162"/>
      <c r="P419" s="163">
        <f>SUM($P$420:$P$436)</f>
        <v>0</v>
      </c>
      <c r="R419" s="163">
        <f>SUM($R$420:$R$436)</f>
        <v>0.026607930000000002</v>
      </c>
      <c r="T419" s="164">
        <f>SUM($T$420:$T$436)</f>
        <v>0</v>
      </c>
      <c r="AR419" s="157" t="s">
        <v>85</v>
      </c>
      <c r="AT419" s="157" t="s">
        <v>76</v>
      </c>
      <c r="AU419" s="157" t="s">
        <v>23</v>
      </c>
      <c r="AY419" s="157" t="s">
        <v>139</v>
      </c>
      <c r="BK419" s="165">
        <f>SUM($BK$420:$BK$436)</f>
        <v>0</v>
      </c>
    </row>
    <row r="420" spans="2:65" s="7" customFormat="1" ht="13.5" customHeight="1">
      <c r="B420" s="143"/>
      <c r="C420" s="168" t="s">
        <v>544</v>
      </c>
      <c r="D420" s="168" t="s">
        <v>141</v>
      </c>
      <c r="E420" s="169" t="s">
        <v>545</v>
      </c>
      <c r="F420" s="170" t="s">
        <v>546</v>
      </c>
      <c r="G420" s="171" t="s">
        <v>162</v>
      </c>
      <c r="H420" s="172">
        <v>29.844</v>
      </c>
      <c r="I420" s="173"/>
      <c r="J420" s="174">
        <f>ROUND($I$420*$H$420,2)</f>
        <v>0</v>
      </c>
      <c r="K420" s="175"/>
      <c r="L420" s="104"/>
      <c r="M420" s="176"/>
      <c r="N420" s="177" t="s">
        <v>48</v>
      </c>
      <c r="P420" s="178">
        <f>$O$420*$H$420</f>
        <v>0</v>
      </c>
      <c r="Q420" s="178">
        <v>0.0003</v>
      </c>
      <c r="R420" s="178">
        <f>$Q$420*$H$420</f>
        <v>0.0089532</v>
      </c>
      <c r="S420" s="178">
        <v>0</v>
      </c>
      <c r="T420" s="179">
        <f>$S$420*$H$420</f>
        <v>0</v>
      </c>
      <c r="AR420" s="107" t="s">
        <v>253</v>
      </c>
      <c r="AT420" s="107" t="s">
        <v>141</v>
      </c>
      <c r="AU420" s="107" t="s">
        <v>85</v>
      </c>
      <c r="AY420" s="7" t="s">
        <v>139</v>
      </c>
      <c r="BE420" s="180">
        <f>IF($N$420="základní",$J$420,0)</f>
        <v>0</v>
      </c>
      <c r="BF420" s="180">
        <f>IF($N$420="snížená",$J$420,0)</f>
        <v>0</v>
      </c>
      <c r="BG420" s="180">
        <f>IF($N$420="zákl. přenesená",$J$420,0)</f>
        <v>0</v>
      </c>
      <c r="BH420" s="180">
        <f>IF($N$420="sníž. přenesená",$J$420,0)</f>
        <v>0</v>
      </c>
      <c r="BI420" s="180">
        <f>IF($N$420="nulová",$J$420,0)</f>
        <v>0</v>
      </c>
      <c r="BJ420" s="107" t="s">
        <v>23</v>
      </c>
      <c r="BK420" s="180">
        <f>ROUND($I$420*$H$420,2)</f>
        <v>0</v>
      </c>
      <c r="BL420" s="107" t="s">
        <v>253</v>
      </c>
      <c r="BM420" s="107" t="s">
        <v>547</v>
      </c>
    </row>
    <row r="421" spans="2:47" s="7" customFormat="1" ht="14.25" customHeight="1">
      <c r="B421" s="143"/>
      <c r="D421" s="181" t="s">
        <v>147</v>
      </c>
      <c r="F421" s="182" t="s">
        <v>548</v>
      </c>
      <c r="K421" s="54"/>
      <c r="L421" s="104"/>
      <c r="M421" s="183"/>
      <c r="T421" s="184"/>
      <c r="AT421" s="7" t="s">
        <v>147</v>
      </c>
      <c r="AU421" s="7" t="s">
        <v>85</v>
      </c>
    </row>
    <row r="422" spans="2:51" s="7" customFormat="1" ht="13.5" customHeight="1">
      <c r="B422" s="192"/>
      <c r="D422" s="186" t="s">
        <v>149</v>
      </c>
      <c r="E422" s="193"/>
      <c r="F422" s="194" t="s">
        <v>549</v>
      </c>
      <c r="H422" s="195">
        <v>29.844</v>
      </c>
      <c r="K422" s="54"/>
      <c r="L422" s="196"/>
      <c r="M422" s="197"/>
      <c r="T422" s="198"/>
      <c r="AT422" s="193" t="s">
        <v>149</v>
      </c>
      <c r="AU422" s="193" t="s">
        <v>85</v>
      </c>
      <c r="AV422" s="193" t="s">
        <v>85</v>
      </c>
      <c r="AW422" s="193" t="s">
        <v>102</v>
      </c>
      <c r="AX422" s="193" t="s">
        <v>23</v>
      </c>
      <c r="AY422" s="193" t="s">
        <v>139</v>
      </c>
    </row>
    <row r="423" spans="2:65" s="7" customFormat="1" ht="13.5" customHeight="1">
      <c r="B423" s="143"/>
      <c r="C423" s="168" t="s">
        <v>550</v>
      </c>
      <c r="D423" s="168" t="s">
        <v>141</v>
      </c>
      <c r="E423" s="169" t="s">
        <v>551</v>
      </c>
      <c r="F423" s="170" t="s">
        <v>552</v>
      </c>
      <c r="G423" s="171" t="s">
        <v>162</v>
      </c>
      <c r="H423" s="172">
        <v>32.274</v>
      </c>
      <c r="I423" s="173"/>
      <c r="J423" s="174">
        <f>ROUND($I$423*$H$423,2)</f>
        <v>0</v>
      </c>
      <c r="K423" s="175"/>
      <c r="L423" s="104"/>
      <c r="M423" s="176"/>
      <c r="N423" s="177" t="s">
        <v>48</v>
      </c>
      <c r="P423" s="178">
        <f>$O$423*$H$423</f>
        <v>0</v>
      </c>
      <c r="Q423" s="178">
        <v>0.00051</v>
      </c>
      <c r="R423" s="178">
        <f>$Q$423*$H$423</f>
        <v>0.01645974</v>
      </c>
      <c r="S423" s="178">
        <v>0</v>
      </c>
      <c r="T423" s="179">
        <f>$S$423*$H$423</f>
        <v>0</v>
      </c>
      <c r="AR423" s="107" t="s">
        <v>253</v>
      </c>
      <c r="AT423" s="107" t="s">
        <v>141</v>
      </c>
      <c r="AU423" s="107" t="s">
        <v>85</v>
      </c>
      <c r="AY423" s="7" t="s">
        <v>139</v>
      </c>
      <c r="BE423" s="180">
        <f>IF($N$423="základní",$J$423,0)</f>
        <v>0</v>
      </c>
      <c r="BF423" s="180">
        <f>IF($N$423="snížená",$J$423,0)</f>
        <v>0</v>
      </c>
      <c r="BG423" s="180">
        <f>IF($N$423="zákl. přenesená",$J$423,0)</f>
        <v>0</v>
      </c>
      <c r="BH423" s="180">
        <f>IF($N$423="sníž. přenesená",$J$423,0)</f>
        <v>0</v>
      </c>
      <c r="BI423" s="180">
        <f>IF($N$423="nulová",$J$423,0)</f>
        <v>0</v>
      </c>
      <c r="BJ423" s="107" t="s">
        <v>23</v>
      </c>
      <c r="BK423" s="180">
        <f>ROUND($I$423*$H$423,2)</f>
        <v>0</v>
      </c>
      <c r="BL423" s="107" t="s">
        <v>253</v>
      </c>
      <c r="BM423" s="107" t="s">
        <v>553</v>
      </c>
    </row>
    <row r="424" spans="2:47" s="7" customFormat="1" ht="70.5" customHeight="1">
      <c r="B424" s="143"/>
      <c r="D424" s="181" t="s">
        <v>147</v>
      </c>
      <c r="F424" s="182" t="s">
        <v>554</v>
      </c>
      <c r="K424" s="54"/>
      <c r="L424" s="104"/>
      <c r="M424" s="183"/>
      <c r="T424" s="184"/>
      <c r="AT424" s="7" t="s">
        <v>147</v>
      </c>
      <c r="AU424" s="7" t="s">
        <v>85</v>
      </c>
    </row>
    <row r="425" spans="2:47" s="7" customFormat="1" ht="80.25" customHeight="1">
      <c r="B425" s="143"/>
      <c r="D425" s="186" t="s">
        <v>421</v>
      </c>
      <c r="F425" s="224" t="s">
        <v>555</v>
      </c>
      <c r="K425" s="54"/>
      <c r="L425" s="104"/>
      <c r="M425" s="183"/>
      <c r="T425" s="184"/>
      <c r="AT425" s="7" t="s">
        <v>421</v>
      </c>
      <c r="AU425" s="7" t="s">
        <v>85</v>
      </c>
    </row>
    <row r="426" spans="2:51" s="7" customFormat="1" ht="13.5" customHeight="1">
      <c r="B426" s="192"/>
      <c r="D426" s="186" t="s">
        <v>149</v>
      </c>
      <c r="E426" s="193"/>
      <c r="F426" s="194" t="s">
        <v>549</v>
      </c>
      <c r="H426" s="195">
        <v>29.844</v>
      </c>
      <c r="K426" s="54"/>
      <c r="L426" s="196"/>
      <c r="M426" s="197"/>
      <c r="T426" s="198"/>
      <c r="AT426" s="193" t="s">
        <v>149</v>
      </c>
      <c r="AU426" s="193" t="s">
        <v>85</v>
      </c>
      <c r="AV426" s="193" t="s">
        <v>85</v>
      </c>
      <c r="AW426" s="193" t="s">
        <v>102</v>
      </c>
      <c r="AX426" s="193" t="s">
        <v>77</v>
      </c>
      <c r="AY426" s="193" t="s">
        <v>139</v>
      </c>
    </row>
    <row r="427" spans="2:51" s="7" customFormat="1" ht="13.5" customHeight="1">
      <c r="B427" s="192"/>
      <c r="D427" s="186" t="s">
        <v>149</v>
      </c>
      <c r="E427" s="193"/>
      <c r="F427" s="194" t="s">
        <v>556</v>
      </c>
      <c r="H427" s="195">
        <v>2.43</v>
      </c>
      <c r="K427" s="54"/>
      <c r="L427" s="196"/>
      <c r="M427" s="197"/>
      <c r="T427" s="198"/>
      <c r="AT427" s="193" t="s">
        <v>149</v>
      </c>
      <c r="AU427" s="193" t="s">
        <v>85</v>
      </c>
      <c r="AV427" s="193" t="s">
        <v>85</v>
      </c>
      <c r="AW427" s="193" t="s">
        <v>102</v>
      </c>
      <c r="AX427" s="193" t="s">
        <v>77</v>
      </c>
      <c r="AY427" s="193" t="s">
        <v>139</v>
      </c>
    </row>
    <row r="428" spans="2:51" s="7" customFormat="1" ht="13.5" customHeight="1">
      <c r="B428" s="199"/>
      <c r="D428" s="186" t="s">
        <v>149</v>
      </c>
      <c r="E428" s="200"/>
      <c r="F428" s="201" t="s">
        <v>172</v>
      </c>
      <c r="H428" s="202">
        <v>32.274</v>
      </c>
      <c r="K428" s="54"/>
      <c r="L428" s="203"/>
      <c r="M428" s="204"/>
      <c r="T428" s="205"/>
      <c r="AT428" s="200" t="s">
        <v>149</v>
      </c>
      <c r="AU428" s="200" t="s">
        <v>85</v>
      </c>
      <c r="AV428" s="200" t="s">
        <v>145</v>
      </c>
      <c r="AW428" s="200" t="s">
        <v>102</v>
      </c>
      <c r="AX428" s="200" t="s">
        <v>23</v>
      </c>
      <c r="AY428" s="200" t="s">
        <v>139</v>
      </c>
    </row>
    <row r="429" spans="2:65" s="7" customFormat="1" ht="13.5" customHeight="1">
      <c r="B429" s="143"/>
      <c r="C429" s="168" t="s">
        <v>557</v>
      </c>
      <c r="D429" s="168" t="s">
        <v>141</v>
      </c>
      <c r="E429" s="169" t="s">
        <v>558</v>
      </c>
      <c r="F429" s="170" t="s">
        <v>559</v>
      </c>
      <c r="G429" s="171" t="s">
        <v>162</v>
      </c>
      <c r="H429" s="172">
        <v>39.833</v>
      </c>
      <c r="I429" s="173"/>
      <c r="J429" s="174">
        <f>ROUND($I$429*$H$429,2)</f>
        <v>0</v>
      </c>
      <c r="K429" s="175" t="s">
        <v>163</v>
      </c>
      <c r="L429" s="104"/>
      <c r="M429" s="176"/>
      <c r="N429" s="177" t="s">
        <v>48</v>
      </c>
      <c r="P429" s="178">
        <f>$O$429*$H$429</f>
        <v>0</v>
      </c>
      <c r="Q429" s="178">
        <v>3E-05</v>
      </c>
      <c r="R429" s="178">
        <f>$Q$429*$H$429</f>
        <v>0.00119499</v>
      </c>
      <c r="S429" s="178">
        <v>0</v>
      </c>
      <c r="T429" s="179">
        <f>$S$429*$H$429</f>
        <v>0</v>
      </c>
      <c r="AR429" s="107" t="s">
        <v>253</v>
      </c>
      <c r="AT429" s="107" t="s">
        <v>141</v>
      </c>
      <c r="AU429" s="107" t="s">
        <v>85</v>
      </c>
      <c r="AY429" s="7" t="s">
        <v>139</v>
      </c>
      <c r="BE429" s="180">
        <f>IF($N$429="základní",$J$429,0)</f>
        <v>0</v>
      </c>
      <c r="BF429" s="180">
        <f>IF($N$429="snížená",$J$429,0)</f>
        <v>0</v>
      </c>
      <c r="BG429" s="180">
        <f>IF($N$429="zákl. přenesená",$J$429,0)</f>
        <v>0</v>
      </c>
      <c r="BH429" s="180">
        <f>IF($N$429="sníž. přenesená",$J$429,0)</f>
        <v>0</v>
      </c>
      <c r="BI429" s="180">
        <f>IF($N$429="nulová",$J$429,0)</f>
        <v>0</v>
      </c>
      <c r="BJ429" s="107" t="s">
        <v>23</v>
      </c>
      <c r="BK429" s="180">
        <f>ROUND($I$429*$H$429,2)</f>
        <v>0</v>
      </c>
      <c r="BL429" s="107" t="s">
        <v>253</v>
      </c>
      <c r="BM429" s="107" t="s">
        <v>560</v>
      </c>
    </row>
    <row r="430" spans="2:47" s="7" customFormat="1" ht="24.75" customHeight="1">
      <c r="B430" s="143"/>
      <c r="D430" s="181" t="s">
        <v>147</v>
      </c>
      <c r="F430" s="182" t="s">
        <v>561</v>
      </c>
      <c r="K430" s="54"/>
      <c r="L430" s="104"/>
      <c r="M430" s="183"/>
      <c r="T430" s="184"/>
      <c r="AT430" s="7" t="s">
        <v>147</v>
      </c>
      <c r="AU430" s="7" t="s">
        <v>85</v>
      </c>
    </row>
    <row r="431" spans="2:51" s="7" customFormat="1" ht="13.5" customHeight="1">
      <c r="B431" s="185"/>
      <c r="D431" s="186" t="s">
        <v>149</v>
      </c>
      <c r="E431" s="187"/>
      <c r="F431" s="188" t="s">
        <v>562</v>
      </c>
      <c r="H431" s="187"/>
      <c r="K431" s="54"/>
      <c r="L431" s="189"/>
      <c r="M431" s="190"/>
      <c r="T431" s="191"/>
      <c r="AT431" s="187" t="s">
        <v>149</v>
      </c>
      <c r="AU431" s="187" t="s">
        <v>85</v>
      </c>
      <c r="AV431" s="187" t="s">
        <v>23</v>
      </c>
      <c r="AW431" s="187" t="s">
        <v>102</v>
      </c>
      <c r="AX431" s="187" t="s">
        <v>77</v>
      </c>
      <c r="AY431" s="187" t="s">
        <v>139</v>
      </c>
    </row>
    <row r="432" spans="2:51" s="7" customFormat="1" ht="13.5" customHeight="1">
      <c r="B432" s="185"/>
      <c r="D432" s="186" t="s">
        <v>149</v>
      </c>
      <c r="E432" s="187"/>
      <c r="F432" s="188" t="s">
        <v>312</v>
      </c>
      <c r="H432" s="187"/>
      <c r="K432" s="54"/>
      <c r="L432" s="189"/>
      <c r="M432" s="190"/>
      <c r="T432" s="191"/>
      <c r="AT432" s="187" t="s">
        <v>149</v>
      </c>
      <c r="AU432" s="187" t="s">
        <v>85</v>
      </c>
      <c r="AV432" s="187" t="s">
        <v>23</v>
      </c>
      <c r="AW432" s="187" t="s">
        <v>102</v>
      </c>
      <c r="AX432" s="187" t="s">
        <v>77</v>
      </c>
      <c r="AY432" s="187" t="s">
        <v>139</v>
      </c>
    </row>
    <row r="433" spans="2:51" s="7" customFormat="1" ht="13.5" customHeight="1">
      <c r="B433" s="192"/>
      <c r="D433" s="186" t="s">
        <v>149</v>
      </c>
      <c r="E433" s="193"/>
      <c r="F433" s="194" t="s">
        <v>563</v>
      </c>
      <c r="H433" s="195">
        <v>35.1</v>
      </c>
      <c r="K433" s="54"/>
      <c r="L433" s="196"/>
      <c r="M433" s="197"/>
      <c r="T433" s="198"/>
      <c r="AT433" s="193" t="s">
        <v>149</v>
      </c>
      <c r="AU433" s="193" t="s">
        <v>85</v>
      </c>
      <c r="AV433" s="193" t="s">
        <v>85</v>
      </c>
      <c r="AW433" s="193" t="s">
        <v>102</v>
      </c>
      <c r="AX433" s="193" t="s">
        <v>77</v>
      </c>
      <c r="AY433" s="193" t="s">
        <v>139</v>
      </c>
    </row>
    <row r="434" spans="2:51" s="7" customFormat="1" ht="13.5" customHeight="1">
      <c r="B434" s="192"/>
      <c r="D434" s="186" t="s">
        <v>149</v>
      </c>
      <c r="E434" s="193"/>
      <c r="F434" s="194" t="s">
        <v>564</v>
      </c>
      <c r="H434" s="195">
        <v>2.6</v>
      </c>
      <c r="K434" s="54"/>
      <c r="L434" s="196"/>
      <c r="M434" s="197"/>
      <c r="T434" s="198"/>
      <c r="AT434" s="193" t="s">
        <v>149</v>
      </c>
      <c r="AU434" s="193" t="s">
        <v>85</v>
      </c>
      <c r="AV434" s="193" t="s">
        <v>85</v>
      </c>
      <c r="AW434" s="193" t="s">
        <v>102</v>
      </c>
      <c r="AX434" s="193" t="s">
        <v>77</v>
      </c>
      <c r="AY434" s="193" t="s">
        <v>139</v>
      </c>
    </row>
    <row r="435" spans="2:51" s="7" customFormat="1" ht="13.5" customHeight="1">
      <c r="B435" s="192"/>
      <c r="D435" s="186" t="s">
        <v>149</v>
      </c>
      <c r="E435" s="193"/>
      <c r="F435" s="194" t="s">
        <v>565</v>
      </c>
      <c r="H435" s="195">
        <v>2.133</v>
      </c>
      <c r="K435" s="54"/>
      <c r="L435" s="196"/>
      <c r="M435" s="197"/>
      <c r="T435" s="198"/>
      <c r="AT435" s="193" t="s">
        <v>149</v>
      </c>
      <c r="AU435" s="193" t="s">
        <v>85</v>
      </c>
      <c r="AV435" s="193" t="s">
        <v>85</v>
      </c>
      <c r="AW435" s="193" t="s">
        <v>102</v>
      </c>
      <c r="AX435" s="193" t="s">
        <v>77</v>
      </c>
      <c r="AY435" s="193" t="s">
        <v>139</v>
      </c>
    </row>
    <row r="436" spans="2:51" s="7" customFormat="1" ht="13.5" customHeight="1">
      <c r="B436" s="199"/>
      <c r="D436" s="186" t="s">
        <v>149</v>
      </c>
      <c r="E436" s="200"/>
      <c r="F436" s="201" t="s">
        <v>172</v>
      </c>
      <c r="H436" s="202">
        <v>39.833</v>
      </c>
      <c r="K436" s="54"/>
      <c r="L436" s="203"/>
      <c r="M436" s="204"/>
      <c r="T436" s="205"/>
      <c r="AT436" s="200" t="s">
        <v>149</v>
      </c>
      <c r="AU436" s="200" t="s">
        <v>85</v>
      </c>
      <c r="AV436" s="200" t="s">
        <v>145</v>
      </c>
      <c r="AW436" s="200" t="s">
        <v>102</v>
      </c>
      <c r="AX436" s="200" t="s">
        <v>23</v>
      </c>
      <c r="AY436" s="200" t="s">
        <v>139</v>
      </c>
    </row>
    <row r="437" spans="2:63" s="155" customFormat="1" ht="38.25" customHeight="1">
      <c r="B437" s="156"/>
      <c r="D437" s="157" t="s">
        <v>76</v>
      </c>
      <c r="E437" s="158" t="s">
        <v>341</v>
      </c>
      <c r="F437" s="158" t="s">
        <v>566</v>
      </c>
      <c r="J437" s="159">
        <f>$BK$437</f>
        <v>0</v>
      </c>
      <c r="K437" s="160"/>
      <c r="L437" s="161"/>
      <c r="M437" s="162"/>
      <c r="P437" s="163">
        <f>$P$438</f>
        <v>0</v>
      </c>
      <c r="R437" s="163">
        <f>$R$438</f>
        <v>0.0094</v>
      </c>
      <c r="T437" s="164">
        <f>$T$438</f>
        <v>0</v>
      </c>
      <c r="AR437" s="157" t="s">
        <v>159</v>
      </c>
      <c r="AT437" s="157" t="s">
        <v>76</v>
      </c>
      <c r="AU437" s="157" t="s">
        <v>77</v>
      </c>
      <c r="AY437" s="157" t="s">
        <v>139</v>
      </c>
      <c r="BK437" s="165">
        <f>$BK$438</f>
        <v>0</v>
      </c>
    </row>
    <row r="438" spans="2:63" s="155" customFormat="1" ht="20.25" customHeight="1">
      <c r="B438" s="156"/>
      <c r="D438" s="157" t="s">
        <v>76</v>
      </c>
      <c r="E438" s="166" t="s">
        <v>567</v>
      </c>
      <c r="F438" s="166" t="s">
        <v>568</v>
      </c>
      <c r="J438" s="167">
        <f>$BK$438</f>
        <v>0</v>
      </c>
      <c r="K438" s="160"/>
      <c r="L438" s="161"/>
      <c r="M438" s="162"/>
      <c r="P438" s="163">
        <f>SUM($P$439:$P$443)</f>
        <v>0</v>
      </c>
      <c r="R438" s="163">
        <f>SUM($R$439:$R$443)</f>
        <v>0.0094</v>
      </c>
      <c r="T438" s="164">
        <f>SUM($T$439:$T$443)</f>
        <v>0</v>
      </c>
      <c r="AR438" s="157" t="s">
        <v>159</v>
      </c>
      <c r="AT438" s="157" t="s">
        <v>76</v>
      </c>
      <c r="AU438" s="157" t="s">
        <v>23</v>
      </c>
      <c r="AY438" s="157" t="s">
        <v>139</v>
      </c>
      <c r="BK438" s="165">
        <f>SUM($BK$439:$BK$443)</f>
        <v>0</v>
      </c>
    </row>
    <row r="439" spans="2:65" s="7" customFormat="1" ht="13.5" customHeight="1">
      <c r="B439" s="143"/>
      <c r="C439" s="168" t="s">
        <v>569</v>
      </c>
      <c r="D439" s="168" t="s">
        <v>141</v>
      </c>
      <c r="E439" s="169" t="s">
        <v>570</v>
      </c>
      <c r="F439" s="170" t="s">
        <v>571</v>
      </c>
      <c r="G439" s="171" t="s">
        <v>144</v>
      </c>
      <c r="H439" s="172">
        <v>2</v>
      </c>
      <c r="I439" s="173"/>
      <c r="J439" s="174">
        <f>ROUND($I$439*$H$439,2)</f>
        <v>0</v>
      </c>
      <c r="K439" s="175"/>
      <c r="L439" s="104"/>
      <c r="M439" s="176"/>
      <c r="N439" s="177" t="s">
        <v>48</v>
      </c>
      <c r="P439" s="178">
        <f>$O$439*$H$439</f>
        <v>0</v>
      </c>
      <c r="Q439" s="178">
        <v>0</v>
      </c>
      <c r="R439" s="178">
        <f>$Q$439*$H$439</f>
        <v>0</v>
      </c>
      <c r="S439" s="178">
        <v>0</v>
      </c>
      <c r="T439" s="179">
        <f>$S$439*$H$439</f>
        <v>0</v>
      </c>
      <c r="AR439" s="107" t="s">
        <v>572</v>
      </c>
      <c r="AT439" s="107" t="s">
        <v>141</v>
      </c>
      <c r="AU439" s="107" t="s">
        <v>85</v>
      </c>
      <c r="AY439" s="7" t="s">
        <v>139</v>
      </c>
      <c r="BE439" s="180">
        <f>IF($N$439="základní",$J$439,0)</f>
        <v>0</v>
      </c>
      <c r="BF439" s="180">
        <f>IF($N$439="snížená",$J$439,0)</f>
        <v>0</v>
      </c>
      <c r="BG439" s="180">
        <f>IF($N$439="zákl. přenesená",$J$439,0)</f>
        <v>0</v>
      </c>
      <c r="BH439" s="180">
        <f>IF($N$439="sníž. přenesená",$J$439,0)</f>
        <v>0</v>
      </c>
      <c r="BI439" s="180">
        <f>IF($N$439="nulová",$J$439,0)</f>
        <v>0</v>
      </c>
      <c r="BJ439" s="107" t="s">
        <v>23</v>
      </c>
      <c r="BK439" s="180">
        <f>ROUND($I$439*$H$439,2)</f>
        <v>0</v>
      </c>
      <c r="BL439" s="107" t="s">
        <v>572</v>
      </c>
      <c r="BM439" s="107" t="s">
        <v>573</v>
      </c>
    </row>
    <row r="440" spans="2:47" s="7" customFormat="1" ht="14.25" customHeight="1">
      <c r="B440" s="143"/>
      <c r="D440" s="181" t="s">
        <v>147</v>
      </c>
      <c r="F440" s="182" t="s">
        <v>574</v>
      </c>
      <c r="K440" s="54"/>
      <c r="L440" s="104"/>
      <c r="M440" s="183"/>
      <c r="T440" s="184"/>
      <c r="AT440" s="7" t="s">
        <v>147</v>
      </c>
      <c r="AU440" s="7" t="s">
        <v>85</v>
      </c>
    </row>
    <row r="441" spans="2:65" s="7" customFormat="1" ht="13.5" customHeight="1">
      <c r="B441" s="143"/>
      <c r="C441" s="213" t="s">
        <v>575</v>
      </c>
      <c r="D441" s="213" t="s">
        <v>341</v>
      </c>
      <c r="E441" s="214" t="s">
        <v>576</v>
      </c>
      <c r="F441" s="215" t="s">
        <v>577</v>
      </c>
      <c r="G441" s="216" t="s">
        <v>144</v>
      </c>
      <c r="H441" s="217">
        <v>2</v>
      </c>
      <c r="I441" s="218"/>
      <c r="J441" s="219">
        <f>ROUND($I$441*$H$441,2)</f>
        <v>0</v>
      </c>
      <c r="K441" s="220"/>
      <c r="L441" s="221"/>
      <c r="M441" s="222"/>
      <c r="N441" s="223" t="s">
        <v>48</v>
      </c>
      <c r="P441" s="178">
        <f>$O$441*$H$441</f>
        <v>0</v>
      </c>
      <c r="Q441" s="178">
        <v>0.0047</v>
      </c>
      <c r="R441" s="178">
        <f>$Q$441*$H$441</f>
        <v>0.0094</v>
      </c>
      <c r="S441" s="178">
        <v>0</v>
      </c>
      <c r="T441" s="179">
        <f>$S$441*$H$441</f>
        <v>0</v>
      </c>
      <c r="AR441" s="107" t="s">
        <v>578</v>
      </c>
      <c r="AT441" s="107" t="s">
        <v>341</v>
      </c>
      <c r="AU441" s="107" t="s">
        <v>85</v>
      </c>
      <c r="AY441" s="7" t="s">
        <v>139</v>
      </c>
      <c r="BE441" s="180">
        <f>IF($N$441="základní",$J$441,0)</f>
        <v>0</v>
      </c>
      <c r="BF441" s="180">
        <f>IF($N$441="snížená",$J$441,0)</f>
        <v>0</v>
      </c>
      <c r="BG441" s="180">
        <f>IF($N$441="zákl. přenesená",$J$441,0)</f>
        <v>0</v>
      </c>
      <c r="BH441" s="180">
        <f>IF($N$441="sníž. přenesená",$J$441,0)</f>
        <v>0</v>
      </c>
      <c r="BI441" s="180">
        <f>IF($N$441="nulová",$J$441,0)</f>
        <v>0</v>
      </c>
      <c r="BJ441" s="107" t="s">
        <v>23</v>
      </c>
      <c r="BK441" s="180">
        <f>ROUND($I$441*$H$441,2)</f>
        <v>0</v>
      </c>
      <c r="BL441" s="107" t="s">
        <v>578</v>
      </c>
      <c r="BM441" s="107" t="s">
        <v>579</v>
      </c>
    </row>
    <row r="442" spans="2:47" s="7" customFormat="1" ht="70.5" customHeight="1">
      <c r="B442" s="143"/>
      <c r="D442" s="181" t="s">
        <v>147</v>
      </c>
      <c r="F442" s="182" t="s">
        <v>580</v>
      </c>
      <c r="K442" s="54"/>
      <c r="L442" s="104"/>
      <c r="M442" s="183"/>
      <c r="T442" s="184"/>
      <c r="AT442" s="7" t="s">
        <v>147</v>
      </c>
      <c r="AU442" s="7" t="s">
        <v>85</v>
      </c>
    </row>
    <row r="443" spans="2:65" s="7" customFormat="1" ht="13.5" customHeight="1">
      <c r="B443" s="143"/>
      <c r="C443" s="168" t="s">
        <v>572</v>
      </c>
      <c r="D443" s="168" t="s">
        <v>141</v>
      </c>
      <c r="E443" s="169" t="s">
        <v>581</v>
      </c>
      <c r="F443" s="170" t="s">
        <v>582</v>
      </c>
      <c r="G443" s="171" t="s">
        <v>144</v>
      </c>
      <c r="H443" s="172">
        <v>2</v>
      </c>
      <c r="I443" s="173"/>
      <c r="J443" s="174">
        <f>ROUND($I$443*$H$443,2)</f>
        <v>0</v>
      </c>
      <c r="K443" s="175"/>
      <c r="L443" s="104"/>
      <c r="M443" s="176"/>
      <c r="N443" s="177" t="s">
        <v>48</v>
      </c>
      <c r="P443" s="178">
        <f>$O$443*$H$443</f>
        <v>0</v>
      </c>
      <c r="Q443" s="178">
        <v>0</v>
      </c>
      <c r="R443" s="178">
        <f>$Q$443*$H$443</f>
        <v>0</v>
      </c>
      <c r="S443" s="178">
        <v>0</v>
      </c>
      <c r="T443" s="179">
        <f>$S$443*$H$443</f>
        <v>0</v>
      </c>
      <c r="AR443" s="107" t="s">
        <v>572</v>
      </c>
      <c r="AT443" s="107" t="s">
        <v>141</v>
      </c>
      <c r="AU443" s="107" t="s">
        <v>85</v>
      </c>
      <c r="AY443" s="7" t="s">
        <v>139</v>
      </c>
      <c r="BE443" s="180">
        <f>IF($N$443="základní",$J$443,0)</f>
        <v>0</v>
      </c>
      <c r="BF443" s="180">
        <f>IF($N$443="snížená",$J$443,0)</f>
        <v>0</v>
      </c>
      <c r="BG443" s="180">
        <f>IF($N$443="zákl. přenesená",$J$443,0)</f>
        <v>0</v>
      </c>
      <c r="BH443" s="180">
        <f>IF($N$443="sníž. přenesená",$J$443,0)</f>
        <v>0</v>
      </c>
      <c r="BI443" s="180">
        <f>IF($N$443="nulová",$J$443,0)</f>
        <v>0</v>
      </c>
      <c r="BJ443" s="107" t="s">
        <v>23</v>
      </c>
      <c r="BK443" s="180">
        <f>ROUND($I$443*$H$443,2)</f>
        <v>0</v>
      </c>
      <c r="BL443" s="107" t="s">
        <v>572</v>
      </c>
      <c r="BM443" s="107" t="s">
        <v>583</v>
      </c>
    </row>
    <row r="444" spans="2:63" s="155" customFormat="1" ht="38.25" customHeight="1">
      <c r="B444" s="156"/>
      <c r="D444" s="157" t="s">
        <v>76</v>
      </c>
      <c r="E444" s="158" t="s">
        <v>584</v>
      </c>
      <c r="F444" s="158" t="s">
        <v>585</v>
      </c>
      <c r="J444" s="159">
        <f>$BK$444</f>
        <v>0</v>
      </c>
      <c r="K444" s="160"/>
      <c r="L444" s="161"/>
      <c r="M444" s="162"/>
      <c r="P444" s="163">
        <f>SUM($P$445:$P$446)</f>
        <v>0</v>
      </c>
      <c r="R444" s="163">
        <f>SUM($R$445:$R$446)</f>
        <v>0</v>
      </c>
      <c r="T444" s="164">
        <f>SUM($T$445:$T$446)</f>
        <v>0</v>
      </c>
      <c r="AR444" s="157" t="s">
        <v>145</v>
      </c>
      <c r="AT444" s="157" t="s">
        <v>76</v>
      </c>
      <c r="AU444" s="157" t="s">
        <v>77</v>
      </c>
      <c r="AY444" s="157" t="s">
        <v>139</v>
      </c>
      <c r="BK444" s="165">
        <f>SUM($BK$445:$BK$446)</f>
        <v>0</v>
      </c>
    </row>
    <row r="445" spans="2:65" s="7" customFormat="1" ht="13.5" customHeight="1">
      <c r="B445" s="143"/>
      <c r="C445" s="171" t="s">
        <v>586</v>
      </c>
      <c r="D445" s="171" t="s">
        <v>141</v>
      </c>
      <c r="E445" s="169" t="s">
        <v>587</v>
      </c>
      <c r="F445" s="170" t="s">
        <v>588</v>
      </c>
      <c r="G445" s="171" t="s">
        <v>589</v>
      </c>
      <c r="H445" s="172">
        <v>5</v>
      </c>
      <c r="I445" s="173"/>
      <c r="J445" s="174">
        <f>ROUND($I$445*$H$445,2)</f>
        <v>0</v>
      </c>
      <c r="K445" s="175" t="s">
        <v>163</v>
      </c>
      <c r="L445" s="104"/>
      <c r="M445" s="176"/>
      <c r="N445" s="177" t="s">
        <v>48</v>
      </c>
      <c r="P445" s="178">
        <f>$O$445*$H$445</f>
        <v>0</v>
      </c>
      <c r="Q445" s="178">
        <v>0</v>
      </c>
      <c r="R445" s="178">
        <f>$Q$445*$H$445</f>
        <v>0</v>
      </c>
      <c r="S445" s="178">
        <v>0</v>
      </c>
      <c r="T445" s="179">
        <f>$S$445*$H$445</f>
        <v>0</v>
      </c>
      <c r="AR445" s="107" t="s">
        <v>590</v>
      </c>
      <c r="AT445" s="107" t="s">
        <v>141</v>
      </c>
      <c r="AU445" s="107" t="s">
        <v>23</v>
      </c>
      <c r="AY445" s="107" t="s">
        <v>139</v>
      </c>
      <c r="BE445" s="180">
        <f>IF($N$445="základní",$J$445,0)</f>
        <v>0</v>
      </c>
      <c r="BF445" s="180">
        <f>IF($N$445="snížená",$J$445,0)</f>
        <v>0</v>
      </c>
      <c r="BG445" s="180">
        <f>IF($N$445="zákl. přenesená",$J$445,0)</f>
        <v>0</v>
      </c>
      <c r="BH445" s="180">
        <f>IF($N$445="sníž. přenesená",$J$445,0)</f>
        <v>0</v>
      </c>
      <c r="BI445" s="180">
        <f>IF($N$445="nulová",$J$445,0)</f>
        <v>0</v>
      </c>
      <c r="BJ445" s="107" t="s">
        <v>23</v>
      </c>
      <c r="BK445" s="180">
        <f>ROUND($I$445*$H$445,2)</f>
        <v>0</v>
      </c>
      <c r="BL445" s="107" t="s">
        <v>590</v>
      </c>
      <c r="BM445" s="107" t="s">
        <v>591</v>
      </c>
    </row>
    <row r="446" spans="2:47" s="7" customFormat="1" ht="14.25" customHeight="1">
      <c r="B446" s="143"/>
      <c r="D446" s="181" t="s">
        <v>147</v>
      </c>
      <c r="F446" s="182" t="s">
        <v>592</v>
      </c>
      <c r="K446" s="54"/>
      <c r="L446" s="104"/>
      <c r="M446" s="183"/>
      <c r="T446" s="184"/>
      <c r="AT446" s="7" t="s">
        <v>147</v>
      </c>
      <c r="AU446" s="7" t="s">
        <v>23</v>
      </c>
    </row>
    <row r="447" spans="2:63" s="155" customFormat="1" ht="38.25" customHeight="1">
      <c r="B447" s="156"/>
      <c r="D447" s="157" t="s">
        <v>76</v>
      </c>
      <c r="E447" s="158" t="s">
        <v>593</v>
      </c>
      <c r="F447" s="158" t="s">
        <v>594</v>
      </c>
      <c r="J447" s="159">
        <f>$BK$447</f>
        <v>0</v>
      </c>
      <c r="K447" s="160"/>
      <c r="L447" s="161"/>
      <c r="M447" s="162"/>
      <c r="P447" s="163">
        <f>$P$448+$P$452</f>
        <v>0</v>
      </c>
      <c r="R447" s="163">
        <f>$R$448+$R$452</f>
        <v>0</v>
      </c>
      <c r="T447" s="164">
        <f>$T$448+$T$452</f>
        <v>0</v>
      </c>
      <c r="AR447" s="157" t="s">
        <v>158</v>
      </c>
      <c r="AT447" s="157" t="s">
        <v>76</v>
      </c>
      <c r="AU447" s="157" t="s">
        <v>77</v>
      </c>
      <c r="AY447" s="157" t="s">
        <v>139</v>
      </c>
      <c r="BK447" s="165">
        <f>$BK$448+$BK$452</f>
        <v>0</v>
      </c>
    </row>
    <row r="448" spans="2:63" s="155" customFormat="1" ht="20.25" customHeight="1">
      <c r="B448" s="156"/>
      <c r="D448" s="157" t="s">
        <v>76</v>
      </c>
      <c r="E448" s="166" t="s">
        <v>595</v>
      </c>
      <c r="F448" s="166" t="s">
        <v>596</v>
      </c>
      <c r="J448" s="167">
        <f>$BK$448</f>
        <v>0</v>
      </c>
      <c r="K448" s="160"/>
      <c r="L448" s="161"/>
      <c r="M448" s="162"/>
      <c r="P448" s="163">
        <f>SUM($P$449:$P$451)</f>
        <v>0</v>
      </c>
      <c r="R448" s="163">
        <f>SUM($R$449:$R$451)</f>
        <v>0</v>
      </c>
      <c r="T448" s="164">
        <f>SUM($T$449:$T$451)</f>
        <v>0</v>
      </c>
      <c r="AR448" s="157" t="s">
        <v>158</v>
      </c>
      <c r="AT448" s="157" t="s">
        <v>76</v>
      </c>
      <c r="AU448" s="157" t="s">
        <v>23</v>
      </c>
      <c r="AY448" s="157" t="s">
        <v>139</v>
      </c>
      <c r="BK448" s="165">
        <f>SUM($BK$449:$BK$451)</f>
        <v>0</v>
      </c>
    </row>
    <row r="449" spans="2:65" s="7" customFormat="1" ht="13.5" customHeight="1">
      <c r="B449" s="143"/>
      <c r="C449" s="168" t="s">
        <v>597</v>
      </c>
      <c r="D449" s="168" t="s">
        <v>141</v>
      </c>
      <c r="E449" s="169" t="s">
        <v>598</v>
      </c>
      <c r="F449" s="170" t="s">
        <v>599</v>
      </c>
      <c r="G449" s="171" t="s">
        <v>600</v>
      </c>
      <c r="H449" s="172">
        <v>1</v>
      </c>
      <c r="I449" s="173"/>
      <c r="J449" s="174">
        <f>ROUND($I$449*$H$449,2)</f>
        <v>0</v>
      </c>
      <c r="K449" s="175"/>
      <c r="L449" s="104"/>
      <c r="M449" s="176"/>
      <c r="N449" s="177" t="s">
        <v>48</v>
      </c>
      <c r="P449" s="178">
        <f>$O$449*$H$449</f>
        <v>0</v>
      </c>
      <c r="Q449" s="178">
        <v>0</v>
      </c>
      <c r="R449" s="178">
        <f>$Q$449*$H$449</f>
        <v>0</v>
      </c>
      <c r="S449" s="178">
        <v>0</v>
      </c>
      <c r="T449" s="179">
        <f>$S$449*$H$449</f>
        <v>0</v>
      </c>
      <c r="AR449" s="107" t="s">
        <v>601</v>
      </c>
      <c r="AT449" s="107" t="s">
        <v>141</v>
      </c>
      <c r="AU449" s="107" t="s">
        <v>85</v>
      </c>
      <c r="AY449" s="7" t="s">
        <v>139</v>
      </c>
      <c r="BE449" s="180">
        <f>IF($N$449="základní",$J$449,0)</f>
        <v>0</v>
      </c>
      <c r="BF449" s="180">
        <f>IF($N$449="snížená",$J$449,0)</f>
        <v>0</v>
      </c>
      <c r="BG449" s="180">
        <f>IF($N$449="zákl. přenesená",$J$449,0)</f>
        <v>0</v>
      </c>
      <c r="BH449" s="180">
        <f>IF($N$449="sníž. přenesená",$J$449,0)</f>
        <v>0</v>
      </c>
      <c r="BI449" s="180">
        <f>IF($N$449="nulová",$J$449,0)</f>
        <v>0</v>
      </c>
      <c r="BJ449" s="107" t="s">
        <v>23</v>
      </c>
      <c r="BK449" s="180">
        <f>ROUND($I$449*$H$449,2)</f>
        <v>0</v>
      </c>
      <c r="BL449" s="107" t="s">
        <v>601</v>
      </c>
      <c r="BM449" s="107" t="s">
        <v>602</v>
      </c>
    </row>
    <row r="450" spans="2:47" s="7" customFormat="1" ht="14.25" customHeight="1">
      <c r="B450" s="143"/>
      <c r="D450" s="181" t="s">
        <v>147</v>
      </c>
      <c r="F450" s="182" t="s">
        <v>599</v>
      </c>
      <c r="K450" s="54"/>
      <c r="L450" s="104"/>
      <c r="M450" s="183"/>
      <c r="T450" s="184"/>
      <c r="AT450" s="7" t="s">
        <v>147</v>
      </c>
      <c r="AU450" s="7" t="s">
        <v>85</v>
      </c>
    </row>
    <row r="451" spans="2:47" s="7" customFormat="1" ht="113.25" customHeight="1">
      <c r="B451" s="143"/>
      <c r="D451" s="186" t="s">
        <v>421</v>
      </c>
      <c r="F451" s="224" t="s">
        <v>603</v>
      </c>
      <c r="K451" s="54"/>
      <c r="L451" s="104"/>
      <c r="M451" s="183"/>
      <c r="T451" s="184"/>
      <c r="AT451" s="7" t="s">
        <v>421</v>
      </c>
      <c r="AU451" s="7" t="s">
        <v>85</v>
      </c>
    </row>
    <row r="452" spans="2:63" s="155" customFormat="1" ht="30" customHeight="1">
      <c r="B452" s="156"/>
      <c r="D452" s="157" t="s">
        <v>76</v>
      </c>
      <c r="E452" s="166" t="s">
        <v>604</v>
      </c>
      <c r="F452" s="166" t="s">
        <v>605</v>
      </c>
      <c r="J452" s="167">
        <f>$BK$452</f>
        <v>0</v>
      </c>
      <c r="K452" s="160"/>
      <c r="L452" s="161"/>
      <c r="M452" s="162"/>
      <c r="P452" s="163">
        <f>SUM($P$453:$P$454)</f>
        <v>0</v>
      </c>
      <c r="R452" s="163">
        <f>SUM($R$453:$R$454)</f>
        <v>0</v>
      </c>
      <c r="T452" s="164">
        <f>SUM($T$453:$T$454)</f>
        <v>0</v>
      </c>
      <c r="AR452" s="157" t="s">
        <v>158</v>
      </c>
      <c r="AT452" s="157" t="s">
        <v>76</v>
      </c>
      <c r="AU452" s="157" t="s">
        <v>23</v>
      </c>
      <c r="AY452" s="157" t="s">
        <v>139</v>
      </c>
      <c r="BK452" s="165">
        <f>SUM($BK$453:$BK$454)</f>
        <v>0</v>
      </c>
    </row>
    <row r="453" spans="2:65" s="7" customFormat="1" ht="13.5" customHeight="1">
      <c r="B453" s="143"/>
      <c r="C453" s="168" t="s">
        <v>606</v>
      </c>
      <c r="D453" s="168" t="s">
        <v>141</v>
      </c>
      <c r="E453" s="169" t="s">
        <v>607</v>
      </c>
      <c r="F453" s="170" t="s">
        <v>608</v>
      </c>
      <c r="G453" s="171" t="s">
        <v>600</v>
      </c>
      <c r="H453" s="172">
        <v>1</v>
      </c>
      <c r="I453" s="173"/>
      <c r="J453" s="174">
        <f>ROUND($I$453*$H$453,2)</f>
        <v>0</v>
      </c>
      <c r="K453" s="175" t="s">
        <v>163</v>
      </c>
      <c r="L453" s="104"/>
      <c r="M453" s="176"/>
      <c r="N453" s="177" t="s">
        <v>48</v>
      </c>
      <c r="P453" s="178">
        <f>$O$453*$H$453</f>
        <v>0</v>
      </c>
      <c r="Q453" s="178">
        <v>0</v>
      </c>
      <c r="R453" s="178">
        <f>$Q$453*$H$453</f>
        <v>0</v>
      </c>
      <c r="S453" s="178">
        <v>0</v>
      </c>
      <c r="T453" s="179">
        <f>$S$453*$H$453</f>
        <v>0</v>
      </c>
      <c r="AR453" s="107" t="s">
        <v>601</v>
      </c>
      <c r="AT453" s="107" t="s">
        <v>141</v>
      </c>
      <c r="AU453" s="107" t="s">
        <v>85</v>
      </c>
      <c r="AY453" s="7" t="s">
        <v>139</v>
      </c>
      <c r="BE453" s="180">
        <f>IF($N$453="základní",$J$453,0)</f>
        <v>0</v>
      </c>
      <c r="BF453" s="180">
        <f>IF($N$453="snížená",$J$453,0)</f>
        <v>0</v>
      </c>
      <c r="BG453" s="180">
        <f>IF($N$453="zákl. přenesená",$J$453,0)</f>
        <v>0</v>
      </c>
      <c r="BH453" s="180">
        <f>IF($N$453="sníž. přenesená",$J$453,0)</f>
        <v>0</v>
      </c>
      <c r="BI453" s="180">
        <f>IF($N$453="nulová",$J$453,0)</f>
        <v>0</v>
      </c>
      <c r="BJ453" s="107" t="s">
        <v>23</v>
      </c>
      <c r="BK453" s="180">
        <f>ROUND($I$453*$H$453,2)</f>
        <v>0</v>
      </c>
      <c r="BL453" s="107" t="s">
        <v>601</v>
      </c>
      <c r="BM453" s="107" t="s">
        <v>609</v>
      </c>
    </row>
    <row r="454" spans="2:47" s="7" customFormat="1" ht="14.25" customHeight="1">
      <c r="B454" s="143"/>
      <c r="D454" s="181" t="s">
        <v>147</v>
      </c>
      <c r="F454" s="182" t="s">
        <v>610</v>
      </c>
      <c r="K454" s="54"/>
      <c r="L454" s="104"/>
      <c r="M454" s="225"/>
      <c r="N454" s="226"/>
      <c r="O454" s="226"/>
      <c r="P454" s="226"/>
      <c r="Q454" s="226"/>
      <c r="R454" s="226"/>
      <c r="S454" s="226"/>
      <c r="T454" s="227"/>
      <c r="AT454" s="7" t="s">
        <v>147</v>
      </c>
      <c r="AU454" s="7" t="s">
        <v>85</v>
      </c>
    </row>
    <row r="455" spans="2:12" s="7" customFormat="1" ht="7.5" customHeight="1">
      <c r="B455" s="228"/>
      <c r="C455" s="229"/>
      <c r="D455" s="229"/>
      <c r="E455" s="229"/>
      <c r="F455" s="229"/>
      <c r="G455" s="229"/>
      <c r="H455" s="229"/>
      <c r="I455" s="229"/>
      <c r="J455" s="229"/>
      <c r="K455" s="230"/>
      <c r="L455" s="104"/>
    </row>
    <row r="456" s="1" customFormat="1" ht="12" customHeight="1"/>
  </sheetData>
  <sheetProtection sheet="1"/>
  <mergeCells count="9">
    <mergeCell ref="G1:H1"/>
    <mergeCell ref="L2:V2"/>
    <mergeCell ref="E7:H7"/>
    <mergeCell ref="E9:H9"/>
    <mergeCell ref="E24:H24"/>
    <mergeCell ref="E44:H44"/>
    <mergeCell ref="E46:H46"/>
    <mergeCell ref="E83:H83"/>
    <mergeCell ref="E85:H85"/>
  </mergeCells>
  <printOptions/>
  <pageMargins left="0.5902777777777778" right="0.5902777777777778" top="0.5902777777777778" bottom="0.7569444444444444" header="0.5118055555555555" footer="0.5902777777777778"/>
  <pageSetup fitToHeight="999" fitToWidth="1" horizontalDpi="300" verticalDpi="300" orientation="landscape"/>
  <headerFooter alignWithMargins="0">
    <oddFooter>&amp;C&amp;"Times New Roman,obyčejné"&amp;12Stránka &amp;P z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B1:BM105"/>
  <sheetViews>
    <sheetView showGridLines="0" defaultGridColor="0" colorId="8" workbookViewId="0" topLeftCell="A1">
      <pane ySplit="1" topLeftCell="A63" activePane="bottomLeft" state="frozen"/>
      <selection pane="topLeft" activeCell="A1" sqref="A1"/>
      <selection pane="bottomLeft" activeCell="H81" sqref="H81"/>
    </sheetView>
  </sheetViews>
  <sheetFormatPr defaultColWidth="12" defaultRowHeight="12" customHeight="1"/>
  <cols>
    <col min="1" max="1" width="9" style="1" customWidth="1"/>
    <col min="2" max="2" width="1.83203125" style="1" customWidth="1"/>
    <col min="3" max="3" width="4.5" style="1" customWidth="1"/>
    <col min="4" max="4" width="4.66015625" style="1" customWidth="1"/>
    <col min="5" max="5" width="18.5" style="1" customWidth="1"/>
    <col min="6" max="6" width="97.33203125" style="1" customWidth="1"/>
    <col min="7" max="7" width="9.33203125" style="1" customWidth="1"/>
    <col min="8" max="8" width="12" style="1" customWidth="1"/>
    <col min="9" max="9" width="13.5" style="1" customWidth="1"/>
    <col min="10" max="10" width="25.16015625" style="1" customWidth="1"/>
    <col min="11" max="11" width="16.5" style="1" customWidth="1"/>
    <col min="12" max="12" width="11.33203125" style="2" customWidth="1"/>
    <col min="13" max="21" width="0" style="1" hidden="1" customWidth="1"/>
    <col min="22" max="22" width="13.33203125" style="1" customWidth="1"/>
    <col min="23" max="23" width="17.5" style="1" customWidth="1"/>
    <col min="24" max="24" width="13.16015625" style="1" customWidth="1"/>
    <col min="25" max="25" width="16.16015625" style="1" customWidth="1"/>
    <col min="26" max="26" width="11.83203125" style="1" customWidth="1"/>
    <col min="27" max="27" width="16.16015625" style="1" customWidth="1"/>
    <col min="28" max="28" width="17.5" style="1" customWidth="1"/>
    <col min="29" max="29" width="11.83203125" style="1" customWidth="1"/>
    <col min="30" max="30" width="16.16015625" style="1" customWidth="1"/>
    <col min="31" max="31" width="17.5" style="1" customWidth="1"/>
    <col min="32" max="43" width="11.33203125" style="2" customWidth="1"/>
    <col min="44" max="65" width="0" style="1" hidden="1" customWidth="1"/>
    <col min="66" max="16384" width="11.33203125" style="2" customWidth="1"/>
  </cols>
  <sheetData>
    <row r="1" spans="4:11" s="4" customFormat="1" ht="22.5" customHeight="1">
      <c r="D1" s="5" t="s">
        <v>1</v>
      </c>
      <c r="G1" s="102"/>
      <c r="H1" s="102"/>
      <c r="K1" s="5" t="s">
        <v>90</v>
      </c>
    </row>
    <row r="2" spans="12:46" s="1" customFormat="1" ht="37.5" customHeight="1">
      <c r="L2" s="6" t="s">
        <v>5</v>
      </c>
      <c r="M2" s="6"/>
      <c r="N2" s="6"/>
      <c r="O2" s="6"/>
      <c r="P2" s="6"/>
      <c r="Q2" s="6"/>
      <c r="R2" s="6"/>
      <c r="S2" s="6"/>
      <c r="T2" s="6"/>
      <c r="U2" s="6"/>
      <c r="V2" s="6"/>
      <c r="AT2" s="1" t="s">
        <v>88</v>
      </c>
    </row>
    <row r="3" spans="2:46" s="1" customFormat="1" ht="7.5" customHeight="1">
      <c r="B3" s="8"/>
      <c r="C3" s="9"/>
      <c r="D3" s="9"/>
      <c r="E3" s="9"/>
      <c r="F3" s="9"/>
      <c r="G3" s="9"/>
      <c r="H3" s="9"/>
      <c r="I3" s="9"/>
      <c r="J3" s="9"/>
      <c r="K3" s="10"/>
      <c r="AT3" s="1" t="s">
        <v>85</v>
      </c>
    </row>
    <row r="4" spans="2:46" s="1" customFormat="1" ht="37.5" customHeight="1">
      <c r="B4" s="11"/>
      <c r="D4" s="12" t="s">
        <v>91</v>
      </c>
      <c r="K4" s="13"/>
      <c r="M4" s="14" t="s">
        <v>10</v>
      </c>
      <c r="AT4" s="1" t="s">
        <v>3</v>
      </c>
    </row>
    <row r="5" spans="2:11" s="1" customFormat="1" ht="7.5" customHeight="1">
      <c r="B5" s="11"/>
      <c r="K5" s="13"/>
    </row>
    <row r="6" spans="2:11" s="1" customFormat="1" ht="13.5" customHeight="1">
      <c r="B6" s="11"/>
      <c r="D6" s="21" t="s">
        <v>16</v>
      </c>
      <c r="K6" s="13"/>
    </row>
    <row r="7" spans="2:11" s="1" customFormat="1" ht="13.5" customHeight="1">
      <c r="B7" s="11"/>
      <c r="E7" s="103" t="str">
        <f>'Rekapitulace stavby'!$K$6</f>
        <v>Stavební úpravy LD05, Lednice</v>
      </c>
      <c r="F7" s="103"/>
      <c r="G7" s="103"/>
      <c r="H7" s="103"/>
      <c r="K7" s="13"/>
    </row>
    <row r="8" spans="2:11" s="7" customFormat="1" ht="13.5" customHeight="1">
      <c r="B8" s="104"/>
      <c r="D8" s="21" t="s">
        <v>92</v>
      </c>
      <c r="K8" s="105"/>
    </row>
    <row r="9" spans="2:11" s="7" customFormat="1" ht="37.5" customHeight="1">
      <c r="B9" s="104"/>
      <c r="E9" s="60" t="s">
        <v>611</v>
      </c>
      <c r="F9" s="60"/>
      <c r="G9" s="60"/>
      <c r="H9" s="60"/>
      <c r="K9" s="105"/>
    </row>
    <row r="10" spans="2:11" s="7" customFormat="1" ht="12" customHeight="1">
      <c r="B10" s="104"/>
      <c r="K10" s="105"/>
    </row>
    <row r="11" spans="2:11" s="7" customFormat="1" ht="15" customHeight="1">
      <c r="B11" s="104"/>
      <c r="D11" s="21" t="s">
        <v>19</v>
      </c>
      <c r="F11" s="22" t="s">
        <v>89</v>
      </c>
      <c r="I11" s="21" t="s">
        <v>21</v>
      </c>
      <c r="J11" s="22" t="s">
        <v>22</v>
      </c>
      <c r="K11" s="105"/>
    </row>
    <row r="12" spans="2:11" s="7" customFormat="1" ht="15" customHeight="1">
      <c r="B12" s="104"/>
      <c r="D12" s="21" t="s">
        <v>24</v>
      </c>
      <c r="F12" s="22" t="s">
        <v>25</v>
      </c>
      <c r="I12" s="21" t="s">
        <v>26</v>
      </c>
      <c r="J12" s="106" t="str">
        <f>'Rekapitulace stavby'!$AN$8</f>
        <v>28.11.2015</v>
      </c>
      <c r="K12" s="105"/>
    </row>
    <row r="13" spans="2:11" s="7" customFormat="1" ht="22.5" customHeight="1">
      <c r="B13" s="104"/>
      <c r="I13" s="16" t="s">
        <v>29</v>
      </c>
      <c r="J13" s="24" t="s">
        <v>30</v>
      </c>
      <c r="K13" s="105"/>
    </row>
    <row r="14" spans="2:11" s="7" customFormat="1" ht="15" customHeight="1">
      <c r="B14" s="104"/>
      <c r="D14" s="21" t="s">
        <v>32</v>
      </c>
      <c r="I14" s="21" t="s">
        <v>33</v>
      </c>
      <c r="J14" s="22"/>
      <c r="K14" s="105"/>
    </row>
    <row r="15" spans="2:11" s="7" customFormat="1" ht="18" customHeight="1">
      <c r="B15" s="104"/>
      <c r="E15" s="22" t="s">
        <v>34</v>
      </c>
      <c r="I15" s="21" t="s">
        <v>35</v>
      </c>
      <c r="J15" s="22"/>
      <c r="K15" s="105"/>
    </row>
    <row r="16" spans="2:11" s="7" customFormat="1" ht="7.5" customHeight="1">
      <c r="B16" s="104"/>
      <c r="K16" s="105"/>
    </row>
    <row r="17" spans="2:11" s="7" customFormat="1" ht="15" customHeight="1">
      <c r="B17" s="104"/>
      <c r="D17" s="21" t="s">
        <v>36</v>
      </c>
      <c r="I17" s="21" t="s">
        <v>33</v>
      </c>
      <c r="J17" s="22">
        <f>IF('Rekapitulace stavby'!$AN$13="Vyplň údaj","",IF('Rekapitulace stavby'!$AN$13="","",'Rekapitulace stavby'!$AN$13))</f>
      </c>
      <c r="K17" s="105"/>
    </row>
    <row r="18" spans="2:11" s="7" customFormat="1" ht="18" customHeight="1">
      <c r="B18" s="104"/>
      <c r="E18" s="22">
        <f>IF('Rekapitulace stavby'!$E$14="Vyplň údaj","",IF('Rekapitulace stavby'!$E$14="","",'Rekapitulace stavby'!$E$14))</f>
      </c>
      <c r="I18" s="21" t="s">
        <v>35</v>
      </c>
      <c r="J18" s="22">
        <f>IF('Rekapitulace stavby'!$AN$14="Vyplň údaj","",IF('Rekapitulace stavby'!$AN$14="","",'Rekapitulace stavby'!$AN$14))</f>
      </c>
      <c r="K18" s="105"/>
    </row>
    <row r="19" spans="2:11" s="7" customFormat="1" ht="7.5" customHeight="1">
      <c r="B19" s="104"/>
      <c r="K19" s="105"/>
    </row>
    <row r="20" spans="2:11" s="7" customFormat="1" ht="15" customHeight="1">
      <c r="B20" s="104"/>
      <c r="D20" s="21" t="s">
        <v>38</v>
      </c>
      <c r="I20" s="21" t="s">
        <v>33</v>
      </c>
      <c r="J20" s="22"/>
      <c r="K20" s="105"/>
    </row>
    <row r="21" spans="2:11" s="7" customFormat="1" ht="18" customHeight="1">
      <c r="B21" s="104"/>
      <c r="E21" s="22" t="s">
        <v>39</v>
      </c>
      <c r="I21" s="21" t="s">
        <v>35</v>
      </c>
      <c r="J21" s="22"/>
      <c r="K21" s="105"/>
    </row>
    <row r="22" spans="2:11" s="7" customFormat="1" ht="7.5" customHeight="1">
      <c r="B22" s="104"/>
      <c r="K22" s="105"/>
    </row>
    <row r="23" spans="2:11" s="7" customFormat="1" ht="15" customHeight="1">
      <c r="B23" s="104"/>
      <c r="D23" s="21" t="s">
        <v>41</v>
      </c>
      <c r="K23" s="105"/>
    </row>
    <row r="24" spans="2:11" s="107" customFormat="1" ht="45" customHeight="1">
      <c r="B24" s="108"/>
      <c r="E24" s="27" t="s">
        <v>97</v>
      </c>
      <c r="F24" s="27"/>
      <c r="G24" s="27"/>
      <c r="H24" s="27"/>
      <c r="K24" s="109"/>
    </row>
    <row r="25" spans="2:11" s="7" customFormat="1" ht="7.5" customHeight="1">
      <c r="B25" s="104"/>
      <c r="K25" s="105"/>
    </row>
    <row r="26" spans="2:11" s="7" customFormat="1" ht="7.5" customHeight="1">
      <c r="B26" s="104"/>
      <c r="D26" s="110"/>
      <c r="E26" s="110"/>
      <c r="F26" s="110"/>
      <c r="G26" s="110"/>
      <c r="H26" s="110"/>
      <c r="I26" s="110"/>
      <c r="J26" s="110"/>
      <c r="K26" s="111"/>
    </row>
    <row r="27" spans="2:11" s="7" customFormat="1" ht="26.25" customHeight="1">
      <c r="B27" s="104"/>
      <c r="D27" s="112" t="s">
        <v>43</v>
      </c>
      <c r="J27" s="113">
        <f>ROUND($J$79,2)</f>
        <v>0</v>
      </c>
      <c r="K27" s="105"/>
    </row>
    <row r="28" spans="2:11" s="7" customFormat="1" ht="7.5" customHeight="1">
      <c r="B28" s="104"/>
      <c r="D28" s="110"/>
      <c r="E28" s="110"/>
      <c r="F28" s="110"/>
      <c r="G28" s="110"/>
      <c r="H28" s="110"/>
      <c r="I28" s="110"/>
      <c r="J28" s="110"/>
      <c r="K28" s="111"/>
    </row>
    <row r="29" spans="2:11" s="7" customFormat="1" ht="15" customHeight="1">
      <c r="B29" s="104"/>
      <c r="F29" s="114" t="s">
        <v>45</v>
      </c>
      <c r="I29" s="114" t="s">
        <v>44</v>
      </c>
      <c r="J29" s="114" t="s">
        <v>46</v>
      </c>
      <c r="K29" s="105"/>
    </row>
    <row r="30" spans="2:11" s="7" customFormat="1" ht="15" customHeight="1">
      <c r="B30" s="104"/>
      <c r="D30" s="36" t="s">
        <v>47</v>
      </c>
      <c r="E30" s="36" t="s">
        <v>48</v>
      </c>
      <c r="F30" s="115">
        <f>ROUND(SUM($BE$79:$BE$104),2)</f>
        <v>0</v>
      </c>
      <c r="I30" s="116">
        <v>0.21</v>
      </c>
      <c r="J30" s="115">
        <f>ROUND(ROUND((SUM($BE$79:$BE$104)),2)*$I$30,2)</f>
        <v>0</v>
      </c>
      <c r="K30" s="105"/>
    </row>
    <row r="31" spans="2:11" s="7" customFormat="1" ht="15" customHeight="1">
      <c r="B31" s="104"/>
      <c r="E31" s="36" t="s">
        <v>49</v>
      </c>
      <c r="F31" s="115">
        <f>ROUND(SUM($BF$79:$BF$104),2)</f>
        <v>0</v>
      </c>
      <c r="I31" s="116">
        <v>0.15</v>
      </c>
      <c r="J31" s="115">
        <f>ROUND(ROUND((SUM($BF$79:$BF$104)),2)*$I$31,2)</f>
        <v>0</v>
      </c>
      <c r="K31" s="105"/>
    </row>
    <row r="32" spans="2:11" s="7" customFormat="1" ht="15" customHeight="1" hidden="1">
      <c r="B32" s="104"/>
      <c r="E32" s="36" t="s">
        <v>50</v>
      </c>
      <c r="F32" s="115">
        <f>ROUND(SUM($BG$79:$BG$104),2)</f>
        <v>0</v>
      </c>
      <c r="I32" s="116">
        <v>0.21</v>
      </c>
      <c r="J32" s="115">
        <v>0</v>
      </c>
      <c r="K32" s="105"/>
    </row>
    <row r="33" spans="2:11" s="7" customFormat="1" ht="15" customHeight="1" hidden="1">
      <c r="B33" s="104"/>
      <c r="E33" s="36" t="s">
        <v>51</v>
      </c>
      <c r="F33" s="115">
        <f>ROUND(SUM($BH$79:$BH$104),2)</f>
        <v>0</v>
      </c>
      <c r="I33" s="116">
        <v>0.15</v>
      </c>
      <c r="J33" s="115">
        <v>0</v>
      </c>
      <c r="K33" s="105"/>
    </row>
    <row r="34" spans="2:11" s="7" customFormat="1" ht="15" customHeight="1" hidden="1">
      <c r="B34" s="104"/>
      <c r="E34" s="36" t="s">
        <v>52</v>
      </c>
      <c r="F34" s="115">
        <f>ROUND(SUM($BI$79:$BI$104),2)</f>
        <v>0</v>
      </c>
      <c r="I34" s="116">
        <v>0</v>
      </c>
      <c r="J34" s="115">
        <v>0</v>
      </c>
      <c r="K34" s="105"/>
    </row>
    <row r="35" spans="2:11" s="7" customFormat="1" ht="7.5" customHeight="1">
      <c r="B35" s="104"/>
      <c r="K35" s="105"/>
    </row>
    <row r="36" spans="2:11" s="7" customFormat="1" ht="26.25" customHeight="1">
      <c r="B36" s="104"/>
      <c r="C36" s="117"/>
      <c r="D36" s="41" t="s">
        <v>53</v>
      </c>
      <c r="E36" s="118"/>
      <c r="F36" s="118"/>
      <c r="G36" s="119" t="s">
        <v>54</v>
      </c>
      <c r="H36" s="43" t="s">
        <v>55</v>
      </c>
      <c r="I36" s="118"/>
      <c r="J36" s="120">
        <f>SUM($J$27:$J$34)</f>
        <v>0</v>
      </c>
      <c r="K36" s="121"/>
    </row>
    <row r="37" spans="2:11" s="7" customFormat="1" ht="91.5" customHeight="1">
      <c r="B37" s="122"/>
      <c r="C37" s="123"/>
      <c r="D37" s="123"/>
      <c r="E37" s="123"/>
      <c r="F37" s="123"/>
      <c r="G37" s="123"/>
      <c r="H37" s="123"/>
      <c r="I37" s="123"/>
      <c r="J37" s="123"/>
      <c r="K37" s="124"/>
    </row>
    <row r="41" spans="2:11" s="7" customFormat="1" ht="7.5" customHeight="1">
      <c r="B41" s="125"/>
      <c r="C41" s="126"/>
      <c r="D41" s="126"/>
      <c r="E41" s="126"/>
      <c r="F41" s="126"/>
      <c r="G41" s="126"/>
      <c r="H41" s="126"/>
      <c r="I41" s="126"/>
      <c r="J41" s="126"/>
      <c r="K41" s="127"/>
    </row>
    <row r="42" spans="2:11" s="7" customFormat="1" ht="37.5" customHeight="1">
      <c r="B42" s="104"/>
      <c r="C42" s="12" t="s">
        <v>98</v>
      </c>
      <c r="K42" s="105"/>
    </row>
    <row r="43" spans="2:11" s="7" customFormat="1" ht="7.5" customHeight="1">
      <c r="B43" s="104"/>
      <c r="K43" s="105"/>
    </row>
    <row r="44" spans="2:11" s="7" customFormat="1" ht="15" customHeight="1">
      <c r="B44" s="104"/>
      <c r="C44" s="21" t="s">
        <v>16</v>
      </c>
      <c r="K44" s="105"/>
    </row>
    <row r="45" spans="2:11" s="7" customFormat="1" ht="14.25" customHeight="1">
      <c r="B45" s="104"/>
      <c r="E45" s="103" t="str">
        <f>$E$7</f>
        <v>Stavební úpravy LD05, Lednice</v>
      </c>
      <c r="F45" s="103"/>
      <c r="G45" s="103"/>
      <c r="H45" s="103"/>
      <c r="K45" s="105"/>
    </row>
    <row r="46" spans="2:11" s="7" customFormat="1" ht="15" customHeight="1">
      <c r="B46" s="104"/>
      <c r="C46" s="21" t="s">
        <v>92</v>
      </c>
      <c r="K46" s="105"/>
    </row>
    <row r="47" spans="2:11" s="7" customFormat="1" ht="18" customHeight="1">
      <c r="B47" s="104"/>
      <c r="E47" s="60" t="str">
        <f>$E$9</f>
        <v>15-SO 144-02 - SO 02 Zateplení stropu</v>
      </c>
      <c r="F47" s="60"/>
      <c r="G47" s="60"/>
      <c r="H47" s="60"/>
      <c r="K47" s="105"/>
    </row>
    <row r="48" spans="2:11" s="7" customFormat="1" ht="7.5" customHeight="1">
      <c r="B48" s="104"/>
      <c r="K48" s="105"/>
    </row>
    <row r="49" spans="2:11" s="7" customFormat="1" ht="18" customHeight="1">
      <c r="B49" s="104"/>
      <c r="C49" s="21" t="s">
        <v>24</v>
      </c>
      <c r="F49" s="22" t="str">
        <f>$F$12</f>
        <v>Lednice, areál zahradnické fakulty</v>
      </c>
      <c r="I49" s="21" t="s">
        <v>26</v>
      </c>
      <c r="J49" s="106" t="str">
        <f>IF($J$12="","",$J$12)</f>
        <v>28.11.2015</v>
      </c>
      <c r="K49" s="105"/>
    </row>
    <row r="50" spans="2:11" s="7" customFormat="1" ht="7.5" customHeight="1">
      <c r="B50" s="104"/>
      <c r="K50" s="105"/>
    </row>
    <row r="51" spans="2:11" s="7" customFormat="1" ht="13.5" customHeight="1">
      <c r="B51" s="104"/>
      <c r="C51" s="21" t="s">
        <v>32</v>
      </c>
      <c r="F51" s="22" t="str">
        <f>$E$15</f>
        <v>Mendelova univerzita v Brně </v>
      </c>
      <c r="I51" s="21" t="s">
        <v>38</v>
      </c>
      <c r="J51" s="22" t="str">
        <f>$E$21</f>
        <v>Ing. J. Dvořáková</v>
      </c>
      <c r="K51" s="105"/>
    </row>
    <row r="52" spans="2:11" s="7" customFormat="1" ht="15" customHeight="1">
      <c r="B52" s="104"/>
      <c r="C52" s="21" t="s">
        <v>36</v>
      </c>
      <c r="F52" s="22">
        <f>IF($E$18="","",$E$18)</f>
      </c>
      <c r="K52" s="105"/>
    </row>
    <row r="53" spans="2:11" s="7" customFormat="1" ht="11.25" customHeight="1">
      <c r="B53" s="104"/>
      <c r="K53" s="105"/>
    </row>
    <row r="54" spans="2:11" s="7" customFormat="1" ht="30" customHeight="1">
      <c r="B54" s="104"/>
      <c r="C54" s="128" t="s">
        <v>99</v>
      </c>
      <c r="D54" s="117"/>
      <c r="E54" s="117"/>
      <c r="F54" s="117"/>
      <c r="G54" s="117"/>
      <c r="H54" s="117"/>
      <c r="I54" s="117"/>
      <c r="J54" s="129" t="s">
        <v>100</v>
      </c>
      <c r="K54" s="130"/>
    </row>
    <row r="55" spans="2:11" s="7" customFormat="1" ht="11.25" customHeight="1">
      <c r="B55" s="104"/>
      <c r="K55" s="105"/>
    </row>
    <row r="56" spans="2:47" s="7" customFormat="1" ht="30" customHeight="1">
      <c r="B56" s="104"/>
      <c r="C56" s="77" t="s">
        <v>101</v>
      </c>
      <c r="J56" s="113">
        <f>$J$79</f>
        <v>0</v>
      </c>
      <c r="K56" s="105"/>
      <c r="AU56" s="7" t="s">
        <v>102</v>
      </c>
    </row>
    <row r="57" spans="2:11" s="84" customFormat="1" ht="25.5" customHeight="1">
      <c r="B57" s="131"/>
      <c r="D57" s="132" t="s">
        <v>109</v>
      </c>
      <c r="E57" s="132"/>
      <c r="F57" s="132"/>
      <c r="G57" s="132"/>
      <c r="H57" s="132"/>
      <c r="I57" s="132"/>
      <c r="J57" s="133">
        <f>$J$80</f>
        <v>0</v>
      </c>
      <c r="K57" s="134"/>
    </row>
    <row r="58" spans="2:11" s="135" customFormat="1" ht="20.25" customHeight="1">
      <c r="B58" s="136"/>
      <c r="D58" s="137" t="s">
        <v>110</v>
      </c>
      <c r="E58" s="137"/>
      <c r="F58" s="137"/>
      <c r="G58" s="137"/>
      <c r="H58" s="137"/>
      <c r="I58" s="137"/>
      <c r="J58" s="138">
        <f>$J$81</f>
        <v>0</v>
      </c>
      <c r="K58" s="139"/>
    </row>
    <row r="59" spans="2:11" s="135" customFormat="1" ht="20.25" customHeight="1">
      <c r="B59" s="136"/>
      <c r="D59" s="137" t="s">
        <v>612</v>
      </c>
      <c r="E59" s="137"/>
      <c r="F59" s="137"/>
      <c r="G59" s="137"/>
      <c r="H59" s="137"/>
      <c r="I59" s="137"/>
      <c r="J59" s="138">
        <f>$J$91</f>
        <v>0</v>
      </c>
      <c r="K59" s="139"/>
    </row>
    <row r="60" spans="2:11" s="7" customFormat="1" ht="22.5" customHeight="1">
      <c r="B60" s="104"/>
      <c r="K60" s="105"/>
    </row>
    <row r="61" spans="2:11" s="7" customFormat="1" ht="241.5" customHeight="1">
      <c r="B61" s="122"/>
      <c r="C61" s="123"/>
      <c r="D61" s="123"/>
      <c r="E61" s="123"/>
      <c r="F61" s="123"/>
      <c r="G61" s="123"/>
      <c r="H61" s="123"/>
      <c r="I61" s="123"/>
      <c r="J61" s="123"/>
      <c r="K61" s="124"/>
    </row>
    <row r="65" spans="2:12" s="7" customFormat="1" ht="7.5" customHeight="1">
      <c r="B65" s="140"/>
      <c r="C65" s="141"/>
      <c r="D65" s="141"/>
      <c r="E65" s="141"/>
      <c r="F65" s="141"/>
      <c r="G65" s="141"/>
      <c r="H65" s="141"/>
      <c r="I65" s="141"/>
      <c r="J65" s="141"/>
      <c r="K65" s="142"/>
      <c r="L65" s="104"/>
    </row>
    <row r="66" spans="2:12" s="7" customFormat="1" ht="37.5" customHeight="1">
      <c r="B66" s="143"/>
      <c r="C66" s="12" t="s">
        <v>122</v>
      </c>
      <c r="K66" s="54"/>
      <c r="L66" s="104"/>
    </row>
    <row r="67" spans="2:12" s="7" customFormat="1" ht="7.5" customHeight="1">
      <c r="B67" s="143"/>
      <c r="K67" s="54"/>
      <c r="L67" s="104"/>
    </row>
    <row r="68" spans="2:12" s="7" customFormat="1" ht="15" customHeight="1">
      <c r="B68" s="143"/>
      <c r="C68" s="21" t="s">
        <v>16</v>
      </c>
      <c r="K68" s="54"/>
      <c r="L68" s="104"/>
    </row>
    <row r="69" spans="2:12" s="7" customFormat="1" ht="14.25" customHeight="1">
      <c r="B69" s="143"/>
      <c r="E69" s="103" t="str">
        <f>$E$7</f>
        <v>Stavební úpravy LD05, Lednice</v>
      </c>
      <c r="F69" s="103"/>
      <c r="G69" s="103"/>
      <c r="H69" s="103"/>
      <c r="K69" s="54"/>
      <c r="L69" s="104"/>
    </row>
    <row r="70" spans="2:12" s="7" customFormat="1" ht="15" customHeight="1">
      <c r="B70" s="143"/>
      <c r="C70" s="21" t="s">
        <v>92</v>
      </c>
      <c r="K70" s="54"/>
      <c r="L70" s="104"/>
    </row>
    <row r="71" spans="2:12" s="7" customFormat="1" ht="18" customHeight="1">
      <c r="B71" s="143"/>
      <c r="E71" s="60" t="str">
        <f>$E$9</f>
        <v>15-SO 144-02 - SO 02 Zateplení stropu</v>
      </c>
      <c r="F71" s="60"/>
      <c r="G71" s="60"/>
      <c r="H71" s="60"/>
      <c r="K71" s="54"/>
      <c r="L71" s="104"/>
    </row>
    <row r="72" spans="2:12" s="7" customFormat="1" ht="7.5" customHeight="1">
      <c r="B72" s="143"/>
      <c r="K72" s="54"/>
      <c r="L72" s="104"/>
    </row>
    <row r="73" spans="2:12" s="7" customFormat="1" ht="18" customHeight="1">
      <c r="B73" s="143"/>
      <c r="C73" s="21" t="s">
        <v>24</v>
      </c>
      <c r="F73" s="22" t="str">
        <f>$F$12</f>
        <v>Lednice, areál zahradnické fakulty</v>
      </c>
      <c r="I73" s="21" t="s">
        <v>26</v>
      </c>
      <c r="J73" s="106" t="str">
        <f>IF($J$12="","",$J$12)</f>
        <v>28.11.2015</v>
      </c>
      <c r="K73" s="54"/>
      <c r="L73" s="104"/>
    </row>
    <row r="74" spans="2:12" s="7" customFormat="1" ht="7.5" customHeight="1">
      <c r="B74" s="143"/>
      <c r="K74" s="54"/>
      <c r="L74" s="104"/>
    </row>
    <row r="75" spans="2:12" s="7" customFormat="1" ht="13.5" customHeight="1">
      <c r="B75" s="143"/>
      <c r="C75" s="21" t="s">
        <v>32</v>
      </c>
      <c r="F75" s="22" t="str">
        <f>$E$15</f>
        <v>Mendelova univerzita v Brně </v>
      </c>
      <c r="I75" s="21" t="s">
        <v>38</v>
      </c>
      <c r="J75" s="22" t="str">
        <f>$E$21</f>
        <v>Ing. J. Dvořáková</v>
      </c>
      <c r="K75" s="54"/>
      <c r="L75" s="104"/>
    </row>
    <row r="76" spans="2:12" s="7" customFormat="1" ht="15" customHeight="1">
      <c r="B76" s="143"/>
      <c r="C76" s="21" t="s">
        <v>36</v>
      </c>
      <c r="F76" s="22">
        <f>IF($E$18="","",$E$18)</f>
      </c>
      <c r="K76" s="54"/>
      <c r="L76" s="104"/>
    </row>
    <row r="77" spans="2:12" s="7" customFormat="1" ht="11.25" customHeight="1">
      <c r="B77" s="143"/>
      <c r="K77" s="54"/>
      <c r="L77" s="104"/>
    </row>
    <row r="78" spans="2:20" s="144" customFormat="1" ht="30" customHeight="1">
      <c r="B78" s="145"/>
      <c r="C78" s="146" t="s">
        <v>123</v>
      </c>
      <c r="D78" s="147" t="s">
        <v>62</v>
      </c>
      <c r="E78" s="147" t="s">
        <v>58</v>
      </c>
      <c r="F78" s="147" t="s">
        <v>124</v>
      </c>
      <c r="G78" s="147" t="s">
        <v>125</v>
      </c>
      <c r="H78" s="147" t="s">
        <v>126</v>
      </c>
      <c r="I78" s="147" t="s">
        <v>127</v>
      </c>
      <c r="J78" s="147" t="s">
        <v>128</v>
      </c>
      <c r="K78" s="148" t="s">
        <v>129</v>
      </c>
      <c r="L78" s="149"/>
      <c r="M78" s="73" t="s">
        <v>130</v>
      </c>
      <c r="N78" s="74" t="s">
        <v>47</v>
      </c>
      <c r="O78" s="74" t="s">
        <v>131</v>
      </c>
      <c r="P78" s="74" t="s">
        <v>132</v>
      </c>
      <c r="Q78" s="74" t="s">
        <v>133</v>
      </c>
      <c r="R78" s="74" t="s">
        <v>134</v>
      </c>
      <c r="S78" s="74" t="s">
        <v>135</v>
      </c>
      <c r="T78" s="75" t="s">
        <v>136</v>
      </c>
    </row>
    <row r="79" spans="2:63" s="7" customFormat="1" ht="30" customHeight="1">
      <c r="B79" s="143"/>
      <c r="C79" s="77" t="s">
        <v>101</v>
      </c>
      <c r="J79" s="150">
        <f>$BK$79</f>
        <v>0</v>
      </c>
      <c r="K79" s="54"/>
      <c r="L79" s="104"/>
      <c r="M79" s="151"/>
      <c r="N79" s="110"/>
      <c r="O79" s="110"/>
      <c r="P79" s="152">
        <f>$P$80</f>
        <v>0</v>
      </c>
      <c r="Q79" s="110"/>
      <c r="R79" s="152">
        <f>$R$80</f>
        <v>8.793935199999998</v>
      </c>
      <c r="S79" s="110"/>
      <c r="T79" s="153">
        <f>$T$80</f>
        <v>0</v>
      </c>
      <c r="AT79" s="7" t="s">
        <v>76</v>
      </c>
      <c r="AU79" s="7" t="s">
        <v>102</v>
      </c>
      <c r="BK79" s="154">
        <f>$BK$80</f>
        <v>0</v>
      </c>
    </row>
    <row r="80" spans="2:63" s="155" customFormat="1" ht="38.25" customHeight="1">
      <c r="B80" s="156"/>
      <c r="D80" s="157" t="s">
        <v>76</v>
      </c>
      <c r="E80" s="158" t="s">
        <v>296</v>
      </c>
      <c r="F80" s="158" t="s">
        <v>297</v>
      </c>
      <c r="J80" s="159">
        <f>$BK$80</f>
        <v>0</v>
      </c>
      <c r="K80" s="160"/>
      <c r="L80" s="161"/>
      <c r="M80" s="162"/>
      <c r="P80" s="163">
        <f>$P$81+$P$91</f>
        <v>0</v>
      </c>
      <c r="R80" s="163">
        <f>$R$81+$R$91</f>
        <v>8.793935199999998</v>
      </c>
      <c r="T80" s="164">
        <f>$T$81+$T$91</f>
        <v>0</v>
      </c>
      <c r="AR80" s="157" t="s">
        <v>85</v>
      </c>
      <c r="AT80" s="157" t="s">
        <v>76</v>
      </c>
      <c r="AU80" s="157" t="s">
        <v>77</v>
      </c>
      <c r="AY80" s="157" t="s">
        <v>139</v>
      </c>
      <c r="BK80" s="165">
        <f>$BK$81+$BK$91</f>
        <v>0</v>
      </c>
    </row>
    <row r="81" spans="2:63" s="155" customFormat="1" ht="20.25" customHeight="1">
      <c r="B81" s="156"/>
      <c r="D81" s="157" t="s">
        <v>76</v>
      </c>
      <c r="E81" s="166" t="s">
        <v>298</v>
      </c>
      <c r="F81" s="166" t="s">
        <v>299</v>
      </c>
      <c r="J81" s="167">
        <f>$BK$81</f>
        <v>0</v>
      </c>
      <c r="K81" s="160"/>
      <c r="L81" s="161"/>
      <c r="M81" s="162"/>
      <c r="P81" s="163">
        <f>SUM($P$82:$P$90)</f>
        <v>0</v>
      </c>
      <c r="R81" s="163">
        <f>SUM($R$82:$R$90)</f>
        <v>0.09061999999999999</v>
      </c>
      <c r="T81" s="164">
        <f>SUM($T$82:$T$90)</f>
        <v>0</v>
      </c>
      <c r="AR81" s="157" t="s">
        <v>85</v>
      </c>
      <c r="AT81" s="157" t="s">
        <v>76</v>
      </c>
      <c r="AU81" s="157" t="s">
        <v>23</v>
      </c>
      <c r="AY81" s="157" t="s">
        <v>139</v>
      </c>
      <c r="BK81" s="165">
        <f>SUM($BK$82:$BK$90)</f>
        <v>0</v>
      </c>
    </row>
    <row r="82" spans="2:65" s="7" customFormat="1" ht="13.5" customHeight="1">
      <c r="B82" s="143"/>
      <c r="C82" s="168" t="s">
        <v>23</v>
      </c>
      <c r="D82" s="168" t="s">
        <v>141</v>
      </c>
      <c r="E82" s="169" t="s">
        <v>613</v>
      </c>
      <c r="F82" s="170" t="s">
        <v>614</v>
      </c>
      <c r="G82" s="171" t="s">
        <v>162</v>
      </c>
      <c r="H82" s="172">
        <v>4.6</v>
      </c>
      <c r="I82" s="173"/>
      <c r="J82" s="174">
        <f>ROUND($I$82*$H$82,2)</f>
        <v>0</v>
      </c>
      <c r="K82" s="175"/>
      <c r="L82" s="104"/>
      <c r="M82" s="176"/>
      <c r="N82" s="177" t="s">
        <v>48</v>
      </c>
      <c r="P82" s="178">
        <f>$O$82*$H$82</f>
        <v>0</v>
      </c>
      <c r="Q82" s="178">
        <v>0.0197</v>
      </c>
      <c r="R82" s="178">
        <f>$Q$82*$H$82</f>
        <v>0.09061999999999999</v>
      </c>
      <c r="S82" s="178">
        <v>0</v>
      </c>
      <c r="T82" s="179">
        <f>$S$82*$H$82</f>
        <v>0</v>
      </c>
      <c r="AR82" s="107" t="s">
        <v>253</v>
      </c>
      <c r="AT82" s="107" t="s">
        <v>141</v>
      </c>
      <c r="AU82" s="107" t="s">
        <v>85</v>
      </c>
      <c r="AY82" s="7" t="s">
        <v>139</v>
      </c>
      <c r="BE82" s="180">
        <f>IF($N$82="základní",$J$82,0)</f>
        <v>0</v>
      </c>
      <c r="BF82" s="180">
        <f>IF($N$82="snížená",$J$82,0)</f>
        <v>0</v>
      </c>
      <c r="BG82" s="180">
        <f>IF($N$82="zákl. přenesená",$J$82,0)</f>
        <v>0</v>
      </c>
      <c r="BH82" s="180">
        <f>IF($N$82="sníž. přenesená",$J$82,0)</f>
        <v>0</v>
      </c>
      <c r="BI82" s="180">
        <f>IF($N$82="nulová",$J$82,0)</f>
        <v>0</v>
      </c>
      <c r="BJ82" s="107" t="s">
        <v>23</v>
      </c>
      <c r="BK82" s="180">
        <f>ROUND($I$82*$H$82,2)</f>
        <v>0</v>
      </c>
      <c r="BL82" s="107" t="s">
        <v>253</v>
      </c>
      <c r="BM82" s="107" t="s">
        <v>615</v>
      </c>
    </row>
    <row r="83" spans="2:51" s="7" customFormat="1" ht="13.5" customHeight="1">
      <c r="B83" s="185"/>
      <c r="D83" s="181" t="s">
        <v>149</v>
      </c>
      <c r="E83" s="188"/>
      <c r="F83" s="188" t="s">
        <v>616</v>
      </c>
      <c r="H83" s="187"/>
      <c r="K83" s="54"/>
      <c r="L83" s="189"/>
      <c r="M83" s="190"/>
      <c r="T83" s="191"/>
      <c r="AT83" s="187" t="s">
        <v>149</v>
      </c>
      <c r="AU83" s="187" t="s">
        <v>85</v>
      </c>
      <c r="AV83" s="187" t="s">
        <v>23</v>
      </c>
      <c r="AW83" s="187" t="s">
        <v>102</v>
      </c>
      <c r="AX83" s="187" t="s">
        <v>77</v>
      </c>
      <c r="AY83" s="187" t="s">
        <v>139</v>
      </c>
    </row>
    <row r="84" spans="2:51" s="7" customFormat="1" ht="13.5" customHeight="1">
      <c r="B84" s="185"/>
      <c r="D84" s="186" t="s">
        <v>149</v>
      </c>
      <c r="E84" s="187"/>
      <c r="F84" s="188" t="s">
        <v>617</v>
      </c>
      <c r="H84" s="187"/>
      <c r="K84" s="54"/>
      <c r="L84" s="189"/>
      <c r="M84" s="190"/>
      <c r="T84" s="191"/>
      <c r="AT84" s="187" t="s">
        <v>149</v>
      </c>
      <c r="AU84" s="187" t="s">
        <v>85</v>
      </c>
      <c r="AV84" s="187" t="s">
        <v>23</v>
      </c>
      <c r="AW84" s="187" t="s">
        <v>102</v>
      </c>
      <c r="AX84" s="187" t="s">
        <v>77</v>
      </c>
      <c r="AY84" s="187" t="s">
        <v>139</v>
      </c>
    </row>
    <row r="85" spans="2:51" s="7" customFormat="1" ht="13.5" customHeight="1">
      <c r="B85" s="185"/>
      <c r="D85" s="186" t="s">
        <v>149</v>
      </c>
      <c r="E85" s="187"/>
      <c r="F85" s="188" t="s">
        <v>618</v>
      </c>
      <c r="H85" s="187"/>
      <c r="K85" s="54"/>
      <c r="L85" s="189"/>
      <c r="M85" s="190"/>
      <c r="T85" s="191"/>
      <c r="AT85" s="187" t="s">
        <v>149</v>
      </c>
      <c r="AU85" s="187" t="s">
        <v>85</v>
      </c>
      <c r="AV85" s="187" t="s">
        <v>23</v>
      </c>
      <c r="AW85" s="187" t="s">
        <v>102</v>
      </c>
      <c r="AX85" s="187" t="s">
        <v>77</v>
      </c>
      <c r="AY85" s="187" t="s">
        <v>139</v>
      </c>
    </row>
    <row r="86" spans="2:51" s="7" customFormat="1" ht="13.5" customHeight="1">
      <c r="B86" s="192"/>
      <c r="D86" s="186" t="s">
        <v>149</v>
      </c>
      <c r="E86" s="193"/>
      <c r="F86" s="194" t="s">
        <v>619</v>
      </c>
      <c r="H86" s="195">
        <v>3.96</v>
      </c>
      <c r="K86" s="54"/>
      <c r="L86" s="196"/>
      <c r="M86" s="197"/>
      <c r="T86" s="198"/>
      <c r="AT86" s="193" t="s">
        <v>149</v>
      </c>
      <c r="AU86" s="193" t="s">
        <v>85</v>
      </c>
      <c r="AV86" s="193" t="s">
        <v>85</v>
      </c>
      <c r="AW86" s="193" t="s">
        <v>102</v>
      </c>
      <c r="AX86" s="193" t="s">
        <v>77</v>
      </c>
      <c r="AY86" s="193" t="s">
        <v>139</v>
      </c>
    </row>
    <row r="87" spans="2:51" s="7" customFormat="1" ht="13.5" customHeight="1">
      <c r="B87" s="192"/>
      <c r="D87" s="186" t="s">
        <v>149</v>
      </c>
      <c r="E87" s="193"/>
      <c r="F87" s="194" t="s">
        <v>620</v>
      </c>
      <c r="H87" s="195">
        <v>0.64</v>
      </c>
      <c r="K87" s="54"/>
      <c r="L87" s="196"/>
      <c r="M87" s="197"/>
      <c r="T87" s="198"/>
      <c r="AT87" s="193" t="s">
        <v>149</v>
      </c>
      <c r="AU87" s="193" t="s">
        <v>85</v>
      </c>
      <c r="AV87" s="193" t="s">
        <v>85</v>
      </c>
      <c r="AW87" s="193" t="s">
        <v>102</v>
      </c>
      <c r="AX87" s="193" t="s">
        <v>77</v>
      </c>
      <c r="AY87" s="193" t="s">
        <v>139</v>
      </c>
    </row>
    <row r="88" spans="2:51" s="7" customFormat="1" ht="13.5" customHeight="1">
      <c r="B88" s="199"/>
      <c r="D88" s="186" t="s">
        <v>149</v>
      </c>
      <c r="E88" s="200"/>
      <c r="F88" s="201" t="s">
        <v>172</v>
      </c>
      <c r="H88" s="202">
        <v>4.6</v>
      </c>
      <c r="K88" s="54"/>
      <c r="L88" s="203"/>
      <c r="M88" s="204"/>
      <c r="T88" s="205"/>
      <c r="AT88" s="200" t="s">
        <v>149</v>
      </c>
      <c r="AU88" s="200" t="s">
        <v>85</v>
      </c>
      <c r="AV88" s="200" t="s">
        <v>145</v>
      </c>
      <c r="AW88" s="200" t="s">
        <v>102</v>
      </c>
      <c r="AX88" s="200" t="s">
        <v>23</v>
      </c>
      <c r="AY88" s="200" t="s">
        <v>139</v>
      </c>
    </row>
    <row r="89" spans="2:65" s="7" customFormat="1" ht="13.5" customHeight="1">
      <c r="B89" s="143"/>
      <c r="C89" s="168" t="s">
        <v>85</v>
      </c>
      <c r="D89" s="168" t="s">
        <v>141</v>
      </c>
      <c r="E89" s="169" t="s">
        <v>621</v>
      </c>
      <c r="F89" s="170" t="s">
        <v>622</v>
      </c>
      <c r="G89" s="171" t="s">
        <v>246</v>
      </c>
      <c r="H89" s="172">
        <v>0.091</v>
      </c>
      <c r="I89" s="173"/>
      <c r="J89" s="174">
        <f>ROUND($I$89*$H$89,2)</f>
        <v>0</v>
      </c>
      <c r="K89" s="175" t="s">
        <v>163</v>
      </c>
      <c r="L89" s="104"/>
      <c r="M89" s="176"/>
      <c r="N89" s="177" t="s">
        <v>48</v>
      </c>
      <c r="P89" s="178">
        <f>$O$89*$H$89</f>
        <v>0</v>
      </c>
      <c r="Q89" s="178">
        <v>0</v>
      </c>
      <c r="R89" s="178">
        <f>$Q$89*$H$89</f>
        <v>0</v>
      </c>
      <c r="S89" s="178">
        <v>0</v>
      </c>
      <c r="T89" s="179">
        <f>$S$89*$H$89</f>
        <v>0</v>
      </c>
      <c r="AR89" s="107" t="s">
        <v>253</v>
      </c>
      <c r="AT89" s="107" t="s">
        <v>141</v>
      </c>
      <c r="AU89" s="107" t="s">
        <v>85</v>
      </c>
      <c r="AY89" s="7" t="s">
        <v>139</v>
      </c>
      <c r="BE89" s="180">
        <f>IF($N$89="základní",$J$89,0)</f>
        <v>0</v>
      </c>
      <c r="BF89" s="180">
        <f>IF($N$89="snížená",$J$89,0)</f>
        <v>0</v>
      </c>
      <c r="BG89" s="180">
        <f>IF($N$89="zákl. přenesená",$J$89,0)</f>
        <v>0</v>
      </c>
      <c r="BH89" s="180">
        <f>IF($N$89="sníž. přenesená",$J$89,0)</f>
        <v>0</v>
      </c>
      <c r="BI89" s="180">
        <f>IF($N$89="nulová",$J$89,0)</f>
        <v>0</v>
      </c>
      <c r="BJ89" s="107" t="s">
        <v>23</v>
      </c>
      <c r="BK89" s="180">
        <f>ROUND($I$89*$H$89,2)</f>
        <v>0</v>
      </c>
      <c r="BL89" s="107" t="s">
        <v>253</v>
      </c>
      <c r="BM89" s="107" t="s">
        <v>623</v>
      </c>
    </row>
    <row r="90" spans="2:47" s="7" customFormat="1" ht="24.75" customHeight="1">
      <c r="B90" s="143"/>
      <c r="D90" s="181" t="s">
        <v>147</v>
      </c>
      <c r="F90" s="182" t="s">
        <v>624</v>
      </c>
      <c r="K90" s="54"/>
      <c r="L90" s="104"/>
      <c r="M90" s="183"/>
      <c r="T90" s="184"/>
      <c r="AT90" s="7" t="s">
        <v>147</v>
      </c>
      <c r="AU90" s="7" t="s">
        <v>85</v>
      </c>
    </row>
    <row r="91" spans="2:63" s="155" customFormat="1" ht="30" customHeight="1">
      <c r="B91" s="156"/>
      <c r="D91" s="157" t="s">
        <v>76</v>
      </c>
      <c r="E91" s="166" t="s">
        <v>625</v>
      </c>
      <c r="F91" s="166" t="s">
        <v>626</v>
      </c>
      <c r="J91" s="167">
        <f>$BK$91</f>
        <v>0</v>
      </c>
      <c r="K91" s="160"/>
      <c r="L91" s="161"/>
      <c r="M91" s="162"/>
      <c r="P91" s="163">
        <f>SUM($P$92:$P$104)</f>
        <v>0</v>
      </c>
      <c r="R91" s="163">
        <f>SUM($R$92:$R$104)</f>
        <v>8.703315199999999</v>
      </c>
      <c r="T91" s="164">
        <f>SUM($T$92:$T$104)</f>
        <v>0</v>
      </c>
      <c r="AR91" s="157" t="s">
        <v>85</v>
      </c>
      <c r="AT91" s="157" t="s">
        <v>76</v>
      </c>
      <c r="AU91" s="157" t="s">
        <v>23</v>
      </c>
      <c r="AY91" s="157" t="s">
        <v>139</v>
      </c>
      <c r="BK91" s="165">
        <f>SUM($BK$92:$BK$104)</f>
        <v>0</v>
      </c>
    </row>
    <row r="92" spans="2:65" s="7" customFormat="1" ht="13.5" customHeight="1">
      <c r="B92" s="143"/>
      <c r="C92" s="168" t="s">
        <v>159</v>
      </c>
      <c r="D92" s="168" t="s">
        <v>141</v>
      </c>
      <c r="E92" s="169" t="s">
        <v>627</v>
      </c>
      <c r="F92" s="170" t="s">
        <v>628</v>
      </c>
      <c r="G92" s="171" t="s">
        <v>162</v>
      </c>
      <c r="H92" s="172">
        <v>313.52</v>
      </c>
      <c r="I92" s="173"/>
      <c r="J92" s="174">
        <f>ROUND($I$92*$H$92,2)</f>
        <v>0</v>
      </c>
      <c r="K92" s="175"/>
      <c r="L92" s="104"/>
      <c r="M92" s="176"/>
      <c r="N92" s="177" t="s">
        <v>48</v>
      </c>
      <c r="P92" s="178">
        <f>$O$92*$H$92</f>
        <v>0</v>
      </c>
      <c r="Q92" s="178">
        <v>0.01666</v>
      </c>
      <c r="R92" s="178">
        <f>$Q$92*$H$92</f>
        <v>5.2232432</v>
      </c>
      <c r="S92" s="178">
        <v>0</v>
      </c>
      <c r="T92" s="179">
        <f>$S$92*$H$92</f>
        <v>0</v>
      </c>
      <c r="AR92" s="107" t="s">
        <v>253</v>
      </c>
      <c r="AT92" s="107" t="s">
        <v>141</v>
      </c>
      <c r="AU92" s="107" t="s">
        <v>85</v>
      </c>
      <c r="AY92" s="7" t="s">
        <v>139</v>
      </c>
      <c r="BE92" s="180">
        <f>IF($N$92="základní",$J$92,0)</f>
        <v>0</v>
      </c>
      <c r="BF92" s="180">
        <f>IF($N$92="snížená",$J$92,0)</f>
        <v>0</v>
      </c>
      <c r="BG92" s="180">
        <f>IF($N$92="zákl. přenesená",$J$92,0)</f>
        <v>0</v>
      </c>
      <c r="BH92" s="180">
        <f>IF($N$92="sníž. přenesená",$J$92,0)</f>
        <v>0</v>
      </c>
      <c r="BI92" s="180">
        <f>IF($N$92="nulová",$J$92,0)</f>
        <v>0</v>
      </c>
      <c r="BJ92" s="107" t="s">
        <v>23</v>
      </c>
      <c r="BK92" s="180">
        <f>ROUND($I$92*$H$92,2)</f>
        <v>0</v>
      </c>
      <c r="BL92" s="107" t="s">
        <v>253</v>
      </c>
      <c r="BM92" s="107" t="s">
        <v>629</v>
      </c>
    </row>
    <row r="93" spans="2:47" s="7" customFormat="1" ht="80.25" customHeight="1">
      <c r="B93" s="143"/>
      <c r="D93" s="181" t="s">
        <v>421</v>
      </c>
      <c r="F93" s="224" t="s">
        <v>630</v>
      </c>
      <c r="K93" s="54"/>
      <c r="L93" s="104"/>
      <c r="M93" s="183"/>
      <c r="T93" s="184"/>
      <c r="AT93" s="7" t="s">
        <v>421</v>
      </c>
      <c r="AU93" s="7" t="s">
        <v>85</v>
      </c>
    </row>
    <row r="94" spans="2:51" s="7" customFormat="1" ht="13.5" customHeight="1">
      <c r="B94" s="185"/>
      <c r="D94" s="186" t="s">
        <v>149</v>
      </c>
      <c r="E94" s="187"/>
      <c r="F94" s="188" t="s">
        <v>616</v>
      </c>
      <c r="H94" s="187"/>
      <c r="K94" s="54"/>
      <c r="L94" s="189"/>
      <c r="M94" s="190"/>
      <c r="T94" s="191"/>
      <c r="AT94" s="187" t="s">
        <v>149</v>
      </c>
      <c r="AU94" s="187" t="s">
        <v>85</v>
      </c>
      <c r="AV94" s="187" t="s">
        <v>23</v>
      </c>
      <c r="AW94" s="187" t="s">
        <v>102</v>
      </c>
      <c r="AX94" s="187" t="s">
        <v>77</v>
      </c>
      <c r="AY94" s="187" t="s">
        <v>139</v>
      </c>
    </row>
    <row r="95" spans="2:51" s="7" customFormat="1" ht="13.5" customHeight="1">
      <c r="B95" s="185"/>
      <c r="D95" s="186" t="s">
        <v>149</v>
      </c>
      <c r="E95" s="187"/>
      <c r="F95" s="188" t="s">
        <v>617</v>
      </c>
      <c r="H95" s="187"/>
      <c r="K95" s="54"/>
      <c r="L95" s="189"/>
      <c r="M95" s="190"/>
      <c r="T95" s="191"/>
      <c r="AT95" s="187" t="s">
        <v>149</v>
      </c>
      <c r="AU95" s="187" t="s">
        <v>85</v>
      </c>
      <c r="AV95" s="187" t="s">
        <v>23</v>
      </c>
      <c r="AW95" s="187" t="s">
        <v>102</v>
      </c>
      <c r="AX95" s="187" t="s">
        <v>77</v>
      </c>
      <c r="AY95" s="187" t="s">
        <v>139</v>
      </c>
    </row>
    <row r="96" spans="2:51" s="7" customFormat="1" ht="13.5" customHeight="1">
      <c r="B96" s="185"/>
      <c r="D96" s="186" t="s">
        <v>149</v>
      </c>
      <c r="E96" s="187"/>
      <c r="F96" s="188" t="s">
        <v>618</v>
      </c>
      <c r="H96" s="187"/>
      <c r="K96" s="54"/>
      <c r="L96" s="189"/>
      <c r="M96" s="190"/>
      <c r="T96" s="191"/>
      <c r="AT96" s="187" t="s">
        <v>149</v>
      </c>
      <c r="AU96" s="187" t="s">
        <v>85</v>
      </c>
      <c r="AV96" s="187" t="s">
        <v>23</v>
      </c>
      <c r="AW96" s="187" t="s">
        <v>102</v>
      </c>
      <c r="AX96" s="187" t="s">
        <v>77</v>
      </c>
      <c r="AY96" s="187" t="s">
        <v>139</v>
      </c>
    </row>
    <row r="97" spans="2:51" s="7" customFormat="1" ht="13.5" customHeight="1">
      <c r="B97" s="192"/>
      <c r="D97" s="186" t="s">
        <v>149</v>
      </c>
      <c r="E97" s="193"/>
      <c r="F97" s="194" t="s">
        <v>631</v>
      </c>
      <c r="H97" s="195">
        <v>313.52</v>
      </c>
      <c r="K97" s="54"/>
      <c r="L97" s="196"/>
      <c r="M97" s="197"/>
      <c r="T97" s="198"/>
      <c r="AT97" s="193" t="s">
        <v>149</v>
      </c>
      <c r="AU97" s="193" t="s">
        <v>85</v>
      </c>
      <c r="AV97" s="193" t="s">
        <v>85</v>
      </c>
      <c r="AW97" s="193" t="s">
        <v>102</v>
      </c>
      <c r="AX97" s="193" t="s">
        <v>23</v>
      </c>
      <c r="AY97" s="193" t="s">
        <v>139</v>
      </c>
    </row>
    <row r="98" spans="2:65" s="7" customFormat="1" ht="13.5" customHeight="1">
      <c r="B98" s="143"/>
      <c r="C98" s="168" t="s">
        <v>145</v>
      </c>
      <c r="D98" s="168" t="s">
        <v>141</v>
      </c>
      <c r="E98" s="169" t="s">
        <v>632</v>
      </c>
      <c r="F98" s="170" t="s">
        <v>633</v>
      </c>
      <c r="G98" s="171" t="s">
        <v>162</v>
      </c>
      <c r="H98" s="172">
        <v>313.52</v>
      </c>
      <c r="I98" s="173"/>
      <c r="J98" s="174">
        <f>ROUND($I$98*$H$98,2)</f>
        <v>0</v>
      </c>
      <c r="K98" s="175"/>
      <c r="L98" s="104"/>
      <c r="M98" s="176"/>
      <c r="N98" s="177" t="s">
        <v>48</v>
      </c>
      <c r="P98" s="178">
        <f>$O$98*$H$98</f>
        <v>0</v>
      </c>
      <c r="Q98" s="178">
        <v>0.0111</v>
      </c>
      <c r="R98" s="178">
        <f>$Q$98*$H$98</f>
        <v>3.480072</v>
      </c>
      <c r="S98" s="178">
        <v>0</v>
      </c>
      <c r="T98" s="179">
        <f>$S$98*$H$98</f>
        <v>0</v>
      </c>
      <c r="AR98" s="107" t="s">
        <v>253</v>
      </c>
      <c r="AT98" s="107" t="s">
        <v>141</v>
      </c>
      <c r="AU98" s="107" t="s">
        <v>85</v>
      </c>
      <c r="AY98" s="7" t="s">
        <v>139</v>
      </c>
      <c r="BE98" s="180">
        <f>IF($N$98="základní",$J$98,0)</f>
        <v>0</v>
      </c>
      <c r="BF98" s="180">
        <f>IF($N$98="snížená",$J$98,0)</f>
        <v>0</v>
      </c>
      <c r="BG98" s="180">
        <f>IF($N$98="zákl. přenesená",$J$98,0)</f>
        <v>0</v>
      </c>
      <c r="BH98" s="180">
        <f>IF($N$98="sníž. přenesená",$J$98,0)</f>
        <v>0</v>
      </c>
      <c r="BI98" s="180">
        <f>IF($N$98="nulová",$J$98,0)</f>
        <v>0</v>
      </c>
      <c r="BJ98" s="107" t="s">
        <v>23</v>
      </c>
      <c r="BK98" s="180">
        <f>ROUND($I$98*$H$98,2)</f>
        <v>0</v>
      </c>
      <c r="BL98" s="107" t="s">
        <v>253</v>
      </c>
      <c r="BM98" s="107" t="s">
        <v>634</v>
      </c>
    </row>
    <row r="99" spans="2:51" s="7" customFormat="1" ht="13.5" customHeight="1">
      <c r="B99" s="185"/>
      <c r="D99" s="181" t="s">
        <v>149</v>
      </c>
      <c r="E99" s="188"/>
      <c r="F99" s="188" t="s">
        <v>616</v>
      </c>
      <c r="H99" s="187"/>
      <c r="K99" s="54"/>
      <c r="L99" s="189"/>
      <c r="M99" s="190"/>
      <c r="T99" s="191"/>
      <c r="AT99" s="187" t="s">
        <v>149</v>
      </c>
      <c r="AU99" s="187" t="s">
        <v>85</v>
      </c>
      <c r="AV99" s="187" t="s">
        <v>23</v>
      </c>
      <c r="AW99" s="187" t="s">
        <v>102</v>
      </c>
      <c r="AX99" s="187" t="s">
        <v>77</v>
      </c>
      <c r="AY99" s="187" t="s">
        <v>139</v>
      </c>
    </row>
    <row r="100" spans="2:51" s="7" customFormat="1" ht="13.5" customHeight="1">
      <c r="B100" s="185"/>
      <c r="D100" s="186" t="s">
        <v>149</v>
      </c>
      <c r="E100" s="187"/>
      <c r="F100" s="188" t="s">
        <v>617</v>
      </c>
      <c r="H100" s="187"/>
      <c r="K100" s="54"/>
      <c r="L100" s="189"/>
      <c r="M100" s="190"/>
      <c r="T100" s="191"/>
      <c r="AT100" s="187" t="s">
        <v>149</v>
      </c>
      <c r="AU100" s="187" t="s">
        <v>85</v>
      </c>
      <c r="AV100" s="187" t="s">
        <v>23</v>
      </c>
      <c r="AW100" s="187" t="s">
        <v>102</v>
      </c>
      <c r="AX100" s="187" t="s">
        <v>77</v>
      </c>
      <c r="AY100" s="187" t="s">
        <v>139</v>
      </c>
    </row>
    <row r="101" spans="2:51" s="7" customFormat="1" ht="13.5" customHeight="1">
      <c r="B101" s="185"/>
      <c r="D101" s="186" t="s">
        <v>149</v>
      </c>
      <c r="E101" s="187"/>
      <c r="F101" s="188" t="s">
        <v>618</v>
      </c>
      <c r="H101" s="187"/>
      <c r="K101" s="54"/>
      <c r="L101" s="189"/>
      <c r="M101" s="190"/>
      <c r="T101" s="191"/>
      <c r="AT101" s="187" t="s">
        <v>149</v>
      </c>
      <c r="AU101" s="187" t="s">
        <v>85</v>
      </c>
      <c r="AV101" s="187" t="s">
        <v>23</v>
      </c>
      <c r="AW101" s="187" t="s">
        <v>102</v>
      </c>
      <c r="AX101" s="187" t="s">
        <v>77</v>
      </c>
      <c r="AY101" s="187" t="s">
        <v>139</v>
      </c>
    </row>
    <row r="102" spans="2:51" s="7" customFormat="1" ht="13.5" customHeight="1">
      <c r="B102" s="192"/>
      <c r="D102" s="186" t="s">
        <v>149</v>
      </c>
      <c r="E102" s="193"/>
      <c r="F102" s="194" t="s">
        <v>631</v>
      </c>
      <c r="H102" s="195">
        <v>313.52</v>
      </c>
      <c r="K102" s="54"/>
      <c r="L102" s="196"/>
      <c r="M102" s="197"/>
      <c r="T102" s="198"/>
      <c r="AT102" s="193" t="s">
        <v>149</v>
      </c>
      <c r="AU102" s="193" t="s">
        <v>85</v>
      </c>
      <c r="AV102" s="193" t="s">
        <v>85</v>
      </c>
      <c r="AW102" s="193" t="s">
        <v>102</v>
      </c>
      <c r="AX102" s="193" t="s">
        <v>23</v>
      </c>
      <c r="AY102" s="193" t="s">
        <v>139</v>
      </c>
    </row>
    <row r="103" spans="2:65" s="7" customFormat="1" ht="13.5" customHeight="1">
      <c r="B103" s="143"/>
      <c r="C103" s="168" t="s">
        <v>158</v>
      </c>
      <c r="D103" s="168" t="s">
        <v>141</v>
      </c>
      <c r="E103" s="169" t="s">
        <v>635</v>
      </c>
      <c r="F103" s="170" t="s">
        <v>636</v>
      </c>
      <c r="G103" s="171" t="s">
        <v>246</v>
      </c>
      <c r="H103" s="172">
        <v>8.703</v>
      </c>
      <c r="I103" s="173"/>
      <c r="J103" s="174">
        <f>ROUND($I$103*$H$103,2)</f>
        <v>0</v>
      </c>
      <c r="K103" s="175" t="s">
        <v>163</v>
      </c>
      <c r="L103" s="104"/>
      <c r="M103" s="176"/>
      <c r="N103" s="177" t="s">
        <v>48</v>
      </c>
      <c r="P103" s="178">
        <f>$O$103*$H$103</f>
        <v>0</v>
      </c>
      <c r="Q103" s="178">
        <v>0</v>
      </c>
      <c r="R103" s="178">
        <f>$Q$103*$H$103</f>
        <v>0</v>
      </c>
      <c r="S103" s="178">
        <v>0</v>
      </c>
      <c r="T103" s="179">
        <f>$S$103*$H$103</f>
        <v>0</v>
      </c>
      <c r="AR103" s="107" t="s">
        <v>253</v>
      </c>
      <c r="AT103" s="107" t="s">
        <v>141</v>
      </c>
      <c r="AU103" s="107" t="s">
        <v>85</v>
      </c>
      <c r="AY103" s="7" t="s">
        <v>139</v>
      </c>
      <c r="BE103" s="180">
        <f>IF($N$103="základní",$J$103,0)</f>
        <v>0</v>
      </c>
      <c r="BF103" s="180">
        <f>IF($N$103="snížená",$J$103,0)</f>
        <v>0</v>
      </c>
      <c r="BG103" s="180">
        <f>IF($N$103="zákl. přenesená",$J$103,0)</f>
        <v>0</v>
      </c>
      <c r="BH103" s="180">
        <f>IF($N$103="sníž. přenesená",$J$103,0)</f>
        <v>0</v>
      </c>
      <c r="BI103" s="180">
        <f>IF($N$103="nulová",$J$103,0)</f>
        <v>0</v>
      </c>
      <c r="BJ103" s="107" t="s">
        <v>23</v>
      </c>
      <c r="BK103" s="180">
        <f>ROUND($I$103*$H$103,2)</f>
        <v>0</v>
      </c>
      <c r="BL103" s="107" t="s">
        <v>253</v>
      </c>
      <c r="BM103" s="107" t="s">
        <v>637</v>
      </c>
    </row>
    <row r="104" spans="2:47" s="7" customFormat="1" ht="36" customHeight="1">
      <c r="B104" s="143"/>
      <c r="D104" s="181" t="s">
        <v>147</v>
      </c>
      <c r="F104" s="182" t="s">
        <v>638</v>
      </c>
      <c r="K104" s="54"/>
      <c r="L104" s="104"/>
      <c r="M104" s="225"/>
      <c r="N104" s="226"/>
      <c r="O104" s="226"/>
      <c r="P104" s="226"/>
      <c r="Q104" s="226"/>
      <c r="R104" s="226"/>
      <c r="S104" s="226"/>
      <c r="T104" s="227"/>
      <c r="AT104" s="7" t="s">
        <v>147</v>
      </c>
      <c r="AU104" s="7" t="s">
        <v>85</v>
      </c>
    </row>
    <row r="105" spans="2:12" s="7" customFormat="1" ht="7.5" customHeight="1">
      <c r="B105" s="228"/>
      <c r="C105" s="229"/>
      <c r="D105" s="229"/>
      <c r="E105" s="229"/>
      <c r="F105" s="229"/>
      <c r="G105" s="229"/>
      <c r="H105" s="229"/>
      <c r="I105" s="229"/>
      <c r="J105" s="229"/>
      <c r="K105" s="230"/>
      <c r="L105" s="104"/>
    </row>
  </sheetData>
  <sheetProtection sheet="1"/>
  <mergeCells count="9">
    <mergeCell ref="G1:H1"/>
    <mergeCell ref="L2:V2"/>
    <mergeCell ref="E7:H7"/>
    <mergeCell ref="E9:H9"/>
    <mergeCell ref="E24:H24"/>
    <mergeCell ref="E45:H45"/>
    <mergeCell ref="E47:H47"/>
    <mergeCell ref="E69:H69"/>
    <mergeCell ref="E71:H71"/>
  </mergeCells>
  <printOptions/>
  <pageMargins left="0.5902777777777778" right="0.5902777777777778" top="0.5902777777777778" bottom="0.7569444444444444" header="0.5118055555555555" footer="0.5902777777777778"/>
  <pageSetup fitToHeight="999" fitToWidth="1" horizontalDpi="300" verticalDpi="300" orientation="landscape"/>
  <headerFooter alignWithMargins="0">
    <oddFooter>&amp;C&amp;"Times New Roman,obyčejné"&amp;12Stránka &amp;P z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2015-12-05T10:40:57Z</dcterms:modified>
  <cp:category/>
  <cp:version/>
  <cp:contentType/>
  <cp:contentStatus/>
  <cp:revision>1</cp:revision>
</cp:coreProperties>
</file>