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240" yWindow="375" windowWidth="18795" windowHeight="12270" activeTab="2"/>
  </bookViews>
  <sheets>
    <sheet name="Krycí list" sheetId="1" r:id="rId1"/>
    <sheet name="Rekapitulace" sheetId="2" r:id="rId2"/>
    <sheet name="Položky" sheetId="3" r:id="rId3"/>
  </sheets>
  <definedNames>
    <definedName name="_BPK1">'Položky'!#REF!</definedName>
    <definedName name="_BPK2">'Položky'!#REF!</definedName>
    <definedName name="_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list'!$F$5</definedName>
    <definedName name="MJ">'Krycí list'!$G$5</definedName>
    <definedName name="Mont">'Rekapitulace'!$H$16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list'!$C$9</definedName>
    <definedName name="_xlnm.Print_Area" localSheetId="0">'Krycí list'!$A$1:$G$45</definedName>
    <definedName name="_xlnm.Print_Area" localSheetId="2">'Položky'!$A$1:$G$100</definedName>
    <definedName name="_xlnm.Print_Area" localSheetId="1">'Rekapitulace'!$A$1:$I$30</definedName>
    <definedName name="PocetMJ">'Krycí list'!$G$8</definedName>
    <definedName name="Poznamka">'Krycí list'!$B$37</definedName>
    <definedName name="Projektant">'Krycí list'!$C$8</definedName>
    <definedName name="PSV">'Rekapitulace'!$F$16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  <definedName name="_xlnm.Print_Titles" localSheetId="1">'Rekapitulace'!$1:$6</definedName>
    <definedName name="_xlnm.Print_Titles" localSheetId="2">'Položky'!$1:$6</definedName>
  </definedNames>
  <calcPr calcId="152511"/>
</workbook>
</file>

<file path=xl/sharedStrings.xml><?xml version="1.0" encoding="utf-8"?>
<sst xmlns="http://schemas.openxmlformats.org/spreadsheetml/2006/main" count="324" uniqueCount="221">
  <si>
    <t>POLOŽKOVÝ ROZPOČET</t>
  </si>
  <si>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</si>
  <si>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</si>
  <si>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</si>
  <si>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</si>
  <si>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</si>
  <si>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</si>
  <si>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</si>
  <si>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</si>
  <si>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</si>
  <si>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</si>
  <si>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</si>
  <si>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</si>
  <si>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</si>
  <si>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</si>
  <si>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</si>
  <si>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</si>
  <si>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</si>
  <si>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</si>
  <si>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</si>
  <si>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</si>
  <si>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</si>
  <si>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</si>
  <si>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</si>
  <si>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</si>
  <si>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</si>
  <si>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</si>
  <si>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</si>
  <si>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</si>
  <si>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</si>
  <si>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</si>
  <si>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</si>
  <si>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</si>
  <si>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</si>
  <si>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</si>
  <si>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</si>
  <si>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</si>
  <si>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</si>
  <si>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</si>
  <si>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</si>
  <si>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</si>
  <si>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</si>
  <si>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</si>
  <si>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</si>
  <si>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</si>
  <si>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</si>
  <si>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</si>
  <si>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</si>
  <si>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</si>
  <si>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</si>
  <si>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</si>
  <si>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</si>
  <si>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</si>
  <si>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</si>
  <si>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</si>
  <si>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</si>
  <si>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</si>
  <si>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</si>
  <si>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</si>
  <si>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</si>
  <si>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</si>
  <si>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</si>
  <si>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</si>
  <si>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</si>
  <si>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</si>
  <si>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</si>
  <si>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</si>
  <si>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</si>
  <si>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</si>
  <si>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10001376</t>
  </si>
  <si>
    <t>VÝMĚNA PODLAHOVÝCH KRYTIN OBJ. Z - II ETAPA</t>
  </si>
  <si>
    <t>S01</t>
  </si>
  <si>
    <t>VÝMĚNA PODLAH. KRYTIN OBJ. Z MENDELU</t>
  </si>
  <si>
    <t>VÝMĚNA PODLAH KRYTIN OBJ. Z MENDELU</t>
  </si>
  <si>
    <t>6</t>
  </si>
  <si>
    <t>Úpravy povrchu, podlahy</t>
  </si>
  <si>
    <t>612409991R00</t>
  </si>
  <si>
    <t>m</t>
  </si>
  <si>
    <t>78+383+16,3+11</t>
  </si>
  <si>
    <t>612421321R00</t>
  </si>
  <si>
    <t>m2</t>
  </si>
  <si>
    <t>8,15*2*0,5+5,5*2*0,5</t>
  </si>
  <si>
    <t>95</t>
  </si>
  <si>
    <t>Dokončovací konstrukce na pozemních stavbách</t>
  </si>
  <si>
    <t>952901111R00</t>
  </si>
  <si>
    <t>Vyčištění budov o výšce podlaží do 4 m</t>
  </si>
  <si>
    <t>208+647</t>
  </si>
  <si>
    <t>952902110R00</t>
  </si>
  <si>
    <t>Čištění zametáním v místnostech a chodbách</t>
  </si>
  <si>
    <t>95-01</t>
  </si>
  <si>
    <t>demontáž, stěhování nábytku</t>
  </si>
  <si>
    <t>hod</t>
  </si>
  <si>
    <t>96</t>
  </si>
  <si>
    <t>Bourání konstrukcí</t>
  </si>
  <si>
    <t>978013141R00</t>
  </si>
  <si>
    <t>Otlučení omítek vnitřních stěn v rozsahu do 30 % po odstranění koberce</t>
  </si>
  <si>
    <t>8,15+5,50</t>
  </si>
  <si>
    <t>96-01</t>
  </si>
  <si>
    <t>broušení podkladu - mazaniny</t>
  </si>
  <si>
    <t>647+208</t>
  </si>
  <si>
    <t>99</t>
  </si>
  <si>
    <t>Staveništní přesun hmot</t>
  </si>
  <si>
    <t>999281111R00</t>
  </si>
  <si>
    <t xml:space="preserve">Přesun hmot pro opravy a údržbu do výšky 25 m </t>
  </si>
  <si>
    <t>t</t>
  </si>
  <si>
    <t>767</t>
  </si>
  <si>
    <t>Konstrukce zámečnické</t>
  </si>
  <si>
    <t>767-01</t>
  </si>
  <si>
    <t>úprava prostoru u dveří pro položení koberce, dle PD</t>
  </si>
  <si>
    <t>2,np.:4+6+5</t>
  </si>
  <si>
    <t>3np.:3+2+1</t>
  </si>
  <si>
    <t>4np.:1</t>
  </si>
  <si>
    <t>767-02</t>
  </si>
  <si>
    <t>d+m přechodová lišta AL, dle PD</t>
  </si>
  <si>
    <t>2,np.:(1,5+3,6+3,4+0,9+1,6+2,05+3,4+3,2+0,9+1,6)*1,1</t>
  </si>
  <si>
    <t>(0,6+1,5+3,4+3,2+0,9+2,4)*1,1</t>
  </si>
  <si>
    <t>3,np.:(2,05+3,4+1,6+1,6+0,9+3+7,2+1,5+1,6+18,4)*1,1</t>
  </si>
  <si>
    <t>.np.:(1,6+0,9+11,2)*1,1</t>
  </si>
  <si>
    <t>767-03</t>
  </si>
  <si>
    <t>d+m L nerez lišta dle PD</t>
  </si>
  <si>
    <t>(7,5+12+5,4+1,75)*1,1</t>
  </si>
  <si>
    <t>3,np.:12*1,1</t>
  </si>
  <si>
    <t>767-04</t>
  </si>
  <si>
    <t>d+m dilatační lišta AL, dle PD</t>
  </si>
  <si>
    <t>2,np.:(3+6,4+3)*1,1</t>
  </si>
  <si>
    <t>3.np.:(6,4+2,1)*1,1</t>
  </si>
  <si>
    <t>767-05</t>
  </si>
  <si>
    <t>d+m olištování schodů AL, dle PD</t>
  </si>
  <si>
    <t>2,np.:(5,2+3,4+5,2+3,4)*1,1</t>
  </si>
  <si>
    <t>4,np.:8,4*1,1</t>
  </si>
  <si>
    <t>767-06</t>
  </si>
  <si>
    <t>demontáž, zpětná montáž zábradlí, skl. výpln dl. 200 cm, dle PD</t>
  </si>
  <si>
    <t>998767203R00</t>
  </si>
  <si>
    <t xml:space="preserve">Přesun hmot pro zámečnické konstr., výšky do 24 m </t>
  </si>
  <si>
    <t>776</t>
  </si>
  <si>
    <t>Podlahy povlakové</t>
  </si>
  <si>
    <t>776401800R00</t>
  </si>
  <si>
    <t>Demontáž soklíků nebo lišt, pryžových nebo z PVC koberců</t>
  </si>
  <si>
    <t>N2059+N2016,:40</t>
  </si>
  <si>
    <t>N2049+N2090,:46</t>
  </si>
  <si>
    <t>N2087+N2018,:42</t>
  </si>
  <si>
    <t>N3093+N3014A.:42,7</t>
  </si>
  <si>
    <t>N3014,:68</t>
  </si>
  <si>
    <t>N3017,:75,8</t>
  </si>
  <si>
    <t>N4000,:45,25</t>
  </si>
  <si>
    <t>776511810R00</t>
  </si>
  <si>
    <t>N2059,N2016.:71+3</t>
  </si>
  <si>
    <t>N2049,N2090.:131</t>
  </si>
  <si>
    <t>N2087,N2018,:73+3</t>
  </si>
  <si>
    <t>N3093,N3014A.:118</t>
  </si>
  <si>
    <t>N3014,:85</t>
  </si>
  <si>
    <t>N3017,:100</t>
  </si>
  <si>
    <t>N4000.:60+3</t>
  </si>
  <si>
    <t>svislá u schodišt.:0,5*8,15*2+0,5*5,55*2</t>
  </si>
  <si>
    <t>776570020RAI</t>
  </si>
  <si>
    <t>661+208</t>
  </si>
  <si>
    <t>776-01</t>
  </si>
  <si>
    <t>dodávka koberců, typ dle PD</t>
  </si>
  <si>
    <t>661*1,15+208*1,2</t>
  </si>
  <si>
    <t>776-02</t>
  </si>
  <si>
    <t>montáž soklu koberce</t>
  </si>
  <si>
    <t>382,55+72,27</t>
  </si>
  <si>
    <t>776-03</t>
  </si>
  <si>
    <t>dod. soklová lišta kobercová AL</t>
  </si>
  <si>
    <t>454,82*1,1</t>
  </si>
  <si>
    <t>998776203R00</t>
  </si>
  <si>
    <t xml:space="preserve">Přesun hmot pro podlahy povlakové, výšky do 24 m </t>
  </si>
  <si>
    <t>777</t>
  </si>
  <si>
    <t>Podlahy ze syntetických hmot</t>
  </si>
  <si>
    <t>777553020R00</t>
  </si>
  <si>
    <t>Nátěr adhézní nesavého podkladu penetrace</t>
  </si>
  <si>
    <t>777561020R00</t>
  </si>
  <si>
    <t>777-01</t>
  </si>
  <si>
    <t>přebroušení stěrky</t>
  </si>
  <si>
    <t>777-02</t>
  </si>
  <si>
    <t>998777203R00</t>
  </si>
  <si>
    <t xml:space="preserve">Přesun hmot pro podlahy syntetické, výšky do 24 m 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</si>
  <si>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</si>
  <si>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</si>
  <si>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</si>
  <si>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</si>
  <si>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</si>
  <si>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</si>
  <si>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</si>
  <si>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</si>
  <si>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</si>
  <si>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</si>
  <si>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</si>
  <si>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</si>
  <si>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</si>
  <si>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</si>
  <si>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979094211R00</t>
  </si>
  <si>
    <t xml:space="preserve">Nakládání nebo překládání vybourané suti </t>
  </si>
  <si>
    <t>979990182R00</t>
  </si>
  <si>
    <t xml:space="preserve">Poplatek za skládku suti - koberce, parkety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</si>
  <si>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</si>
  <si>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</si>
  <si>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</si>
  <si>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</si>
  <si>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</si>
  <si>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</si>
  <si>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</si>
  <si>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</si>
  <si>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Vyrovnání podlahy stěrkou  tloušťky do 5 mm</t>
  </si>
  <si>
    <t>Začištění omítek kolem dveří, po stržení lišt</t>
  </si>
  <si>
    <t>2.np(7,5+12+5,4+1,75)*1,1</t>
  </si>
  <si>
    <t>2.np.:(3+6,4+3)*1,1</t>
  </si>
  <si>
    <t>ks</t>
  </si>
  <si>
    <t>Odstranění koberců lepených bez podložky</t>
  </si>
  <si>
    <t>svislá u schodišt.:0,5*7,5+12*0,5+7,15*0,5+12*0,5</t>
  </si>
  <si>
    <t>Oprava vápen.omítek stěn do 30 % pl. - hladkých, schodiště</t>
  </si>
  <si>
    <t>Podlaha povlaková textilní lepená, pouze položení, koberec ve specifikaci, vč. lepidla</t>
  </si>
  <si>
    <t>sponkování popraskané mazaniny, zalití pryskyřicí nebo použití systému PCI viz.PD</t>
  </si>
  <si>
    <t>Množství sponkovaných popraskaných ploch bude upřesněno na stavbě dle skutečnosti. Doplňovat jen modrá pole výkazu výměr.</t>
  </si>
  <si>
    <t>zrušeno</t>
  </si>
  <si>
    <t>647</t>
  </si>
  <si>
    <t>647+19</t>
  </si>
  <si>
    <t>666*1,15</t>
  </si>
  <si>
    <t>382,55</t>
  </si>
  <si>
    <t>382,55*1,1</t>
  </si>
  <si>
    <t>Zrušeno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</si>
</sst>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&quot;Kč&quot;"/>
    <numFmt numFmtId="166" formatCode="dd/mm/yy"/>
  </numFmts>
  <fonts count="1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14">
    <xf numFmtId="0" fontId="0" fillId="0" borderId="0" xfId="0"/>
    <xf numFmtId="0" fontId="3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 horizontal="centerContinuous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4" xfId="0" applyBorder="1" applyAlignment="1">
      <alignment horizontal="centerContinuous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49" fontId="4" fillId="2" borderId="8" xfId="0" applyNumberFormat="1" applyFont="1" applyFill="1" applyBorder="1"/>
    <xf numFmtId="49" fontId="0" fillId="2" borderId="9" xfId="0" applyNumberFormat="1" applyFill="1" applyBorder="1"/>
    <xf numFmtId="0" fontId="5" fillId="2" borderId="0" xfId="0" applyFont="1" applyFill="1" applyBorder="1"/>
    <xf numFmtId="0" fontId="0" fillId="2" borderId="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49" fontId="0" fillId="0" borderId="16" xfId="0" applyNumberFormat="1" applyBorder="1" applyAlignment="1">
      <alignment horizontal="left"/>
    </xf>
    <xf numFmtId="0" fontId="0" fillId="0" borderId="14" xfId="0" applyNumberFormat="1" applyBorder="1"/>
    <xf numFmtId="0" fontId="0" fillId="0" borderId="13" xfId="0" applyNumberFormat="1" applyBorder="1"/>
    <xf numFmtId="0" fontId="0" fillId="0" borderId="15" xfId="0" applyNumberFormat="1" applyBorder="1"/>
    <xf numFmtId="0" fontId="0" fillId="0" borderId="0" xfId="0" applyNumberFormat="1"/>
    <xf numFmtId="3" fontId="0" fillId="0" borderId="15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6" xfId="0" applyBorder="1"/>
    <xf numFmtId="3" fontId="0" fillId="0" borderId="0" xfId="0" applyNumberFormat="1"/>
    <xf numFmtId="0" fontId="3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2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30" xfId="0" applyNumberFormat="1" applyBorder="1"/>
    <xf numFmtId="0" fontId="0" fillId="0" borderId="31" xfId="0" applyBorder="1"/>
    <xf numFmtId="3" fontId="0" fillId="0" borderId="18" xfId="0" applyNumberForma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17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right"/>
    </xf>
    <xf numFmtId="166" fontId="0" fillId="0" borderId="0" xfId="0" applyNumberFormat="1" applyBorder="1"/>
    <xf numFmtId="164" fontId="0" fillId="0" borderId="14" xfId="0" applyNumberFormat="1" applyBorder="1" applyAlignment="1">
      <alignment horizontal="right"/>
    </xf>
    <xf numFmtId="165" fontId="0" fillId="0" borderId="18" xfId="0" applyNumberFormat="1" applyBorder="1"/>
    <xf numFmtId="165" fontId="0" fillId="0" borderId="0" xfId="0" applyNumberFormat="1" applyBorder="1"/>
    <xf numFmtId="0" fontId="7" fillId="2" borderId="36" xfId="0" applyFont="1" applyFill="1" applyBorder="1"/>
    <xf numFmtId="0" fontId="7" fillId="2" borderId="37" xfId="0" applyFont="1" applyFill="1" applyBorder="1"/>
    <xf numFmtId="0" fontId="7" fillId="2" borderId="39" xfId="0" applyFont="1" applyFill="1" applyBorder="1"/>
    <xf numFmtId="165" fontId="7" fillId="2" borderId="37" xfId="0" applyNumberFormat="1" applyFont="1" applyFill="1" applyBorder="1"/>
    <xf numFmtId="0" fontId="7" fillId="2" borderId="4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41" xfId="20" applyFont="1" applyBorder="1">
      <alignment/>
      <protection/>
    </xf>
    <xf numFmtId="0" fontId="0" fillId="0" borderId="41" xfId="20" applyBorder="1">
      <alignment/>
      <protection/>
    </xf>
    <xf numFmtId="0" fontId="0" fillId="0" borderId="41" xfId="20" applyBorder="1" applyAlignment="1">
      <alignment horizontal="right"/>
      <protection/>
    </xf>
    <xf numFmtId="0" fontId="0" fillId="0" borderId="42" xfId="20" applyFont="1" applyBorder="1">
      <alignment/>
      <protection/>
    </xf>
    <xf numFmtId="0" fontId="0" fillId="0" borderId="41" xfId="0" applyNumberFormat="1" applyBorder="1" applyAlignment="1">
      <alignment horizontal="left"/>
    </xf>
    <xf numFmtId="0" fontId="0" fillId="0" borderId="43" xfId="0" applyNumberFormat="1" applyBorder="1"/>
    <xf numFmtId="0" fontId="5" fillId="0" borderId="44" xfId="20" applyFont="1" applyBorder="1">
      <alignment/>
      <protection/>
    </xf>
    <xf numFmtId="0" fontId="0" fillId="0" borderId="44" xfId="20" applyBorder="1">
      <alignment/>
      <protection/>
    </xf>
    <xf numFmtId="0" fontId="0" fillId="0" borderId="44" xfId="20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2" fillId="3" borderId="24" xfId="0" applyNumberFormat="1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2" fillId="3" borderId="45" xfId="0" applyFont="1" applyFill="1" applyBorder="1"/>
    <xf numFmtId="0" fontId="2" fillId="3" borderId="46" xfId="0" applyFont="1" applyFill="1" applyBorder="1"/>
    <xf numFmtId="0" fontId="2" fillId="3" borderId="47" xfId="0" applyFont="1" applyFill="1" applyBorder="1"/>
    <xf numFmtId="0" fontId="9" fillId="0" borderId="0" xfId="0" applyFont="1" applyBorder="1"/>
    <xf numFmtId="3" fontId="0" fillId="0" borderId="10" xfId="0" applyNumberFormat="1" applyFont="1" applyBorder="1"/>
    <xf numFmtId="0" fontId="2" fillId="2" borderId="24" xfId="0" applyFont="1" applyFill="1" applyBorder="1"/>
    <xf numFmtId="0" fontId="2" fillId="2" borderId="25" xfId="0" applyFont="1" applyFill="1" applyBorder="1"/>
    <xf numFmtId="3" fontId="2" fillId="2" borderId="26" xfId="0" applyNumberFormat="1" applyFont="1" applyFill="1" applyBorder="1"/>
    <xf numFmtId="3" fontId="2" fillId="2" borderId="45" xfId="0" applyNumberFormat="1" applyFont="1" applyFill="1" applyBorder="1"/>
    <xf numFmtId="3" fontId="2" fillId="2" borderId="46" xfId="0" applyNumberFormat="1" applyFont="1" applyFill="1" applyBorder="1"/>
    <xf numFmtId="3" fontId="2" fillId="2" borderId="47" xfId="0" applyNumberFormat="1" applyFont="1" applyFill="1" applyBorder="1"/>
    <xf numFmtId="0" fontId="2" fillId="0" borderId="0" xfId="0" applyFont="1"/>
    <xf numFmtId="3" fontId="3" fillId="0" borderId="0" xfId="0" applyNumberFormat="1" applyFont="1" applyAlignment="1">
      <alignment horizontal="centerContinuous"/>
    </xf>
    <xf numFmtId="0" fontId="2" fillId="4" borderId="29" xfId="0" applyFont="1" applyFill="1" applyBorder="1"/>
    <xf numFmtId="0" fontId="2" fillId="4" borderId="30" xfId="0" applyFont="1" applyFill="1" applyBorder="1"/>
    <xf numFmtId="0" fontId="0" fillId="4" borderId="48" xfId="0" applyFill="1" applyBorder="1"/>
    <xf numFmtId="0" fontId="2" fillId="4" borderId="49" xfId="0" applyFont="1" applyFill="1" applyBorder="1" applyAlignment="1">
      <alignment horizontal="right"/>
    </xf>
    <xf numFmtId="0" fontId="2" fillId="4" borderId="30" xfId="0" applyFont="1" applyFill="1" applyBorder="1" applyAlignment="1">
      <alignment horizontal="right"/>
    </xf>
    <xf numFmtId="0" fontId="2" fillId="4" borderId="31" xfId="0" applyFont="1" applyFill="1" applyBorder="1" applyAlignment="1">
      <alignment horizontal="center"/>
    </xf>
    <xf numFmtId="4" fontId="6" fillId="4" borderId="30" xfId="0" applyNumberFormat="1" applyFont="1" applyFill="1" applyBorder="1" applyAlignment="1">
      <alignment horizontal="right"/>
    </xf>
    <xf numFmtId="4" fontId="6" fillId="4" borderId="48" xfId="0" applyNumberFormat="1" applyFont="1" applyFill="1" applyBorder="1" applyAlignment="1">
      <alignment horizontal="right"/>
    </xf>
    <xf numFmtId="0" fontId="0" fillId="0" borderId="34" xfId="0" applyFont="1" applyBorder="1"/>
    <xf numFmtId="0" fontId="0" fillId="0" borderId="5" xfId="0" applyFont="1" applyBorder="1"/>
    <xf numFmtId="0" fontId="0" fillId="0" borderId="7" xfId="0" applyFont="1" applyBorder="1"/>
    <xf numFmtId="3" fontId="0" fillId="0" borderId="33" xfId="0" applyNumberFormat="1" applyFont="1" applyBorder="1" applyAlignment="1">
      <alignment horizontal="right"/>
    </xf>
    <xf numFmtId="164" fontId="0" fillId="0" borderId="5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2" borderId="36" xfId="0" applyFill="1" applyBorder="1"/>
    <xf numFmtId="0" fontId="2" fillId="2" borderId="37" xfId="0" applyFont="1" applyFill="1" applyBorder="1"/>
    <xf numFmtId="0" fontId="0" fillId="2" borderId="37" xfId="0" applyFill="1" applyBorder="1"/>
    <xf numFmtId="4" fontId="0" fillId="2" borderId="51" xfId="0" applyNumberFormat="1" applyFill="1" applyBorder="1"/>
    <xf numFmtId="4" fontId="0" fillId="2" borderId="36" xfId="0" applyNumberFormat="1" applyFill="1" applyBorder="1"/>
    <xf numFmtId="4" fontId="0" fillId="2" borderId="37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49" fontId="9" fillId="0" borderId="8" xfId="0" applyNumberFormat="1" applyFont="1" applyBorder="1"/>
    <xf numFmtId="3" fontId="0" fillId="0" borderId="9" xfId="0" applyNumberFormat="1" applyFont="1" applyBorder="1"/>
    <xf numFmtId="3" fontId="0" fillId="0" borderId="52" xfId="0" applyNumberFormat="1" applyFont="1" applyBorder="1"/>
    <xf numFmtId="3" fontId="0" fillId="0" borderId="53" xfId="0" applyNumberFormat="1" applyFont="1" applyBorder="1"/>
    <xf numFmtId="4" fontId="8" fillId="5" borderId="52" xfId="20" applyNumberFormat="1" applyFont="1" applyFill="1" applyBorder="1" applyAlignment="1" applyProtection="1">
      <alignment horizontal="right"/>
      <protection locked="0"/>
    </xf>
    <xf numFmtId="0" fontId="0" fillId="0" borderId="0" xfId="20" applyProtection="1">
      <alignment/>
      <protection/>
    </xf>
    <xf numFmtId="0" fontId="11" fillId="0" borderId="0" xfId="20" applyFont="1" applyAlignment="1" applyProtection="1">
      <alignment horizontal="centerContinuous"/>
      <protection/>
    </xf>
    <xf numFmtId="0" fontId="12" fillId="0" borderId="0" xfId="20" applyFont="1" applyAlignment="1" applyProtection="1">
      <alignment horizontal="centerContinuous"/>
      <protection/>
    </xf>
    <xf numFmtId="0" fontId="12" fillId="0" borderId="0" xfId="20" applyFont="1" applyAlignment="1" applyProtection="1">
      <alignment horizontal="right"/>
      <protection/>
    </xf>
    <xf numFmtId="0" fontId="5" fillId="0" borderId="41" xfId="20" applyFont="1" applyBorder="1" applyProtection="1">
      <alignment/>
      <protection/>
    </xf>
    <xf numFmtId="0" fontId="0" fillId="0" borderId="41" xfId="20" applyBorder="1" applyProtection="1">
      <alignment/>
      <protection/>
    </xf>
    <xf numFmtId="0" fontId="9" fillId="0" borderId="42" xfId="20" applyFont="1" applyBorder="1" applyAlignment="1" applyProtection="1">
      <alignment horizontal="right"/>
      <protection/>
    </xf>
    <xf numFmtId="0" fontId="0" fillId="0" borderId="41" xfId="20" applyBorder="1" applyAlignment="1" applyProtection="1">
      <alignment horizontal="left"/>
      <protection/>
    </xf>
    <xf numFmtId="0" fontId="0" fillId="0" borderId="43" xfId="20" applyBorder="1" applyProtection="1">
      <alignment/>
      <protection/>
    </xf>
    <xf numFmtId="0" fontId="5" fillId="0" borderId="44" xfId="20" applyFont="1" applyBorder="1" applyProtection="1">
      <alignment/>
      <protection/>
    </xf>
    <xf numFmtId="0" fontId="0" fillId="0" borderId="44" xfId="20" applyBorder="1" applyProtection="1">
      <alignment/>
      <protection/>
    </xf>
    <xf numFmtId="0" fontId="9" fillId="0" borderId="0" xfId="20" applyFont="1" applyProtection="1">
      <alignment/>
      <protection/>
    </xf>
    <xf numFmtId="0" fontId="0" fillId="0" borderId="0" xfId="20" applyFont="1" applyProtection="1">
      <alignment/>
      <protection/>
    </xf>
    <xf numFmtId="0" fontId="0" fillId="0" borderId="0" xfId="20" applyAlignment="1" applyProtection="1">
      <alignment horizontal="right"/>
      <protection/>
    </xf>
    <xf numFmtId="0" fontId="0" fillId="0" borderId="0" xfId="20" applyAlignment="1" applyProtection="1">
      <alignment/>
      <protection/>
    </xf>
    <xf numFmtId="49" fontId="9" fillId="3" borderId="50" xfId="20" applyNumberFormat="1" applyFont="1" applyFill="1" applyBorder="1" applyProtection="1">
      <alignment/>
      <protection/>
    </xf>
    <xf numFmtId="0" fontId="9" fillId="3" borderId="32" xfId="20" applyFont="1" applyFill="1" applyBorder="1" applyAlignment="1" applyProtection="1">
      <alignment horizontal="center"/>
      <protection/>
    </xf>
    <xf numFmtId="0" fontId="9" fillId="3" borderId="32" xfId="20" applyNumberFormat="1" applyFont="1" applyFill="1" applyBorder="1" applyAlignment="1" applyProtection="1">
      <alignment horizontal="center"/>
      <protection/>
    </xf>
    <xf numFmtId="0" fontId="9" fillId="3" borderId="50" xfId="20" applyFont="1" applyFill="1" applyBorder="1" applyAlignment="1" applyProtection="1">
      <alignment horizontal="center"/>
      <protection/>
    </xf>
    <xf numFmtId="0" fontId="2" fillId="0" borderId="52" xfId="20" applyFont="1" applyBorder="1" applyAlignment="1" applyProtection="1">
      <alignment horizontal="center"/>
      <protection/>
    </xf>
    <xf numFmtId="49" fontId="2" fillId="0" borderId="52" xfId="20" applyNumberFormat="1" applyFont="1" applyBorder="1" applyAlignment="1" applyProtection="1">
      <alignment horizontal="left"/>
      <protection/>
    </xf>
    <xf numFmtId="0" fontId="2" fillId="0" borderId="52" xfId="20" applyFont="1" applyBorder="1" applyProtection="1">
      <alignment/>
      <protection/>
    </xf>
    <xf numFmtId="0" fontId="0" fillId="0" borderId="52" xfId="20" applyBorder="1" applyAlignment="1" applyProtection="1">
      <alignment horizontal="center"/>
      <protection/>
    </xf>
    <xf numFmtId="0" fontId="0" fillId="0" borderId="52" xfId="20" applyNumberFormat="1" applyBorder="1" applyAlignment="1" applyProtection="1">
      <alignment horizontal="right"/>
      <protection/>
    </xf>
    <xf numFmtId="0" fontId="0" fillId="0" borderId="52" xfId="20" applyNumberFormat="1" applyBorder="1" applyProtection="1">
      <alignment/>
      <protection/>
    </xf>
    <xf numFmtId="0" fontId="0" fillId="0" borderId="0" xfId="20" applyNumberFormat="1" applyProtection="1">
      <alignment/>
      <protection/>
    </xf>
    <xf numFmtId="0" fontId="13" fillId="0" borderId="0" xfId="20" applyFont="1" applyProtection="1">
      <alignment/>
      <protection/>
    </xf>
    <xf numFmtId="0" fontId="0" fillId="0" borderId="52" xfId="20" applyFont="1" applyBorder="1" applyAlignment="1" applyProtection="1">
      <alignment horizontal="center" vertical="top"/>
      <protection/>
    </xf>
    <xf numFmtId="49" fontId="8" fillId="0" borderId="52" xfId="20" applyNumberFormat="1" applyFont="1" applyBorder="1" applyAlignment="1" applyProtection="1">
      <alignment horizontal="left" vertical="top"/>
      <protection/>
    </xf>
    <xf numFmtId="0" fontId="8" fillId="0" borderId="52" xfId="20" applyFont="1" applyBorder="1" applyAlignment="1" applyProtection="1">
      <alignment wrapText="1"/>
      <protection/>
    </xf>
    <xf numFmtId="49" fontId="8" fillId="0" borderId="52" xfId="20" applyNumberFormat="1" applyFont="1" applyBorder="1" applyAlignment="1" applyProtection="1">
      <alignment horizontal="center" shrinkToFit="1"/>
      <protection/>
    </xf>
    <xf numFmtId="4" fontId="8" fillId="0" borderId="52" xfId="20" applyNumberFormat="1" applyFont="1" applyBorder="1" applyAlignment="1" applyProtection="1">
      <alignment horizontal="right"/>
      <protection/>
    </xf>
    <xf numFmtId="4" fontId="8" fillId="0" borderId="52" xfId="20" applyNumberFormat="1" applyFont="1" applyBorder="1" applyProtection="1">
      <alignment/>
      <protection/>
    </xf>
    <xf numFmtId="0" fontId="9" fillId="0" borderId="52" xfId="20" applyFont="1" applyBorder="1" applyAlignment="1" applyProtection="1">
      <alignment horizontal="center"/>
      <protection/>
    </xf>
    <xf numFmtId="49" fontId="9" fillId="0" borderId="52" xfId="20" applyNumberFormat="1" applyFont="1" applyBorder="1" applyAlignment="1" applyProtection="1">
      <alignment horizontal="left"/>
      <protection/>
    </xf>
    <xf numFmtId="4" fontId="15" fillId="6" borderId="52" xfId="20" applyNumberFormat="1" applyFont="1" applyFill="1" applyBorder="1" applyAlignment="1" applyProtection="1">
      <alignment horizontal="right" wrapText="1"/>
      <protection/>
    </xf>
    <xf numFmtId="0" fontId="15" fillId="6" borderId="52" xfId="20" applyFont="1" applyFill="1" applyBorder="1" applyAlignment="1" applyProtection="1">
      <alignment horizontal="left" wrapText="1"/>
      <protection/>
    </xf>
    <xf numFmtId="0" fontId="15" fillId="0" borderId="52" xfId="0" applyFont="1" applyBorder="1" applyAlignment="1" applyProtection="1">
      <alignment horizontal="right"/>
      <protection/>
    </xf>
    <xf numFmtId="0" fontId="14" fillId="0" borderId="0" xfId="20" applyFont="1" applyAlignment="1" applyProtection="1">
      <alignment wrapText="1"/>
      <protection/>
    </xf>
    <xf numFmtId="4" fontId="8" fillId="0" borderId="52" xfId="20" applyNumberFormat="1" applyFont="1" applyFill="1" applyBorder="1" applyAlignment="1" applyProtection="1">
      <alignment horizontal="right"/>
      <protection/>
    </xf>
    <xf numFmtId="0" fontId="0" fillId="2" borderId="54" xfId="20" applyFill="1" applyBorder="1" applyAlignment="1" applyProtection="1">
      <alignment horizontal="center"/>
      <protection/>
    </xf>
    <xf numFmtId="49" fontId="5" fillId="2" borderId="54" xfId="20" applyNumberFormat="1" applyFont="1" applyFill="1" applyBorder="1" applyAlignment="1" applyProtection="1">
      <alignment horizontal="left"/>
      <protection/>
    </xf>
    <xf numFmtId="0" fontId="5" fillId="2" borderId="54" xfId="20" applyFont="1" applyFill="1" applyBorder="1" applyProtection="1">
      <alignment/>
      <protection/>
    </xf>
    <xf numFmtId="4" fontId="0" fillId="2" borderId="54" xfId="20" applyNumberFormat="1" applyFill="1" applyBorder="1" applyAlignment="1" applyProtection="1">
      <alignment horizontal="right"/>
      <protection/>
    </xf>
    <xf numFmtId="4" fontId="2" fillId="2" borderId="54" xfId="20" applyNumberFormat="1" applyFont="1" applyFill="1" applyBorder="1" applyProtection="1">
      <alignment/>
      <protection/>
    </xf>
    <xf numFmtId="3" fontId="0" fillId="0" borderId="0" xfId="20" applyNumberFormat="1" applyProtection="1">
      <alignment/>
      <protection/>
    </xf>
    <xf numFmtId="0" fontId="0" fillId="0" borderId="0" xfId="20" applyBorder="1" applyProtection="1">
      <alignment/>
      <protection/>
    </xf>
    <xf numFmtId="0" fontId="17" fillId="0" borderId="0" xfId="20" applyFont="1" applyAlignment="1" applyProtection="1">
      <alignment/>
      <protection/>
    </xf>
    <xf numFmtId="0" fontId="18" fillId="0" borderId="0" xfId="20" applyFont="1" applyBorder="1" applyProtection="1">
      <alignment/>
      <protection/>
    </xf>
    <xf numFmtId="3" fontId="18" fillId="0" borderId="0" xfId="20" applyNumberFormat="1" applyFont="1" applyBorder="1" applyAlignment="1" applyProtection="1">
      <alignment horizontal="right"/>
      <protection/>
    </xf>
    <xf numFmtId="4" fontId="18" fillId="0" borderId="0" xfId="20" applyNumberFormat="1" applyFont="1" applyBorder="1" applyProtection="1">
      <alignment/>
      <protection/>
    </xf>
    <xf numFmtId="0" fontId="17" fillId="0" borderId="0" xfId="20" applyFont="1" applyBorder="1" applyAlignment="1" applyProtection="1">
      <alignment/>
      <protection/>
    </xf>
    <xf numFmtId="0" fontId="0" fillId="0" borderId="0" xfId="20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3" fontId="2" fillId="2" borderId="37" xfId="0" applyNumberFormat="1" applyFont="1" applyFill="1" applyBorder="1" applyAlignment="1">
      <alignment horizontal="right"/>
    </xf>
    <xf numFmtId="3" fontId="2" fillId="2" borderId="51" xfId="0" applyNumberFormat="1" applyFont="1" applyFill="1" applyBorder="1" applyAlignment="1">
      <alignment horizontal="right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left"/>
      <protection/>
    </xf>
    <xf numFmtId="0" fontId="0" fillId="0" borderId="44" xfId="20" applyFont="1" applyBorder="1" applyAlignment="1">
      <alignment horizontal="left"/>
      <protection/>
    </xf>
    <xf numFmtId="0" fontId="0" fillId="0" borderId="61" xfId="20" applyFont="1" applyBorder="1" applyAlignment="1">
      <alignment horizontal="left"/>
      <protection/>
    </xf>
    <xf numFmtId="49" fontId="15" fillId="6" borderId="16" xfId="2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Alignment="1" applyProtection="1">
      <alignment horizontal="left" wrapText="1"/>
      <protection/>
    </xf>
    <xf numFmtId="0" fontId="10" fillId="0" borderId="0" xfId="20" applyFont="1" applyAlignment="1" applyProtection="1">
      <alignment horizontal="center"/>
      <protection/>
    </xf>
    <xf numFmtId="0" fontId="0" fillId="0" borderId="56" xfId="20" applyFont="1" applyBorder="1" applyAlignment="1" applyProtection="1">
      <alignment horizontal="center"/>
      <protection/>
    </xf>
    <xf numFmtId="0" fontId="0" fillId="0" borderId="57" xfId="20" applyFont="1" applyBorder="1" applyAlignment="1" applyProtection="1">
      <alignment horizontal="center"/>
      <protection/>
    </xf>
    <xf numFmtId="49" fontId="0" fillId="0" borderId="58" xfId="20" applyNumberFormat="1" applyFont="1" applyBorder="1" applyAlignment="1" applyProtection="1">
      <alignment horizontal="center"/>
      <protection/>
    </xf>
    <xf numFmtId="0" fontId="0" fillId="0" borderId="59" xfId="20" applyFont="1" applyBorder="1" applyAlignment="1" applyProtection="1">
      <alignment horizontal="center"/>
      <protection/>
    </xf>
    <xf numFmtId="0" fontId="0" fillId="0" borderId="60" xfId="20" applyBorder="1" applyAlignment="1" applyProtection="1">
      <alignment horizontal="center" shrinkToFit="1"/>
      <protection/>
    </xf>
    <xf numFmtId="0" fontId="0" fillId="0" borderId="44" xfId="20" applyBorder="1" applyAlignment="1" applyProtection="1">
      <alignment horizontal="center" shrinkToFit="1"/>
      <protection/>
    </xf>
    <xf numFmtId="0" fontId="0" fillId="0" borderId="61" xfId="20" applyBorder="1" applyAlignment="1" applyProtection="1">
      <alignment horizontal="center" shrinkToFit="1"/>
      <protection/>
    </xf>
    <xf numFmtId="3" fontId="0" fillId="0" borderId="10" xfId="0" applyNumberFormat="1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L40" sqref="L4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95" customHeight="1">
      <c r="A2" s="3" t="s">
        <v>1</v>
      </c>
      <c r="B2" s="4"/>
      <c r="C2" s="5">
        <f>Rekapitulace!H1</f>
        <v>10001376</v>
      </c>
      <c r="D2" s="6" t="str">
        <f>Rekapitulace!G2</f>
        <v>VÝMĚNA PODLAH KRYTIN OBJ. Z MENDELU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2</v>
      </c>
      <c r="B4" s="12"/>
      <c r="C4" s="13" t="s">
        <v>3</v>
      </c>
      <c r="D4" s="13"/>
      <c r="E4" s="13"/>
      <c r="F4" s="13" t="s">
        <v>4</v>
      </c>
      <c r="G4" s="14"/>
    </row>
    <row r="5" spans="1:7" ht="12.95" customHeight="1">
      <c r="A5" s="15" t="s">
        <v>71</v>
      </c>
      <c r="B5" s="16"/>
      <c r="C5" s="17" t="s">
        <v>72</v>
      </c>
      <c r="D5" s="18"/>
      <c r="E5" s="18"/>
      <c r="F5" s="13"/>
      <c r="G5" s="14"/>
    </row>
    <row r="6" spans="1:7" ht="12.95" customHeight="1">
      <c r="A6" s="19" t="s">
        <v>6</v>
      </c>
      <c r="B6" s="20"/>
      <c r="C6" s="21" t="s">
        <v>7</v>
      </c>
      <c r="D6" s="21"/>
      <c r="E6" s="21"/>
      <c r="F6" s="22" t="s">
        <v>8</v>
      </c>
      <c r="G6" s="23"/>
    </row>
    <row r="7" spans="1:7" ht="12.95" customHeight="1">
      <c r="A7" s="15" t="s">
        <v>69</v>
      </c>
      <c r="B7" s="16"/>
      <c r="C7" s="17" t="s">
        <v>70</v>
      </c>
      <c r="D7" s="18"/>
      <c r="E7" s="18"/>
      <c r="F7" s="24"/>
      <c r="G7" s="14"/>
    </row>
    <row r="8" spans="1:9" ht="12.75">
      <c r="A8" s="19" t="s">
        <v>9</v>
      </c>
      <c r="B8" s="21"/>
      <c r="C8" s="189"/>
      <c r="D8" s="190"/>
      <c r="E8" s="25" t="s">
        <v>10</v>
      </c>
      <c r="F8" s="26"/>
      <c r="G8" s="27">
        <v>0</v>
      </c>
      <c r="H8" s="28"/>
      <c r="I8" s="28"/>
    </row>
    <row r="9" spans="1:7" ht="12.75">
      <c r="A9" s="19" t="s">
        <v>11</v>
      </c>
      <c r="B9" s="21"/>
      <c r="C9" s="189"/>
      <c r="D9" s="190"/>
      <c r="E9" s="22" t="s">
        <v>12</v>
      </c>
      <c r="F9" s="21"/>
      <c r="G9" s="29">
        <f>IF(PocetMJ=0,,ROUND((F30+F32)/PocetMJ,1))</f>
        <v>0</v>
      </c>
    </row>
    <row r="10" spans="1:7" ht="12.75">
      <c r="A10" s="30" t="s">
        <v>13</v>
      </c>
      <c r="B10" s="31"/>
      <c r="C10" s="31"/>
      <c r="D10" s="31"/>
      <c r="E10" s="32" t="s">
        <v>14</v>
      </c>
      <c r="F10" s="31"/>
      <c r="G10" s="33">
        <v>10001376</v>
      </c>
    </row>
    <row r="11" spans="1:57" ht="12.75">
      <c r="A11" s="11" t="s">
        <v>15</v>
      </c>
      <c r="B11" s="13"/>
      <c r="C11" s="13"/>
      <c r="D11" s="13"/>
      <c r="E11" s="34" t="s">
        <v>16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91"/>
      <c r="F12" s="192"/>
      <c r="G12" s="193"/>
    </row>
    <row r="13" spans="1:7" ht="28.5" customHeight="1" thickBot="1">
      <c r="A13" s="36" t="s">
        <v>17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18</v>
      </c>
      <c r="B14" s="41"/>
      <c r="C14" s="42"/>
      <c r="D14" s="43" t="s">
        <v>19</v>
      </c>
      <c r="E14" s="44"/>
      <c r="F14" s="44"/>
      <c r="G14" s="42"/>
    </row>
    <row r="15" spans="1:7" ht="15.95" customHeight="1">
      <c r="A15" s="45"/>
      <c r="B15" s="8" t="s">
        <v>20</v>
      </c>
      <c r="C15" s="46">
        <f>Dodavka</f>
        <v>0</v>
      </c>
      <c r="D15" s="47" t="str">
        <f>Rekapitulace!A21</f>
        <v>Ztížené výrobní podmínky</v>
      </c>
      <c r="E15" s="48"/>
      <c r="F15" s="49"/>
      <c r="G15" s="46">
        <f>Rekapitulace!I21</f>
        <v>0</v>
      </c>
    </row>
    <row r="16" spans="1:7" ht="15.95" customHeight="1">
      <c r="A16" s="45" t="s">
        <v>21</v>
      </c>
      <c r="B16" s="8" t="s">
        <v>22</v>
      </c>
      <c r="C16" s="46">
        <f>Mont</f>
        <v>0</v>
      </c>
      <c r="D16" s="30" t="str">
        <f>Rekapitulace!A22</f>
        <v>Oborová přirážka</v>
      </c>
      <c r="E16" s="50"/>
      <c r="F16" s="51"/>
      <c r="G16" s="46">
        <f>Rekapitulace!I22</f>
        <v>0</v>
      </c>
    </row>
    <row r="17" spans="1:7" ht="15.95" customHeight="1">
      <c r="A17" s="45" t="s">
        <v>23</v>
      </c>
      <c r="B17" s="8" t="s">
        <v>24</v>
      </c>
      <c r="C17" s="46">
        <f>HSV</f>
        <v>0</v>
      </c>
      <c r="D17" s="30" t="str">
        <f>Rekapitulace!A23</f>
        <v>Přesun stavebních kapacit</v>
      </c>
      <c r="E17" s="50"/>
      <c r="F17" s="51"/>
      <c r="G17" s="46">
        <f>Rekapitulace!I23</f>
        <v>0</v>
      </c>
    </row>
    <row r="18" spans="1:7" ht="15.95" customHeight="1">
      <c r="A18" s="52" t="s">
        <v>25</v>
      </c>
      <c r="B18" s="8" t="s">
        <v>26</v>
      </c>
      <c r="C18" s="46">
        <f>PSV</f>
        <v>0</v>
      </c>
      <c r="D18" s="30" t="str">
        <f>Rekapitulace!A24</f>
        <v>Mimostaveništní doprava</v>
      </c>
      <c r="E18" s="50"/>
      <c r="F18" s="51"/>
      <c r="G18" s="46">
        <f>Rekapitulace!I24</f>
        <v>0</v>
      </c>
    </row>
    <row r="19" spans="1:7" ht="15.95" customHeight="1">
      <c r="A19" s="53" t="s">
        <v>27</v>
      </c>
      <c r="B19" s="8"/>
      <c r="C19" s="46">
        <f>SUM(C15:C18)</f>
        <v>0</v>
      </c>
      <c r="D19" s="54" t="str">
        <f>Rekapitulace!A25</f>
        <v>Zařízení staveniště</v>
      </c>
      <c r="E19" s="50"/>
      <c r="F19" s="51"/>
      <c r="G19" s="46">
        <f>Rekapitulace!I25</f>
        <v>0</v>
      </c>
    </row>
    <row r="20" spans="1:7" ht="15.95" customHeight="1">
      <c r="A20" s="53"/>
      <c r="B20" s="8"/>
      <c r="C20" s="46"/>
      <c r="D20" s="30" t="str">
        <f>Rekapitulace!A26</f>
        <v>Provoz investora</v>
      </c>
      <c r="E20" s="50"/>
      <c r="F20" s="51"/>
      <c r="G20" s="46">
        <f>Rekapitulace!I26</f>
        <v>0</v>
      </c>
    </row>
    <row r="21" spans="1:7" ht="15.95" customHeight="1">
      <c r="A21" s="53" t="s">
        <v>28</v>
      </c>
      <c r="B21" s="8"/>
      <c r="C21" s="46">
        <f>HZS</f>
        <v>0</v>
      </c>
      <c r="D21" s="30" t="str">
        <f>Rekapitulace!A27</f>
        <v>Kompletační činnost (IČD)</v>
      </c>
      <c r="E21" s="50"/>
      <c r="F21" s="51"/>
      <c r="G21" s="46">
        <f>Rekapitulace!I27</f>
        <v>0</v>
      </c>
    </row>
    <row r="22" spans="1:7" ht="15.95" customHeight="1">
      <c r="A22" s="11" t="s">
        <v>29</v>
      </c>
      <c r="B22" s="13"/>
      <c r="C22" s="46">
        <f>C19+C21</f>
        <v>0</v>
      </c>
      <c r="D22" s="30" t="s">
        <v>30</v>
      </c>
      <c r="E22" s="50"/>
      <c r="F22" s="51"/>
      <c r="G22" s="46">
        <f>G23-SUM(G15:G21)</f>
        <v>0</v>
      </c>
    </row>
    <row r="23" spans="1:7" ht="15.95" customHeight="1" thickBot="1">
      <c r="A23" s="30" t="s">
        <v>31</v>
      </c>
      <c r="B23" s="31"/>
      <c r="C23" s="55">
        <f>C22+G23</f>
        <v>0</v>
      </c>
      <c r="D23" s="56" t="s">
        <v>32</v>
      </c>
      <c r="E23" s="57"/>
      <c r="F23" s="58"/>
      <c r="G23" s="46">
        <f>VRN</f>
        <v>0</v>
      </c>
    </row>
    <row r="24" spans="1:7" ht="12.75">
      <c r="A24" s="59" t="s">
        <v>33</v>
      </c>
      <c r="B24" s="60"/>
      <c r="C24" s="61" t="s">
        <v>34</v>
      </c>
      <c r="D24" s="60"/>
      <c r="E24" s="61" t="s">
        <v>35</v>
      </c>
      <c r="F24" s="60"/>
      <c r="G24" s="62"/>
    </row>
    <row r="25" spans="1:7" ht="12.75">
      <c r="A25" s="19"/>
      <c r="B25" s="21"/>
      <c r="C25" s="22" t="s">
        <v>36</v>
      </c>
      <c r="D25" s="21"/>
      <c r="E25" s="22" t="s">
        <v>36</v>
      </c>
      <c r="F25" s="21"/>
      <c r="G25" s="23"/>
    </row>
    <row r="26" spans="1:7" ht="12.75">
      <c r="A26" s="11" t="s">
        <v>37</v>
      </c>
      <c r="B26" s="63"/>
      <c r="C26" s="34" t="s">
        <v>37</v>
      </c>
      <c r="D26" s="13"/>
      <c r="E26" s="34" t="s">
        <v>37</v>
      </c>
      <c r="F26" s="13"/>
      <c r="G26" s="14"/>
    </row>
    <row r="27" spans="1:7" ht="12.75">
      <c r="A27" s="11"/>
      <c r="B27" s="64"/>
      <c r="C27" s="34" t="s">
        <v>38</v>
      </c>
      <c r="D27" s="13"/>
      <c r="E27" s="34" t="s">
        <v>39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40</v>
      </c>
      <c r="B30" s="21"/>
      <c r="C30" s="65">
        <v>21</v>
      </c>
      <c r="D30" s="21" t="s">
        <v>41</v>
      </c>
      <c r="E30" s="22"/>
      <c r="F30" s="66">
        <f>ROUND(C23-F32,0)</f>
        <v>0</v>
      </c>
      <c r="G30" s="23"/>
    </row>
    <row r="31" spans="1:7" ht="12.75">
      <c r="A31" s="19" t="s">
        <v>42</v>
      </c>
      <c r="B31" s="21"/>
      <c r="C31" s="65">
        <f>SazbaDPH1</f>
        <v>21</v>
      </c>
      <c r="D31" s="21" t="s">
        <v>41</v>
      </c>
      <c r="E31" s="22"/>
      <c r="F31" s="67">
        <f>ROUND(PRODUCT(F30,C31/100),1)</f>
        <v>0</v>
      </c>
      <c r="G31" s="33"/>
    </row>
    <row r="32" spans="1:7" ht="12.75">
      <c r="A32" s="19" t="s">
        <v>40</v>
      </c>
      <c r="B32" s="21"/>
      <c r="C32" s="65">
        <v>0</v>
      </c>
      <c r="D32" s="21" t="s">
        <v>41</v>
      </c>
      <c r="E32" s="22"/>
      <c r="F32" s="66">
        <v>0</v>
      </c>
      <c r="G32" s="23"/>
    </row>
    <row r="33" spans="1:7" ht="12.75">
      <c r="A33" s="19" t="s">
        <v>42</v>
      </c>
      <c r="B33" s="21"/>
      <c r="C33" s="65">
        <f>SazbaDPH2</f>
        <v>0</v>
      </c>
      <c r="D33" s="21" t="s">
        <v>41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43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44</v>
      </c>
      <c r="B36" s="74"/>
      <c r="C36" s="74"/>
      <c r="D36" s="74"/>
      <c r="E36" s="74"/>
      <c r="F36" s="74"/>
      <c r="G36" s="74"/>
      <c r="H36" t="s">
        <v>5</v>
      </c>
    </row>
    <row r="37" spans="1:8" ht="14.25" customHeight="1">
      <c r="A37" s="74"/>
      <c r="B37" s="188" t="s">
        <v>213</v>
      </c>
      <c r="C37" s="188"/>
      <c r="D37" s="188"/>
      <c r="E37" s="188"/>
      <c r="F37" s="188"/>
      <c r="G37" s="188"/>
      <c r="H37" t="s">
        <v>5</v>
      </c>
    </row>
    <row r="38" spans="1:8" ht="12.75" customHeight="1">
      <c r="A38" s="75"/>
      <c r="B38" s="188"/>
      <c r="C38" s="188"/>
      <c r="D38" s="188"/>
      <c r="E38" s="188"/>
      <c r="F38" s="188"/>
      <c r="G38" s="188"/>
      <c r="H38" t="s">
        <v>5</v>
      </c>
    </row>
    <row r="39" spans="1:8" ht="12.75">
      <c r="A39" s="75"/>
      <c r="B39" s="188"/>
      <c r="C39" s="188"/>
      <c r="D39" s="188"/>
      <c r="E39" s="188"/>
      <c r="F39" s="188"/>
      <c r="G39" s="188"/>
      <c r="H39" t="s">
        <v>5</v>
      </c>
    </row>
    <row r="40" spans="1:8" ht="12.75">
      <c r="A40" s="75"/>
      <c r="B40" s="188"/>
      <c r="C40" s="188"/>
      <c r="D40" s="188"/>
      <c r="E40" s="188"/>
      <c r="F40" s="188"/>
      <c r="G40" s="188"/>
      <c r="H40" t="s">
        <v>5</v>
      </c>
    </row>
    <row r="41" spans="1:8" ht="12.75">
      <c r="A41" s="75"/>
      <c r="B41" s="188"/>
      <c r="C41" s="188"/>
      <c r="D41" s="188"/>
      <c r="E41" s="188"/>
      <c r="F41" s="188"/>
      <c r="G41" s="188"/>
      <c r="H41" t="s">
        <v>5</v>
      </c>
    </row>
    <row r="42" spans="1:8" ht="12.75">
      <c r="A42" s="75"/>
      <c r="B42" s="188"/>
      <c r="C42" s="188"/>
      <c r="D42" s="188"/>
      <c r="E42" s="188"/>
      <c r="F42" s="188"/>
      <c r="G42" s="188"/>
      <c r="H42" t="s">
        <v>5</v>
      </c>
    </row>
    <row r="43" spans="1:8" ht="12.75">
      <c r="A43" s="75"/>
      <c r="B43" s="188"/>
      <c r="C43" s="188"/>
      <c r="D43" s="188"/>
      <c r="E43" s="188"/>
      <c r="F43" s="188"/>
      <c r="G43" s="188"/>
      <c r="H43" t="s">
        <v>5</v>
      </c>
    </row>
    <row r="44" spans="1:8" ht="12.75">
      <c r="A44" s="75"/>
      <c r="B44" s="188"/>
      <c r="C44" s="188"/>
      <c r="D44" s="188"/>
      <c r="E44" s="188"/>
      <c r="F44" s="188"/>
      <c r="G44" s="188"/>
      <c r="H44" t="s">
        <v>5</v>
      </c>
    </row>
    <row r="45" spans="1:8" ht="0.75" customHeight="1">
      <c r="A45" s="75"/>
      <c r="B45" s="188"/>
      <c r="C45" s="188"/>
      <c r="D45" s="188"/>
      <c r="E45" s="188"/>
      <c r="F45" s="188"/>
      <c r="G45" s="188"/>
      <c r="H45" t="s">
        <v>5</v>
      </c>
    </row>
    <row r="46" spans="2:7" ht="12.75">
      <c r="B46" s="187"/>
      <c r="C46" s="187"/>
      <c r="D46" s="187"/>
      <c r="E46" s="187"/>
      <c r="F46" s="187"/>
      <c r="G46" s="187"/>
    </row>
    <row r="47" spans="2:7" ht="12.75">
      <c r="B47" s="187"/>
      <c r="C47" s="187"/>
      <c r="D47" s="187"/>
      <c r="E47" s="187"/>
      <c r="F47" s="187"/>
      <c r="G47" s="187"/>
    </row>
    <row r="48" spans="2:7" ht="12.75">
      <c r="B48" s="187"/>
      <c r="C48" s="187"/>
      <c r="D48" s="187"/>
      <c r="E48" s="187"/>
      <c r="F48" s="187"/>
      <c r="G48" s="187"/>
    </row>
    <row r="49" spans="2:7" ht="12.75">
      <c r="B49" s="187"/>
      <c r="C49" s="187"/>
      <c r="D49" s="187"/>
      <c r="E49" s="187"/>
      <c r="F49" s="187"/>
      <c r="G49" s="187"/>
    </row>
    <row r="50" spans="2:7" ht="12.75">
      <c r="B50" s="187"/>
      <c r="C50" s="187"/>
      <c r="D50" s="187"/>
      <c r="E50" s="187"/>
      <c r="F50" s="187"/>
      <c r="G50" s="187"/>
    </row>
    <row r="51" spans="2:7" ht="12.75">
      <c r="B51" s="187"/>
      <c r="C51" s="187"/>
      <c r="D51" s="187"/>
      <c r="E51" s="187"/>
      <c r="F51" s="187"/>
      <c r="G51" s="187"/>
    </row>
    <row r="52" spans="2:7" ht="12.75">
      <c r="B52" s="187"/>
      <c r="C52" s="187"/>
      <c r="D52" s="187"/>
      <c r="E52" s="187"/>
      <c r="F52" s="187"/>
      <c r="G52" s="187"/>
    </row>
    <row r="53" spans="2:7" ht="12.75">
      <c r="B53" s="187"/>
      <c r="C53" s="187"/>
      <c r="D53" s="187"/>
      <c r="E53" s="187"/>
      <c r="F53" s="187"/>
      <c r="G53" s="187"/>
    </row>
    <row r="54" spans="2:7" ht="12.75">
      <c r="B54" s="187"/>
      <c r="C54" s="187"/>
      <c r="D54" s="187"/>
      <c r="E54" s="187"/>
      <c r="F54" s="187"/>
      <c r="G54" s="187"/>
    </row>
    <row r="55" spans="2:7" ht="12.75">
      <c r="B55" s="187"/>
      <c r="C55" s="187"/>
      <c r="D55" s="187"/>
      <c r="E55" s="187"/>
      <c r="F55" s="187"/>
      <c r="G55" s="187"/>
    </row>
  </sheetData>
  <mergeCells count="14">
    <mergeCell ref="B48:G48"/>
    <mergeCell ref="B37:G45"/>
    <mergeCell ref="C8:D8"/>
    <mergeCell ref="C9:D9"/>
    <mergeCell ref="E12:G12"/>
    <mergeCell ref="B46:G46"/>
    <mergeCell ref="B47:G47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0"/>
  <sheetViews>
    <sheetView workbookViewId="0" topLeftCell="A1">
      <selection activeCell="C8" sqref="C8:D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23.62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23.375" style="0" customWidth="1"/>
  </cols>
  <sheetData>
    <row r="1" spans="1:9" ht="13.5" thickTop="1">
      <c r="A1" s="196" t="s">
        <v>6</v>
      </c>
      <c r="B1" s="197"/>
      <c r="C1" s="76" t="str">
        <f>CONCATENATE(cislostavby," ",nazevstavby)</f>
        <v>10001376 VÝMĚNA PODLAHOVÝCH KRYTIN OBJ. Z - II ETAPA</v>
      </c>
      <c r="D1" s="77"/>
      <c r="E1" s="78"/>
      <c r="F1" s="77"/>
      <c r="G1" s="79" t="s">
        <v>45</v>
      </c>
      <c r="H1" s="80">
        <v>10001376</v>
      </c>
      <c r="I1" s="81"/>
    </row>
    <row r="2" spans="1:9" ht="13.5" thickBot="1">
      <c r="A2" s="198" t="s">
        <v>2</v>
      </c>
      <c r="B2" s="199"/>
      <c r="C2" s="82" t="str">
        <f>CONCATENATE(cisloobjektu," ",nazevobjektu)</f>
        <v>S01 VÝMĚNA PODLAH. KRYTIN OBJ. Z MENDELU</v>
      </c>
      <c r="D2" s="83"/>
      <c r="E2" s="84"/>
      <c r="F2" s="83"/>
      <c r="G2" s="200" t="s">
        <v>73</v>
      </c>
      <c r="H2" s="201"/>
      <c r="I2" s="202"/>
    </row>
    <row r="3" ht="13.5" thickTop="1">
      <c r="F3" s="13"/>
    </row>
    <row r="4" spans="1:9" ht="19.5" customHeight="1">
      <c r="A4" s="85" t="s">
        <v>46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47</v>
      </c>
      <c r="C6" s="89"/>
      <c r="D6" s="90"/>
      <c r="E6" s="91" t="s">
        <v>48</v>
      </c>
      <c r="F6" s="92" t="s">
        <v>49</v>
      </c>
      <c r="G6" s="92" t="s">
        <v>50</v>
      </c>
      <c r="H6" s="92" t="s">
        <v>51</v>
      </c>
      <c r="I6" s="93" t="s">
        <v>28</v>
      </c>
    </row>
    <row r="7" spans="1:9" s="13" customFormat="1" ht="12.75">
      <c r="A7" s="129" t="str">
        <f>Položky!B7</f>
        <v>6</v>
      </c>
      <c r="B7" s="94" t="str">
        <f>Položky!C7</f>
        <v>Úpravy povrchu, podlahy</v>
      </c>
      <c r="D7" s="95"/>
      <c r="E7" s="130">
        <f>Položky!BA13</f>
        <v>0</v>
      </c>
      <c r="F7" s="131">
        <f>Položky!BB13</f>
        <v>0</v>
      </c>
      <c r="G7" s="131">
        <f>Položky!BC13</f>
        <v>0</v>
      </c>
      <c r="H7" s="131">
        <f>Položky!BD13</f>
        <v>0</v>
      </c>
      <c r="I7" s="132">
        <f>Položky!BE13</f>
        <v>0</v>
      </c>
    </row>
    <row r="8" spans="1:9" s="13" customFormat="1" ht="12.75">
      <c r="A8" s="129" t="str">
        <f>Položky!B14</f>
        <v>95</v>
      </c>
      <c r="B8" s="94" t="str">
        <f>Položky!C14</f>
        <v>Dokončovací konstrukce na pozemních stavbách</v>
      </c>
      <c r="D8" s="213"/>
      <c r="E8" s="130">
        <f>Položky!BA19</f>
        <v>0</v>
      </c>
      <c r="F8" s="131">
        <f>Položky!BB19</f>
        <v>0</v>
      </c>
      <c r="G8" s="131">
        <f>Položky!BC19</f>
        <v>0</v>
      </c>
      <c r="H8" s="131">
        <f>Položky!BD19</f>
        <v>0</v>
      </c>
      <c r="I8" s="132">
        <f>Položky!BE19</f>
        <v>0</v>
      </c>
    </row>
    <row r="9" spans="1:9" s="13" customFormat="1" ht="12.75">
      <c r="A9" s="129" t="str">
        <f>Položky!B20</f>
        <v>96</v>
      </c>
      <c r="B9" s="94" t="str">
        <f>Položky!C20</f>
        <v>Bourání konstrukcí</v>
      </c>
      <c r="D9" s="95"/>
      <c r="E9" s="130">
        <f>Položky!BA25</f>
        <v>0</v>
      </c>
      <c r="F9" s="131">
        <f>Položky!BB25</f>
        <v>0</v>
      </c>
      <c r="G9" s="131">
        <f>Položky!BC25</f>
        <v>0</v>
      </c>
      <c r="H9" s="131">
        <f>Položky!BD25</f>
        <v>0</v>
      </c>
      <c r="I9" s="132">
        <f>Položky!BE25</f>
        <v>0</v>
      </c>
    </row>
    <row r="10" spans="1:9" s="13" customFormat="1" ht="12.75">
      <c r="A10" s="129" t="str">
        <f>Položky!B26</f>
        <v>99</v>
      </c>
      <c r="B10" s="94" t="str">
        <f>Položky!C26</f>
        <v>Staveništní přesun hmot</v>
      </c>
      <c r="D10" s="95"/>
      <c r="E10" s="130">
        <f>Položky!BA28</f>
        <v>0</v>
      </c>
      <c r="F10" s="131">
        <f>Položky!BB28</f>
        <v>0</v>
      </c>
      <c r="G10" s="131">
        <f>Položky!BC28</f>
        <v>0</v>
      </c>
      <c r="H10" s="131">
        <f>Položky!BD28</f>
        <v>0</v>
      </c>
      <c r="I10" s="132">
        <f>Položky!BE28</f>
        <v>0</v>
      </c>
    </row>
    <row r="11" spans="1:9" s="13" customFormat="1" ht="12.75">
      <c r="A11" s="129" t="str">
        <f>Položky!B29</f>
        <v>767</v>
      </c>
      <c r="B11" s="94" t="str">
        <f>Položky!C29</f>
        <v>Konstrukce zámečnické</v>
      </c>
      <c r="D11" s="95"/>
      <c r="E11" s="130">
        <f>Položky!BA50</f>
        <v>0</v>
      </c>
      <c r="F11" s="131">
        <f>Položky!BB50</f>
        <v>0</v>
      </c>
      <c r="G11" s="131">
        <f>Položky!BC50</f>
        <v>0</v>
      </c>
      <c r="H11" s="131">
        <f>Položky!BD50</f>
        <v>0</v>
      </c>
      <c r="I11" s="132">
        <f>Položky!BE50</f>
        <v>0</v>
      </c>
    </row>
    <row r="12" spans="1:9" s="13" customFormat="1" ht="12.75">
      <c r="A12" s="129">
        <f>Položky!B51</f>
        <v>0</v>
      </c>
      <c r="B12" s="94" t="s">
        <v>220</v>
      </c>
      <c r="D12" s="95"/>
      <c r="E12" s="130">
        <f>Položky!BA54</f>
        <v>0</v>
      </c>
      <c r="F12" s="131">
        <f>Položky!BB54</f>
        <v>0</v>
      </c>
      <c r="G12" s="131">
        <f>Položky!BC54</f>
        <v>0</v>
      </c>
      <c r="H12" s="131">
        <f>Položky!BD54</f>
        <v>0</v>
      </c>
      <c r="I12" s="132">
        <f>Položky!BE54</f>
        <v>0</v>
      </c>
    </row>
    <row r="13" spans="1:9" s="13" customFormat="1" ht="12.75">
      <c r="A13" s="129" t="str">
        <f>Položky!B55</f>
        <v>776</v>
      </c>
      <c r="B13" s="94" t="str">
        <f>Položky!C55</f>
        <v>Podlahy povlakové</v>
      </c>
      <c r="D13" s="95"/>
      <c r="E13" s="130">
        <f>Položky!BA82</f>
        <v>0</v>
      </c>
      <c r="F13" s="131">
        <f>Položky!BB82</f>
        <v>0</v>
      </c>
      <c r="G13" s="131">
        <f>Položky!BC82</f>
        <v>0</v>
      </c>
      <c r="H13" s="131">
        <f>Položky!BD82</f>
        <v>0</v>
      </c>
      <c r="I13" s="132">
        <f>Položky!BE82</f>
        <v>0</v>
      </c>
    </row>
    <row r="14" spans="1:9" s="13" customFormat="1" ht="12.75">
      <c r="A14" s="129" t="str">
        <f>Položky!B83</f>
        <v>777</v>
      </c>
      <c r="B14" s="94" t="str">
        <f>Položky!C83</f>
        <v>Podlahy ze syntetických hmot</v>
      </c>
      <c r="D14" s="95"/>
      <c r="E14" s="130">
        <f>Položky!BA90</f>
        <v>0</v>
      </c>
      <c r="F14" s="131">
        <f>Položky!BB90</f>
        <v>0</v>
      </c>
      <c r="G14" s="131">
        <f>Položky!BC90</f>
        <v>0</v>
      </c>
      <c r="H14" s="131">
        <f>Položky!BD90</f>
        <v>0</v>
      </c>
      <c r="I14" s="132">
        <f>Položky!BE90</f>
        <v>0</v>
      </c>
    </row>
    <row r="15" spans="1:9" s="13" customFormat="1" ht="13.5" thickBot="1">
      <c r="A15" s="129" t="str">
        <f>Položky!B91</f>
        <v>D96</v>
      </c>
      <c r="B15" s="94" t="str">
        <f>Položky!C91</f>
        <v>Přesuny suti a vybouraných hmot</v>
      </c>
      <c r="D15" s="95"/>
      <c r="E15" s="130">
        <f>Položky!BA100</f>
        <v>0</v>
      </c>
      <c r="F15" s="131">
        <f>Položky!BB100</f>
        <v>0</v>
      </c>
      <c r="G15" s="131">
        <f>Položky!BC100</f>
        <v>0</v>
      </c>
      <c r="H15" s="131">
        <f>Položky!BD100</f>
        <v>0</v>
      </c>
      <c r="I15" s="132">
        <f>Položky!BE100</f>
        <v>0</v>
      </c>
    </row>
    <row r="16" spans="1:9" s="102" customFormat="1" ht="13.5" thickBot="1">
      <c r="A16" s="96"/>
      <c r="B16" s="97" t="s">
        <v>52</v>
      </c>
      <c r="C16" s="97"/>
      <c r="D16" s="98"/>
      <c r="E16" s="99">
        <f>SUM(E7:E15)</f>
        <v>0</v>
      </c>
      <c r="F16" s="100">
        <f>SUM(F7:F15)</f>
        <v>0</v>
      </c>
      <c r="G16" s="100">
        <f>SUM(G7:G15)</f>
        <v>0</v>
      </c>
      <c r="H16" s="100">
        <f>SUM(H7:H15)</f>
        <v>0</v>
      </c>
      <c r="I16" s="101">
        <f>SUM(I7:I15)</f>
        <v>0</v>
      </c>
    </row>
    <row r="17" spans="1:9" ht="12.75">
      <c r="A17" s="13"/>
      <c r="B17" s="13"/>
      <c r="C17" s="13"/>
      <c r="D17" s="13"/>
      <c r="E17" s="13"/>
      <c r="F17" s="13"/>
      <c r="G17" s="13"/>
      <c r="H17" s="13"/>
      <c r="I17" s="13"/>
    </row>
    <row r="18" spans="1:57" ht="19.5" customHeight="1">
      <c r="A18" s="86" t="s">
        <v>53</v>
      </c>
      <c r="B18" s="86"/>
      <c r="C18" s="86"/>
      <c r="D18" s="86"/>
      <c r="E18" s="86"/>
      <c r="F18" s="86"/>
      <c r="G18" s="103"/>
      <c r="H18" s="86"/>
      <c r="I18" s="86"/>
      <c r="BA18" s="35"/>
      <c r="BB18" s="35"/>
      <c r="BC18" s="35"/>
      <c r="BD18" s="35"/>
      <c r="BE18" s="35"/>
    </row>
    <row r="19" ht="13.5" thickBot="1"/>
    <row r="20" spans="1:9" ht="12.75">
      <c r="A20" s="104" t="s">
        <v>54</v>
      </c>
      <c r="B20" s="105"/>
      <c r="C20" s="105"/>
      <c r="D20" s="106"/>
      <c r="E20" s="107" t="s">
        <v>55</v>
      </c>
      <c r="F20" s="108" t="s">
        <v>56</v>
      </c>
      <c r="G20" s="109" t="s">
        <v>57</v>
      </c>
      <c r="H20" s="110"/>
      <c r="I20" s="111" t="s">
        <v>55</v>
      </c>
    </row>
    <row r="21" spans="1:53" ht="12.75">
      <c r="A21" s="112" t="s">
        <v>195</v>
      </c>
      <c r="B21" s="113"/>
      <c r="C21" s="113"/>
      <c r="D21" s="114"/>
      <c r="E21" s="115">
        <v>0</v>
      </c>
      <c r="F21" s="116">
        <v>0</v>
      </c>
      <c r="G21" s="117">
        <f aca="true" t="shared" si="0" ref="G21:G28">CHOOSE(BA21+1,HSV+PSV,HSV+PSV+Mont,HSV+PSV+Dodavka+Mont,HSV,PSV,Mont,Dodavka,Mont+Dodavka,0)</f>
        <v>0</v>
      </c>
      <c r="H21" s="118"/>
      <c r="I21" s="119">
        <f aca="true" t="shared" si="1" ref="I21:I28">E21+F21*G21/100</f>
        <v>0</v>
      </c>
      <c r="BA21">
        <v>0</v>
      </c>
    </row>
    <row r="22" spans="1:53" ht="12.75">
      <c r="A22" s="112" t="s">
        <v>196</v>
      </c>
      <c r="B22" s="113"/>
      <c r="C22" s="113"/>
      <c r="D22" s="114"/>
      <c r="E22" s="115">
        <v>0</v>
      </c>
      <c r="F22" s="116">
        <v>0</v>
      </c>
      <c r="G22" s="117">
        <f t="shared" si="0"/>
        <v>0</v>
      </c>
      <c r="H22" s="118"/>
      <c r="I22" s="119">
        <f t="shared" si="1"/>
        <v>0</v>
      </c>
      <c r="BA22">
        <v>0</v>
      </c>
    </row>
    <row r="23" spans="1:53" ht="12.75">
      <c r="A23" s="112" t="s">
        <v>197</v>
      </c>
      <c r="B23" s="113"/>
      <c r="C23" s="113"/>
      <c r="D23" s="114"/>
      <c r="E23" s="115">
        <v>0</v>
      </c>
      <c r="F23" s="116">
        <v>0</v>
      </c>
      <c r="G23" s="117">
        <f t="shared" si="0"/>
        <v>0</v>
      </c>
      <c r="H23" s="118"/>
      <c r="I23" s="119">
        <f t="shared" si="1"/>
        <v>0</v>
      </c>
      <c r="BA23">
        <v>0</v>
      </c>
    </row>
    <row r="24" spans="1:53" ht="12.75">
      <c r="A24" s="112" t="s">
        <v>198</v>
      </c>
      <c r="B24" s="113"/>
      <c r="C24" s="113"/>
      <c r="D24" s="114"/>
      <c r="E24" s="115">
        <v>0</v>
      </c>
      <c r="F24" s="116">
        <v>0</v>
      </c>
      <c r="G24" s="117">
        <f t="shared" si="0"/>
        <v>0</v>
      </c>
      <c r="H24" s="118"/>
      <c r="I24" s="119">
        <f t="shared" si="1"/>
        <v>0</v>
      </c>
      <c r="BA24">
        <v>0</v>
      </c>
    </row>
    <row r="25" spans="1:53" ht="12.75">
      <c r="A25" s="112" t="s">
        <v>199</v>
      </c>
      <c r="B25" s="113"/>
      <c r="C25" s="113"/>
      <c r="D25" s="114"/>
      <c r="E25" s="115">
        <v>0</v>
      </c>
      <c r="F25" s="116">
        <v>0</v>
      </c>
      <c r="G25" s="117">
        <f t="shared" si="0"/>
        <v>0</v>
      </c>
      <c r="H25" s="118"/>
      <c r="I25" s="119">
        <f t="shared" si="1"/>
        <v>0</v>
      </c>
      <c r="BA25">
        <v>1</v>
      </c>
    </row>
    <row r="26" spans="1:53" ht="12.75">
      <c r="A26" s="112" t="s">
        <v>200</v>
      </c>
      <c r="B26" s="113"/>
      <c r="C26" s="113"/>
      <c r="D26" s="114"/>
      <c r="E26" s="115">
        <v>0</v>
      </c>
      <c r="F26" s="116">
        <v>0</v>
      </c>
      <c r="G26" s="117">
        <f t="shared" si="0"/>
        <v>0</v>
      </c>
      <c r="H26" s="118"/>
      <c r="I26" s="119">
        <f t="shared" si="1"/>
        <v>0</v>
      </c>
      <c r="BA26">
        <v>1</v>
      </c>
    </row>
    <row r="27" spans="1:53" ht="12.75">
      <c r="A27" s="112" t="s">
        <v>201</v>
      </c>
      <c r="B27" s="113"/>
      <c r="C27" s="113"/>
      <c r="D27" s="114"/>
      <c r="E27" s="115">
        <v>0</v>
      </c>
      <c r="F27" s="116">
        <v>0</v>
      </c>
      <c r="G27" s="117">
        <f t="shared" si="0"/>
        <v>0</v>
      </c>
      <c r="H27" s="118"/>
      <c r="I27" s="119">
        <f t="shared" si="1"/>
        <v>0</v>
      </c>
      <c r="BA27">
        <v>2</v>
      </c>
    </row>
    <row r="28" spans="1:53" ht="12.75">
      <c r="A28" s="112" t="s">
        <v>202</v>
      </c>
      <c r="B28" s="113"/>
      <c r="C28" s="113"/>
      <c r="D28" s="114"/>
      <c r="E28" s="115">
        <v>0</v>
      </c>
      <c r="F28" s="116">
        <v>0</v>
      </c>
      <c r="G28" s="117">
        <f t="shared" si="0"/>
        <v>0</v>
      </c>
      <c r="H28" s="118"/>
      <c r="I28" s="119">
        <f t="shared" si="1"/>
        <v>0</v>
      </c>
      <c r="BA28">
        <v>2</v>
      </c>
    </row>
    <row r="29" spans="1:9" ht="13.5" thickBot="1">
      <c r="A29" s="120"/>
      <c r="B29" s="121" t="s">
        <v>58</v>
      </c>
      <c r="C29" s="122"/>
      <c r="D29" s="123"/>
      <c r="E29" s="124"/>
      <c r="F29" s="125"/>
      <c r="G29" s="125"/>
      <c r="H29" s="194">
        <f>SUM(I21:I28)</f>
        <v>0</v>
      </c>
      <c r="I29" s="195"/>
    </row>
    <row r="31" spans="2:9" ht="12.75">
      <c r="B31" s="102"/>
      <c r="F31" s="126"/>
      <c r="G31" s="127"/>
      <c r="H31" s="127"/>
      <c r="I31" s="128"/>
    </row>
    <row r="32" spans="6:9" ht="12.75">
      <c r="F32" s="126"/>
      <c r="G32" s="127"/>
      <c r="H32" s="127"/>
      <c r="I32" s="128"/>
    </row>
    <row r="33" spans="6:9" ht="12.75">
      <c r="F33" s="126"/>
      <c r="G33" s="127"/>
      <c r="H33" s="127"/>
      <c r="I33" s="128"/>
    </row>
    <row r="34" spans="6:9" ht="12.75">
      <c r="F34" s="126"/>
      <c r="G34" s="127"/>
      <c r="H34" s="127"/>
      <c r="I34" s="128"/>
    </row>
    <row r="35" spans="6:9" ht="12.75">
      <c r="F35" s="126"/>
      <c r="G35" s="127"/>
      <c r="H35" s="127"/>
      <c r="I35" s="128"/>
    </row>
    <row r="36" spans="6:9" ht="12.75"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  <row r="73" spans="6:9" ht="12.75">
      <c r="F73" s="126"/>
      <c r="G73" s="127"/>
      <c r="H73" s="127"/>
      <c r="I73" s="128"/>
    </row>
    <row r="74" spans="6:9" ht="12.75">
      <c r="F74" s="126"/>
      <c r="G74" s="127"/>
      <c r="H74" s="127"/>
      <c r="I74" s="128"/>
    </row>
    <row r="75" spans="6:9" ht="12.75">
      <c r="F75" s="126"/>
      <c r="G75" s="127"/>
      <c r="H75" s="127"/>
      <c r="I75" s="128"/>
    </row>
    <row r="76" spans="6:9" ht="12.75">
      <c r="F76" s="126"/>
      <c r="G76" s="127"/>
      <c r="H76" s="127"/>
      <c r="I76" s="128"/>
    </row>
    <row r="77" spans="6:9" ht="12.75">
      <c r="F77" s="126"/>
      <c r="G77" s="127"/>
      <c r="H77" s="127"/>
      <c r="I77" s="128"/>
    </row>
    <row r="78" spans="6:9" ht="12.75">
      <c r="F78" s="126"/>
      <c r="G78" s="127"/>
      <c r="H78" s="127"/>
      <c r="I78" s="128"/>
    </row>
    <row r="79" spans="6:9" ht="12.75">
      <c r="F79" s="126"/>
      <c r="G79" s="127"/>
      <c r="H79" s="127"/>
      <c r="I79" s="128"/>
    </row>
    <row r="80" spans="6:9" ht="12.75">
      <c r="F80" s="126"/>
      <c r="G80" s="127"/>
      <c r="H80" s="127"/>
      <c r="I80" s="128"/>
    </row>
  </sheetData>
  <mergeCells count="4">
    <mergeCell ref="H29:I29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86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73"/>
  <sheetViews>
    <sheetView showGridLines="0" showZeros="0" tabSelected="1" zoomScale="160" zoomScaleNormal="160" workbookViewId="0" topLeftCell="A91">
      <selection activeCell="G8" sqref="G8"/>
    </sheetView>
  </sheetViews>
  <sheetFormatPr defaultColWidth="9.00390625" defaultRowHeight="12.75"/>
  <cols>
    <col min="1" max="1" width="4.375" style="134" customWidth="1"/>
    <col min="2" max="2" width="11.625" style="134" customWidth="1"/>
    <col min="3" max="3" width="40.375" style="134" customWidth="1"/>
    <col min="4" max="4" width="5.625" style="134" customWidth="1"/>
    <col min="5" max="5" width="8.625" style="147" customWidth="1"/>
    <col min="6" max="6" width="9.875" style="134" customWidth="1"/>
    <col min="7" max="7" width="13.875" style="134" customWidth="1"/>
    <col min="8" max="11" width="9.125" style="134" customWidth="1"/>
    <col min="12" max="12" width="75.375" style="134" customWidth="1"/>
    <col min="13" max="13" width="45.25390625" style="134" customWidth="1"/>
    <col min="14" max="16384" width="9.125" style="134" customWidth="1"/>
  </cols>
  <sheetData>
    <row r="1" spans="1:7" ht="15.75">
      <c r="A1" s="205" t="s">
        <v>59</v>
      </c>
      <c r="B1" s="205"/>
      <c r="C1" s="205"/>
      <c r="D1" s="205"/>
      <c r="E1" s="205"/>
      <c r="F1" s="205"/>
      <c r="G1" s="205"/>
    </row>
    <row r="2" spans="2:7" ht="14.25" customHeight="1" thickBot="1">
      <c r="B2" s="135"/>
      <c r="C2" s="136"/>
      <c r="D2" s="136"/>
      <c r="E2" s="137"/>
      <c r="F2" s="136"/>
      <c r="G2" s="136"/>
    </row>
    <row r="3" spans="1:7" ht="13.5" thickTop="1">
      <c r="A3" s="206" t="s">
        <v>6</v>
      </c>
      <c r="B3" s="207"/>
      <c r="C3" s="138" t="str">
        <f>CONCATENATE(cislostavby," ",nazevstavby)</f>
        <v>10001376 VÝMĚNA PODLAHOVÝCH KRYTIN OBJ. Z - II ETAPA</v>
      </c>
      <c r="D3" s="139"/>
      <c r="E3" s="140" t="s">
        <v>1</v>
      </c>
      <c r="F3" s="141">
        <f>Rekapitulace!H1</f>
        <v>10001376</v>
      </c>
      <c r="G3" s="142"/>
    </row>
    <row r="4" spans="1:7" ht="13.5" thickBot="1">
      <c r="A4" s="208" t="s">
        <v>2</v>
      </c>
      <c r="B4" s="209"/>
      <c r="C4" s="143" t="str">
        <f>CONCATENATE(cisloobjektu," ",nazevobjektu)</f>
        <v>S01 VÝMĚNA PODLAH. KRYTIN OBJ. Z MENDELU</v>
      </c>
      <c r="D4" s="144"/>
      <c r="E4" s="210" t="str">
        <f>Rekapitulace!G2</f>
        <v>VÝMĚNA PODLAH KRYTIN OBJ. Z MENDELU</v>
      </c>
      <c r="F4" s="211"/>
      <c r="G4" s="212"/>
    </row>
    <row r="5" spans="1:7" ht="13.5" thickTop="1">
      <c r="A5" s="145"/>
      <c r="B5" s="146"/>
      <c r="C5" s="146"/>
      <c r="G5" s="148"/>
    </row>
    <row r="6" spans="1:7" ht="12.75">
      <c r="A6" s="149" t="s">
        <v>60</v>
      </c>
      <c r="B6" s="150" t="s">
        <v>61</v>
      </c>
      <c r="C6" s="150" t="s">
        <v>62</v>
      </c>
      <c r="D6" s="150" t="s">
        <v>63</v>
      </c>
      <c r="E6" s="151" t="s">
        <v>64</v>
      </c>
      <c r="F6" s="150" t="s">
        <v>65</v>
      </c>
      <c r="G6" s="152" t="s">
        <v>66</v>
      </c>
    </row>
    <row r="7" spans="1:15" ht="12.75">
      <c r="A7" s="153" t="s">
        <v>67</v>
      </c>
      <c r="B7" s="154" t="s">
        <v>74</v>
      </c>
      <c r="C7" s="155" t="s">
        <v>75</v>
      </c>
      <c r="D7" s="156"/>
      <c r="E7" s="157"/>
      <c r="F7" s="157"/>
      <c r="G7" s="158"/>
      <c r="H7" s="159"/>
      <c r="I7" s="159"/>
      <c r="O7" s="160">
        <v>1</v>
      </c>
    </row>
    <row r="8" spans="1:104" ht="12.75">
      <c r="A8" s="161">
        <v>1</v>
      </c>
      <c r="B8" s="162" t="s">
        <v>76</v>
      </c>
      <c r="C8" s="163" t="s">
        <v>204</v>
      </c>
      <c r="D8" s="164" t="s">
        <v>77</v>
      </c>
      <c r="E8" s="165">
        <v>488.3</v>
      </c>
      <c r="F8" s="133"/>
      <c r="G8" s="166">
        <f>E8*F8</f>
        <v>0</v>
      </c>
      <c r="O8" s="160">
        <v>2</v>
      </c>
      <c r="AA8" s="134">
        <v>1</v>
      </c>
      <c r="AB8" s="134">
        <v>1</v>
      </c>
      <c r="AC8" s="134">
        <v>1</v>
      </c>
      <c r="AZ8" s="134">
        <v>1</v>
      </c>
      <c r="BA8" s="134">
        <f>IF(AZ8=1,G8,0)</f>
        <v>0</v>
      </c>
      <c r="BB8" s="134">
        <f>IF(AZ8=2,G8,0)</f>
        <v>0</v>
      </c>
      <c r="BC8" s="134">
        <f>IF(AZ8=3,G8,0)</f>
        <v>0</v>
      </c>
      <c r="BD8" s="134">
        <f>IF(AZ8=4,G8,0)</f>
        <v>0</v>
      </c>
      <c r="BE8" s="134">
        <f>IF(AZ8=5,G8,0)</f>
        <v>0</v>
      </c>
      <c r="CZ8" s="134">
        <v>0.00431</v>
      </c>
    </row>
    <row r="9" spans="1:15" ht="12.75">
      <c r="A9" s="167"/>
      <c r="B9" s="168"/>
      <c r="C9" s="203" t="s">
        <v>78</v>
      </c>
      <c r="D9" s="204"/>
      <c r="E9" s="169">
        <v>488.3</v>
      </c>
      <c r="F9" s="170"/>
      <c r="G9" s="171"/>
      <c r="M9" s="172" t="s">
        <v>78</v>
      </c>
      <c r="O9" s="160"/>
    </row>
    <row r="10" spans="1:104" ht="22.5">
      <c r="A10" s="161">
        <v>2</v>
      </c>
      <c r="B10" s="162" t="s">
        <v>79</v>
      </c>
      <c r="C10" s="163" t="s">
        <v>210</v>
      </c>
      <c r="D10" s="164" t="s">
        <v>80</v>
      </c>
      <c r="E10" s="165">
        <v>13.65</v>
      </c>
      <c r="F10" s="133"/>
      <c r="G10" s="166">
        <f>E10*F10</f>
        <v>0</v>
      </c>
      <c r="O10" s="160">
        <v>2</v>
      </c>
      <c r="AA10" s="134">
        <v>1</v>
      </c>
      <c r="AB10" s="134">
        <v>1</v>
      </c>
      <c r="AC10" s="134">
        <v>1</v>
      </c>
      <c r="AZ10" s="134">
        <v>1</v>
      </c>
      <c r="BA10" s="134">
        <f>IF(AZ10=1,G10,0)</f>
        <v>0</v>
      </c>
      <c r="BB10" s="134">
        <f>IF(AZ10=2,G10,0)</f>
        <v>0</v>
      </c>
      <c r="BC10" s="134">
        <f>IF(AZ10=3,G10,0)</f>
        <v>0</v>
      </c>
      <c r="BD10" s="134">
        <f>IF(AZ10=4,G10,0)</f>
        <v>0</v>
      </c>
      <c r="BE10" s="134">
        <f>IF(AZ10=5,G10,0)</f>
        <v>0</v>
      </c>
      <c r="CZ10" s="134">
        <v>0.01581</v>
      </c>
    </row>
    <row r="11" spans="1:15" ht="12.75">
      <c r="A11" s="167"/>
      <c r="B11" s="168"/>
      <c r="C11" s="203" t="s">
        <v>81</v>
      </c>
      <c r="D11" s="204"/>
      <c r="E11" s="169">
        <v>13.65</v>
      </c>
      <c r="F11" s="170"/>
      <c r="G11" s="171"/>
      <c r="M11" s="172" t="s">
        <v>81</v>
      </c>
      <c r="O11" s="160"/>
    </row>
    <row r="12" spans="1:104" ht="12.75">
      <c r="A12" s="161">
        <v>3</v>
      </c>
      <c r="B12" s="162"/>
      <c r="C12" s="163" t="s">
        <v>214</v>
      </c>
      <c r="D12" s="164"/>
      <c r="E12" s="165"/>
      <c r="F12" s="173"/>
      <c r="G12" s="166">
        <f>E12*F12</f>
        <v>0</v>
      </c>
      <c r="O12" s="160">
        <v>2</v>
      </c>
      <c r="AA12" s="134">
        <v>1</v>
      </c>
      <c r="AB12" s="134">
        <v>1</v>
      </c>
      <c r="AC12" s="134">
        <v>1</v>
      </c>
      <c r="AZ12" s="134">
        <v>1</v>
      </c>
      <c r="BA12" s="134">
        <f>IF(AZ12=1,G12,0)</f>
        <v>0</v>
      </c>
      <c r="BB12" s="134">
        <f>IF(AZ12=2,G12,0)</f>
        <v>0</v>
      </c>
      <c r="BC12" s="134">
        <f>IF(AZ12=3,G12,0)</f>
        <v>0</v>
      </c>
      <c r="BD12" s="134">
        <f>IF(AZ12=4,G12,0)</f>
        <v>0</v>
      </c>
      <c r="BE12" s="134">
        <f>IF(AZ12=5,G12,0)</f>
        <v>0</v>
      </c>
      <c r="CZ12" s="134">
        <v>0.03591</v>
      </c>
    </row>
    <row r="13" spans="1:57" ht="12.75">
      <c r="A13" s="174"/>
      <c r="B13" s="175" t="s">
        <v>68</v>
      </c>
      <c r="C13" s="176" t="str">
        <f>CONCATENATE(B7," ",C7)</f>
        <v>6 Úpravy povrchu, podlahy</v>
      </c>
      <c r="D13" s="174"/>
      <c r="E13" s="177"/>
      <c r="F13" s="177"/>
      <c r="G13" s="178">
        <f>SUM(G7:G12)</f>
        <v>0</v>
      </c>
      <c r="O13" s="160">
        <v>4</v>
      </c>
      <c r="BA13" s="179">
        <f>SUM(BA7:BA12)</f>
        <v>0</v>
      </c>
      <c r="BB13" s="179">
        <f>SUM(BB7:BB12)</f>
        <v>0</v>
      </c>
      <c r="BC13" s="179">
        <f>SUM(BC7:BC12)</f>
        <v>0</v>
      </c>
      <c r="BD13" s="179">
        <f>SUM(BD7:BD12)</f>
        <v>0</v>
      </c>
      <c r="BE13" s="179">
        <f>SUM(BE7:BE12)</f>
        <v>0</v>
      </c>
    </row>
    <row r="14" spans="1:15" ht="12.75">
      <c r="A14" s="153" t="s">
        <v>67</v>
      </c>
      <c r="B14" s="154" t="s">
        <v>82</v>
      </c>
      <c r="C14" s="155" t="s">
        <v>83</v>
      </c>
      <c r="D14" s="156"/>
      <c r="E14" s="157"/>
      <c r="F14" s="157"/>
      <c r="G14" s="158"/>
      <c r="H14" s="159"/>
      <c r="I14" s="159"/>
      <c r="O14" s="160">
        <v>1</v>
      </c>
    </row>
    <row r="15" spans="1:104" ht="12.75">
      <c r="A15" s="161">
        <v>4</v>
      </c>
      <c r="B15" s="162" t="s">
        <v>84</v>
      </c>
      <c r="C15" s="163" t="s">
        <v>85</v>
      </c>
      <c r="D15" s="164" t="s">
        <v>80</v>
      </c>
      <c r="E15" s="165">
        <v>647</v>
      </c>
      <c r="F15" s="133"/>
      <c r="G15" s="166">
        <f>E15*F15</f>
        <v>0</v>
      </c>
      <c r="O15" s="160">
        <v>2</v>
      </c>
      <c r="AA15" s="134">
        <v>1</v>
      </c>
      <c r="AB15" s="134">
        <v>1</v>
      </c>
      <c r="AC15" s="134">
        <v>1</v>
      </c>
      <c r="AZ15" s="134">
        <v>1</v>
      </c>
      <c r="BA15" s="134">
        <f>IF(AZ15=1,G15,0)</f>
        <v>0</v>
      </c>
      <c r="BB15" s="134">
        <f>IF(AZ15=2,G15,0)</f>
        <v>0</v>
      </c>
      <c r="BC15" s="134">
        <f>IF(AZ15=3,G15,0)</f>
        <v>0</v>
      </c>
      <c r="BD15" s="134">
        <f>IF(AZ15=4,G15,0)</f>
        <v>0</v>
      </c>
      <c r="BE15" s="134">
        <f>IF(AZ15=5,G15,0)</f>
        <v>0</v>
      </c>
      <c r="CZ15" s="134">
        <v>4E-05</v>
      </c>
    </row>
    <row r="16" spans="1:15" ht="12.75">
      <c r="A16" s="167"/>
      <c r="B16" s="168"/>
      <c r="C16" s="203" t="s">
        <v>215</v>
      </c>
      <c r="D16" s="204"/>
      <c r="E16" s="169">
        <v>647</v>
      </c>
      <c r="F16" s="170"/>
      <c r="G16" s="171"/>
      <c r="M16" s="172" t="s">
        <v>86</v>
      </c>
      <c r="O16" s="160"/>
    </row>
    <row r="17" spans="1:104" ht="12.75">
      <c r="A17" s="161">
        <v>5</v>
      </c>
      <c r="B17" s="162" t="s">
        <v>87</v>
      </c>
      <c r="C17" s="163" t="s">
        <v>88</v>
      </c>
      <c r="D17" s="164" t="s">
        <v>80</v>
      </c>
      <c r="E17" s="165">
        <v>2560</v>
      </c>
      <c r="F17" s="133"/>
      <c r="G17" s="166">
        <f>E17*F17</f>
        <v>0</v>
      </c>
      <c r="O17" s="160">
        <v>2</v>
      </c>
      <c r="AA17" s="134">
        <v>1</v>
      </c>
      <c r="AB17" s="134">
        <v>1</v>
      </c>
      <c r="AC17" s="134">
        <v>1</v>
      </c>
      <c r="AZ17" s="134">
        <v>1</v>
      </c>
      <c r="BA17" s="134">
        <f>IF(AZ17=1,G17,0)</f>
        <v>0</v>
      </c>
      <c r="BB17" s="134">
        <f>IF(AZ17=2,G17,0)</f>
        <v>0</v>
      </c>
      <c r="BC17" s="134">
        <f>IF(AZ17=3,G17,0)</f>
        <v>0</v>
      </c>
      <c r="BD17" s="134">
        <f>IF(AZ17=4,G17,0)</f>
        <v>0</v>
      </c>
      <c r="BE17" s="134">
        <f>IF(AZ17=5,G17,0)</f>
        <v>0</v>
      </c>
      <c r="CZ17" s="134">
        <v>0</v>
      </c>
    </row>
    <row r="18" spans="1:104" ht="12.75">
      <c r="A18" s="161">
        <v>6</v>
      </c>
      <c r="B18" s="162" t="s">
        <v>89</v>
      </c>
      <c r="C18" s="163" t="s">
        <v>90</v>
      </c>
      <c r="D18" s="164" t="s">
        <v>91</v>
      </c>
      <c r="E18" s="165">
        <v>30</v>
      </c>
      <c r="F18" s="133"/>
      <c r="G18" s="166">
        <f>E18*F18</f>
        <v>0</v>
      </c>
      <c r="O18" s="160">
        <v>2</v>
      </c>
      <c r="AA18" s="134">
        <v>12</v>
      </c>
      <c r="AB18" s="134">
        <v>0</v>
      </c>
      <c r="AC18" s="134">
        <v>15</v>
      </c>
      <c r="AZ18" s="134">
        <v>1</v>
      </c>
      <c r="BA18" s="134">
        <f>IF(AZ18=1,G18,0)</f>
        <v>0</v>
      </c>
      <c r="BB18" s="134">
        <f>IF(AZ18=2,G18,0)</f>
        <v>0</v>
      </c>
      <c r="BC18" s="134">
        <f>IF(AZ18=3,G18,0)</f>
        <v>0</v>
      </c>
      <c r="BD18" s="134">
        <f>IF(AZ18=4,G18,0)</f>
        <v>0</v>
      </c>
      <c r="BE18" s="134">
        <f>IF(AZ18=5,G18,0)</f>
        <v>0</v>
      </c>
      <c r="CZ18" s="134">
        <v>0</v>
      </c>
    </row>
    <row r="19" spans="1:57" ht="12.75">
      <c r="A19" s="174"/>
      <c r="B19" s="175" t="s">
        <v>68</v>
      </c>
      <c r="C19" s="176" t="str">
        <f>CONCATENATE(B14," ",C14)</f>
        <v>95 Dokončovací konstrukce na pozemních stavbách</v>
      </c>
      <c r="D19" s="174"/>
      <c r="E19" s="177"/>
      <c r="F19" s="177"/>
      <c r="G19" s="178">
        <f>SUM(G14:G18)</f>
        <v>0</v>
      </c>
      <c r="O19" s="160">
        <v>4</v>
      </c>
      <c r="BA19" s="179">
        <f>SUM(BA14:BA18)</f>
        <v>0</v>
      </c>
      <c r="BB19" s="179">
        <f>SUM(BB14:BB18)</f>
        <v>0</v>
      </c>
      <c r="BC19" s="179">
        <f>SUM(BC14:BC18)</f>
        <v>0</v>
      </c>
      <c r="BD19" s="179">
        <f>SUM(BD14:BD18)</f>
        <v>0</v>
      </c>
      <c r="BE19" s="179">
        <f>SUM(BE14:BE18)</f>
        <v>0</v>
      </c>
    </row>
    <row r="20" spans="1:15" ht="12.75">
      <c r="A20" s="153" t="s">
        <v>67</v>
      </c>
      <c r="B20" s="154" t="s">
        <v>92</v>
      </c>
      <c r="C20" s="155" t="s">
        <v>93</v>
      </c>
      <c r="D20" s="156"/>
      <c r="E20" s="157"/>
      <c r="F20" s="157"/>
      <c r="G20" s="158"/>
      <c r="H20" s="159"/>
      <c r="I20" s="159"/>
      <c r="O20" s="160">
        <v>1</v>
      </c>
    </row>
    <row r="21" spans="1:104" ht="22.5">
      <c r="A21" s="161">
        <v>7</v>
      </c>
      <c r="B21" s="162" t="s">
        <v>94</v>
      </c>
      <c r="C21" s="163" t="s">
        <v>95</v>
      </c>
      <c r="D21" s="164" t="s">
        <v>80</v>
      </c>
      <c r="E21" s="165">
        <v>13.65</v>
      </c>
      <c r="F21" s="133"/>
      <c r="G21" s="166">
        <f>E21*F21</f>
        <v>0</v>
      </c>
      <c r="O21" s="160">
        <v>2</v>
      </c>
      <c r="AA21" s="134">
        <v>1</v>
      </c>
      <c r="AB21" s="134">
        <v>1</v>
      </c>
      <c r="AC21" s="134">
        <v>1</v>
      </c>
      <c r="AZ21" s="134">
        <v>1</v>
      </c>
      <c r="BA21" s="134">
        <f>IF(AZ21=1,G21,0)</f>
        <v>0</v>
      </c>
      <c r="BB21" s="134">
        <f>IF(AZ21=2,G21,0)</f>
        <v>0</v>
      </c>
      <c r="BC21" s="134">
        <f>IF(AZ21=3,G21,0)</f>
        <v>0</v>
      </c>
      <c r="BD21" s="134">
        <f>IF(AZ21=4,G21,0)</f>
        <v>0</v>
      </c>
      <c r="BE21" s="134">
        <f>IF(AZ21=5,G21,0)</f>
        <v>0</v>
      </c>
      <c r="CZ21" s="134">
        <v>0</v>
      </c>
    </row>
    <row r="22" spans="1:15" ht="12.75">
      <c r="A22" s="167"/>
      <c r="B22" s="168"/>
      <c r="C22" s="203" t="s">
        <v>96</v>
      </c>
      <c r="D22" s="204"/>
      <c r="E22" s="169">
        <v>13.65</v>
      </c>
      <c r="F22" s="170"/>
      <c r="G22" s="171"/>
      <c r="M22" s="172" t="s">
        <v>96</v>
      </c>
      <c r="O22" s="160"/>
    </row>
    <row r="23" spans="1:104" ht="12.75">
      <c r="A23" s="161">
        <v>8</v>
      </c>
      <c r="B23" s="162" t="s">
        <v>97</v>
      </c>
      <c r="C23" s="163" t="s">
        <v>98</v>
      </c>
      <c r="D23" s="164" t="s">
        <v>80</v>
      </c>
      <c r="E23" s="165">
        <v>647</v>
      </c>
      <c r="F23" s="133"/>
      <c r="G23" s="166">
        <f>E23*F23</f>
        <v>0</v>
      </c>
      <c r="O23" s="160">
        <v>2</v>
      </c>
      <c r="AA23" s="134">
        <v>12</v>
      </c>
      <c r="AB23" s="134">
        <v>0</v>
      </c>
      <c r="AC23" s="134">
        <v>10</v>
      </c>
      <c r="AZ23" s="134">
        <v>1</v>
      </c>
      <c r="BA23" s="134">
        <f>IF(AZ23=1,G23,0)</f>
        <v>0</v>
      </c>
      <c r="BB23" s="134">
        <f>IF(AZ23=2,G23,0)</f>
        <v>0</v>
      </c>
      <c r="BC23" s="134">
        <f>IF(AZ23=3,G23,0)</f>
        <v>0</v>
      </c>
      <c r="BD23" s="134">
        <f>IF(AZ23=4,G23,0)</f>
        <v>0</v>
      </c>
      <c r="BE23" s="134">
        <f>IF(AZ23=5,G23,0)</f>
        <v>0</v>
      </c>
      <c r="CZ23" s="134">
        <v>0</v>
      </c>
    </row>
    <row r="24" spans="1:15" ht="12.75">
      <c r="A24" s="167"/>
      <c r="B24" s="168"/>
      <c r="C24" s="203" t="s">
        <v>215</v>
      </c>
      <c r="D24" s="204"/>
      <c r="E24" s="169">
        <v>647</v>
      </c>
      <c r="F24" s="170"/>
      <c r="G24" s="171"/>
      <c r="M24" s="172" t="s">
        <v>99</v>
      </c>
      <c r="O24" s="160"/>
    </row>
    <row r="25" spans="1:57" ht="12.75">
      <c r="A25" s="174"/>
      <c r="B25" s="175" t="s">
        <v>68</v>
      </c>
      <c r="C25" s="176" t="str">
        <f>CONCATENATE(B20," ",C20)</f>
        <v>96 Bourání konstrukcí</v>
      </c>
      <c r="D25" s="174"/>
      <c r="E25" s="177"/>
      <c r="F25" s="177"/>
      <c r="G25" s="178">
        <f>SUM(G20:G24)</f>
        <v>0</v>
      </c>
      <c r="O25" s="160">
        <v>4</v>
      </c>
      <c r="BA25" s="179">
        <f>SUM(BA20:BA24)</f>
        <v>0</v>
      </c>
      <c r="BB25" s="179">
        <f>SUM(BB20:BB24)</f>
        <v>0</v>
      </c>
      <c r="BC25" s="179">
        <f>SUM(BC20:BC24)</f>
        <v>0</v>
      </c>
      <c r="BD25" s="179">
        <f>SUM(BD20:BD24)</f>
        <v>0</v>
      </c>
      <c r="BE25" s="179">
        <f>SUM(BE20:BE24)</f>
        <v>0</v>
      </c>
    </row>
    <row r="26" spans="1:15" ht="12.75">
      <c r="A26" s="153" t="s">
        <v>67</v>
      </c>
      <c r="B26" s="154" t="s">
        <v>100</v>
      </c>
      <c r="C26" s="155" t="s">
        <v>101</v>
      </c>
      <c r="D26" s="156"/>
      <c r="E26" s="157"/>
      <c r="F26" s="157"/>
      <c r="G26" s="158"/>
      <c r="H26" s="159"/>
      <c r="I26" s="159"/>
      <c r="O26" s="160">
        <v>1</v>
      </c>
    </row>
    <row r="27" spans="1:104" ht="12.75">
      <c r="A27" s="161">
        <v>9</v>
      </c>
      <c r="B27" s="162" t="s">
        <v>102</v>
      </c>
      <c r="C27" s="163" t="s">
        <v>103</v>
      </c>
      <c r="D27" s="164" t="s">
        <v>104</v>
      </c>
      <c r="E27" s="133"/>
      <c r="F27" s="133"/>
      <c r="G27" s="166">
        <f>E27*F27</f>
        <v>0</v>
      </c>
      <c r="O27" s="160">
        <v>2</v>
      </c>
      <c r="AA27" s="134">
        <v>7</v>
      </c>
      <c r="AB27" s="134">
        <v>1</v>
      </c>
      <c r="AC27" s="134">
        <v>2</v>
      </c>
      <c r="AZ27" s="134">
        <v>1</v>
      </c>
      <c r="BA27" s="134">
        <f>IF(AZ27=1,G27,0)</f>
        <v>0</v>
      </c>
      <c r="BB27" s="134">
        <f>IF(AZ27=2,G27,0)</f>
        <v>0</v>
      </c>
      <c r="BC27" s="134">
        <f>IF(AZ27=3,G27,0)</f>
        <v>0</v>
      </c>
      <c r="BD27" s="134">
        <f>IF(AZ27=4,G27,0)</f>
        <v>0</v>
      </c>
      <c r="BE27" s="134">
        <f>IF(AZ27=5,G27,0)</f>
        <v>0</v>
      </c>
      <c r="CZ27" s="134">
        <v>0</v>
      </c>
    </row>
    <row r="28" spans="1:57" ht="12.75">
      <c r="A28" s="174"/>
      <c r="B28" s="175" t="s">
        <v>68</v>
      </c>
      <c r="C28" s="176" t="str">
        <f>CONCATENATE(B26," ",C26)</f>
        <v>99 Staveništní přesun hmot</v>
      </c>
      <c r="D28" s="174"/>
      <c r="E28" s="177"/>
      <c r="F28" s="177"/>
      <c r="G28" s="178">
        <f>SUM(G26:G27)</f>
        <v>0</v>
      </c>
      <c r="O28" s="160">
        <v>4</v>
      </c>
      <c r="BA28" s="179">
        <f>SUM(BA26:BA27)</f>
        <v>0</v>
      </c>
      <c r="BB28" s="179">
        <f>SUM(BB26:BB27)</f>
        <v>0</v>
      </c>
      <c r="BC28" s="179">
        <f>SUM(BC26:BC27)</f>
        <v>0</v>
      </c>
      <c r="BD28" s="179">
        <f>SUM(BD26:BD27)</f>
        <v>0</v>
      </c>
      <c r="BE28" s="179">
        <f>SUM(BE26:BE27)</f>
        <v>0</v>
      </c>
    </row>
    <row r="29" spans="1:15" ht="12.75">
      <c r="A29" s="153" t="s">
        <v>67</v>
      </c>
      <c r="B29" s="154" t="s">
        <v>105</v>
      </c>
      <c r="C29" s="155" t="s">
        <v>106</v>
      </c>
      <c r="D29" s="156"/>
      <c r="E29" s="157"/>
      <c r="F29" s="157"/>
      <c r="G29" s="158"/>
      <c r="H29" s="159"/>
      <c r="I29" s="159"/>
      <c r="O29" s="160">
        <v>1</v>
      </c>
    </row>
    <row r="30" spans="1:104" ht="12.75">
      <c r="A30" s="161">
        <v>10</v>
      </c>
      <c r="B30" s="162" t="s">
        <v>107</v>
      </c>
      <c r="C30" s="163" t="s">
        <v>108</v>
      </c>
      <c r="D30" s="164" t="s">
        <v>77</v>
      </c>
      <c r="E30" s="165">
        <v>22</v>
      </c>
      <c r="F30" s="133"/>
      <c r="G30" s="166">
        <f>E30*F30</f>
        <v>0</v>
      </c>
      <c r="O30" s="160">
        <v>2</v>
      </c>
      <c r="AA30" s="134">
        <v>12</v>
      </c>
      <c r="AB30" s="134">
        <v>0</v>
      </c>
      <c r="AC30" s="134">
        <v>22</v>
      </c>
      <c r="AZ30" s="134">
        <v>2</v>
      </c>
      <c r="BA30" s="134">
        <f>IF(AZ30=1,G30,0)</f>
        <v>0</v>
      </c>
      <c r="BB30" s="134">
        <f>IF(AZ30=2,G30,0)</f>
        <v>0</v>
      </c>
      <c r="BC30" s="134">
        <f>IF(AZ30=3,G30,0)</f>
        <v>0</v>
      </c>
      <c r="BD30" s="134">
        <f>IF(AZ30=4,G30,0)</f>
        <v>0</v>
      </c>
      <c r="BE30" s="134">
        <f>IF(AZ30=5,G30,0)</f>
        <v>0</v>
      </c>
      <c r="CZ30" s="134">
        <v>0</v>
      </c>
    </row>
    <row r="31" spans="1:15" ht="12.75">
      <c r="A31" s="167"/>
      <c r="B31" s="168"/>
      <c r="C31" s="203" t="s">
        <v>109</v>
      </c>
      <c r="D31" s="204"/>
      <c r="E31" s="169">
        <v>15</v>
      </c>
      <c r="F31" s="170"/>
      <c r="G31" s="171"/>
      <c r="M31" s="172" t="s">
        <v>109</v>
      </c>
      <c r="O31" s="160"/>
    </row>
    <row r="32" spans="1:15" ht="12.75">
      <c r="A32" s="167"/>
      <c r="B32" s="168"/>
      <c r="C32" s="203" t="s">
        <v>110</v>
      </c>
      <c r="D32" s="204"/>
      <c r="E32" s="169">
        <v>6</v>
      </c>
      <c r="F32" s="170"/>
      <c r="G32" s="171"/>
      <c r="M32" s="172" t="s">
        <v>110</v>
      </c>
      <c r="O32" s="160"/>
    </row>
    <row r="33" spans="1:15" ht="12.75">
      <c r="A33" s="167"/>
      <c r="B33" s="168"/>
      <c r="C33" s="203" t="s">
        <v>111</v>
      </c>
      <c r="D33" s="204"/>
      <c r="E33" s="169">
        <v>1</v>
      </c>
      <c r="F33" s="170"/>
      <c r="G33" s="171"/>
      <c r="M33" s="172" t="s">
        <v>111</v>
      </c>
      <c r="O33" s="160"/>
    </row>
    <row r="34" spans="1:104" ht="12.75">
      <c r="A34" s="161">
        <v>11</v>
      </c>
      <c r="B34" s="162" t="s">
        <v>112</v>
      </c>
      <c r="C34" s="163" t="s">
        <v>113</v>
      </c>
      <c r="D34" s="164" t="s">
        <v>77</v>
      </c>
      <c r="E34" s="165">
        <v>98.01</v>
      </c>
      <c r="F34" s="133"/>
      <c r="G34" s="166">
        <f>E34*F34</f>
        <v>0</v>
      </c>
      <c r="O34" s="160">
        <v>2</v>
      </c>
      <c r="AA34" s="134">
        <v>12</v>
      </c>
      <c r="AB34" s="134">
        <v>0</v>
      </c>
      <c r="AC34" s="134">
        <v>23</v>
      </c>
      <c r="AZ34" s="134">
        <v>2</v>
      </c>
      <c r="BA34" s="134">
        <f>IF(AZ34=1,G34,0)</f>
        <v>0</v>
      </c>
      <c r="BB34" s="134">
        <f>IF(AZ34=2,G34,0)</f>
        <v>0</v>
      </c>
      <c r="BC34" s="134">
        <f>IF(AZ34=3,G34,0)</f>
        <v>0</v>
      </c>
      <c r="BD34" s="134">
        <f>IF(AZ34=4,G34,0)</f>
        <v>0</v>
      </c>
      <c r="BE34" s="134">
        <f>IF(AZ34=5,G34,0)</f>
        <v>0</v>
      </c>
      <c r="CZ34" s="134">
        <v>0</v>
      </c>
    </row>
    <row r="35" spans="1:15" ht="12.75">
      <c r="A35" s="167"/>
      <c r="B35" s="168"/>
      <c r="C35" s="203" t="s">
        <v>114</v>
      </c>
      <c r="D35" s="204"/>
      <c r="E35" s="169">
        <v>24.365</v>
      </c>
      <c r="F35" s="170"/>
      <c r="G35" s="171"/>
      <c r="M35" s="172" t="s">
        <v>114</v>
      </c>
      <c r="O35" s="160"/>
    </row>
    <row r="36" spans="1:15" ht="12.75">
      <c r="A36" s="167"/>
      <c r="B36" s="168"/>
      <c r="C36" s="203" t="s">
        <v>115</v>
      </c>
      <c r="D36" s="204"/>
      <c r="E36" s="169">
        <v>13.2</v>
      </c>
      <c r="F36" s="170"/>
      <c r="G36" s="171"/>
      <c r="M36" s="172" t="s">
        <v>115</v>
      </c>
      <c r="O36" s="160"/>
    </row>
    <row r="37" spans="1:15" ht="12.75">
      <c r="A37" s="167"/>
      <c r="B37" s="168"/>
      <c r="C37" s="203" t="s">
        <v>116</v>
      </c>
      <c r="D37" s="204"/>
      <c r="E37" s="169">
        <v>45.375</v>
      </c>
      <c r="F37" s="170"/>
      <c r="G37" s="171"/>
      <c r="M37" s="172" t="s">
        <v>116</v>
      </c>
      <c r="O37" s="160"/>
    </row>
    <row r="38" spans="1:15" ht="12.75">
      <c r="A38" s="167"/>
      <c r="B38" s="168"/>
      <c r="C38" s="203" t="s">
        <v>117</v>
      </c>
      <c r="D38" s="204"/>
      <c r="E38" s="169">
        <v>15.07</v>
      </c>
      <c r="F38" s="170"/>
      <c r="G38" s="171"/>
      <c r="M38" s="172" t="s">
        <v>117</v>
      </c>
      <c r="O38" s="160"/>
    </row>
    <row r="39" spans="1:104" ht="12.75">
      <c r="A39" s="161">
        <v>12</v>
      </c>
      <c r="B39" s="162" t="s">
        <v>118</v>
      </c>
      <c r="C39" s="163" t="s">
        <v>119</v>
      </c>
      <c r="D39" s="164" t="s">
        <v>77</v>
      </c>
      <c r="E39" s="165">
        <v>42.515</v>
      </c>
      <c r="F39" s="133"/>
      <c r="G39" s="166">
        <f>E39*F39</f>
        <v>0</v>
      </c>
      <c r="O39" s="160">
        <v>2</v>
      </c>
      <c r="AA39" s="134">
        <v>12</v>
      </c>
      <c r="AB39" s="134">
        <v>0</v>
      </c>
      <c r="AC39" s="134">
        <v>24</v>
      </c>
      <c r="AZ39" s="134">
        <v>2</v>
      </c>
      <c r="BA39" s="134">
        <f>IF(AZ39=1,G39,0)</f>
        <v>0</v>
      </c>
      <c r="BB39" s="134">
        <f>IF(AZ39=2,G39,0)</f>
        <v>0</v>
      </c>
      <c r="BC39" s="134">
        <f>IF(AZ39=3,G39,0)</f>
        <v>0</v>
      </c>
      <c r="BD39" s="134">
        <f>IF(AZ39=4,G39,0)</f>
        <v>0</v>
      </c>
      <c r="BE39" s="134">
        <f>IF(AZ39=5,G39,0)</f>
        <v>0</v>
      </c>
      <c r="CZ39" s="134">
        <v>0</v>
      </c>
    </row>
    <row r="40" spans="1:15" ht="12.75">
      <c r="A40" s="167"/>
      <c r="B40" s="168"/>
      <c r="C40" s="203" t="s">
        <v>205</v>
      </c>
      <c r="D40" s="204"/>
      <c r="E40" s="169">
        <v>29.315</v>
      </c>
      <c r="F40" s="170"/>
      <c r="G40" s="171"/>
      <c r="M40" s="172" t="s">
        <v>120</v>
      </c>
      <c r="O40" s="160"/>
    </row>
    <row r="41" spans="1:15" ht="12.75">
      <c r="A41" s="167"/>
      <c r="B41" s="168"/>
      <c r="C41" s="203" t="s">
        <v>121</v>
      </c>
      <c r="D41" s="204"/>
      <c r="E41" s="169">
        <v>13.2</v>
      </c>
      <c r="F41" s="170"/>
      <c r="G41" s="171"/>
      <c r="M41" s="172" t="s">
        <v>121</v>
      </c>
      <c r="O41" s="160"/>
    </row>
    <row r="42" spans="1:104" ht="12.75">
      <c r="A42" s="161">
        <v>13</v>
      </c>
      <c r="B42" s="162" t="s">
        <v>122</v>
      </c>
      <c r="C42" s="163" t="s">
        <v>123</v>
      </c>
      <c r="D42" s="164" t="s">
        <v>77</v>
      </c>
      <c r="E42" s="165">
        <v>22.99</v>
      </c>
      <c r="F42" s="133"/>
      <c r="G42" s="166">
        <f>E42*F42</f>
        <v>0</v>
      </c>
      <c r="O42" s="160">
        <v>2</v>
      </c>
      <c r="AA42" s="134">
        <v>12</v>
      </c>
      <c r="AB42" s="134">
        <v>0</v>
      </c>
      <c r="AC42" s="134">
        <v>25</v>
      </c>
      <c r="AZ42" s="134">
        <v>2</v>
      </c>
      <c r="BA42" s="134">
        <f>IF(AZ42=1,G42,0)</f>
        <v>0</v>
      </c>
      <c r="BB42" s="134">
        <f>IF(AZ42=2,G42,0)</f>
        <v>0</v>
      </c>
      <c r="BC42" s="134">
        <f>IF(AZ42=3,G42,0)</f>
        <v>0</v>
      </c>
      <c r="BD42" s="134">
        <f>IF(AZ42=4,G42,0)</f>
        <v>0</v>
      </c>
      <c r="BE42" s="134">
        <f>IF(AZ42=5,G42,0)</f>
        <v>0</v>
      </c>
      <c r="CZ42" s="134">
        <v>0</v>
      </c>
    </row>
    <row r="43" spans="1:15" ht="12.75">
      <c r="A43" s="167"/>
      <c r="B43" s="168"/>
      <c r="C43" s="203" t="s">
        <v>206</v>
      </c>
      <c r="D43" s="204"/>
      <c r="E43" s="169">
        <v>13.64</v>
      </c>
      <c r="F43" s="170"/>
      <c r="G43" s="171"/>
      <c r="M43" s="172" t="s">
        <v>124</v>
      </c>
      <c r="O43" s="160"/>
    </row>
    <row r="44" spans="1:15" ht="12.75">
      <c r="A44" s="167"/>
      <c r="B44" s="168"/>
      <c r="C44" s="203" t="s">
        <v>125</v>
      </c>
      <c r="D44" s="204"/>
      <c r="E44" s="169">
        <v>9.35</v>
      </c>
      <c r="F44" s="170"/>
      <c r="G44" s="171"/>
      <c r="M44" s="172" t="s">
        <v>125</v>
      </c>
      <c r="O44" s="160"/>
    </row>
    <row r="45" spans="1:104" ht="12.75">
      <c r="A45" s="161">
        <v>14</v>
      </c>
      <c r="B45" s="162" t="s">
        <v>126</v>
      </c>
      <c r="C45" s="163" t="s">
        <v>127</v>
      </c>
      <c r="D45" s="164" t="s">
        <v>77</v>
      </c>
      <c r="E45" s="165">
        <v>28.16</v>
      </c>
      <c r="F45" s="133"/>
      <c r="G45" s="166">
        <f>E45*F45</f>
        <v>0</v>
      </c>
      <c r="O45" s="160">
        <v>2</v>
      </c>
      <c r="AA45" s="134">
        <v>12</v>
      </c>
      <c r="AB45" s="134">
        <v>0</v>
      </c>
      <c r="AC45" s="134">
        <v>26</v>
      </c>
      <c r="AZ45" s="134">
        <v>2</v>
      </c>
      <c r="BA45" s="134">
        <f>IF(AZ45=1,G45,0)</f>
        <v>0</v>
      </c>
      <c r="BB45" s="134">
        <f>IF(AZ45=2,G45,0)</f>
        <v>0</v>
      </c>
      <c r="BC45" s="134">
        <f>IF(AZ45=3,G45,0)</f>
        <v>0</v>
      </c>
      <c r="BD45" s="134">
        <f>IF(AZ45=4,G45,0)</f>
        <v>0</v>
      </c>
      <c r="BE45" s="134">
        <f>IF(AZ45=5,G45,0)</f>
        <v>0</v>
      </c>
      <c r="CZ45" s="134">
        <v>0</v>
      </c>
    </row>
    <row r="46" spans="1:15" ht="12.75">
      <c r="A46" s="167"/>
      <c r="B46" s="168"/>
      <c r="C46" s="203" t="s">
        <v>128</v>
      </c>
      <c r="D46" s="204"/>
      <c r="E46" s="169">
        <v>18.92</v>
      </c>
      <c r="F46" s="170"/>
      <c r="G46" s="171"/>
      <c r="M46" s="172" t="s">
        <v>128</v>
      </c>
      <c r="O46" s="160"/>
    </row>
    <row r="47" spans="1:15" ht="12.75">
      <c r="A47" s="167"/>
      <c r="B47" s="168"/>
      <c r="C47" s="203" t="s">
        <v>129</v>
      </c>
      <c r="D47" s="204"/>
      <c r="E47" s="169">
        <v>9.24</v>
      </c>
      <c r="F47" s="170"/>
      <c r="G47" s="171"/>
      <c r="M47" s="172" t="s">
        <v>129</v>
      </c>
      <c r="O47" s="160"/>
    </row>
    <row r="48" spans="1:104" ht="22.5">
      <c r="A48" s="161">
        <v>15</v>
      </c>
      <c r="B48" s="162" t="s">
        <v>130</v>
      </c>
      <c r="C48" s="163" t="s">
        <v>131</v>
      </c>
      <c r="D48" s="164" t="s">
        <v>207</v>
      </c>
      <c r="E48" s="165">
        <v>4</v>
      </c>
      <c r="F48" s="133"/>
      <c r="G48" s="166">
        <f>E48*F48</f>
        <v>0</v>
      </c>
      <c r="O48" s="160">
        <v>2</v>
      </c>
      <c r="AA48" s="134">
        <v>12</v>
      </c>
      <c r="AB48" s="134">
        <v>0</v>
      </c>
      <c r="AC48" s="134">
        <v>29</v>
      </c>
      <c r="AZ48" s="134">
        <v>2</v>
      </c>
      <c r="BA48" s="134">
        <f>IF(AZ48=1,G48,0)</f>
        <v>0</v>
      </c>
      <c r="BB48" s="134">
        <f>IF(AZ48=2,G48,0)</f>
        <v>0</v>
      </c>
      <c r="BC48" s="134">
        <f>IF(AZ48=3,G48,0)</f>
        <v>0</v>
      </c>
      <c r="BD48" s="134">
        <f>IF(AZ48=4,G48,0)</f>
        <v>0</v>
      </c>
      <c r="BE48" s="134">
        <f>IF(AZ48=5,G48,0)</f>
        <v>0</v>
      </c>
      <c r="CZ48" s="134">
        <v>0</v>
      </c>
    </row>
    <row r="49" spans="1:104" ht="12.75">
      <c r="A49" s="161">
        <v>16</v>
      </c>
      <c r="B49" s="162" t="s">
        <v>132</v>
      </c>
      <c r="C49" s="163" t="s">
        <v>133</v>
      </c>
      <c r="D49" s="164" t="s">
        <v>56</v>
      </c>
      <c r="E49" s="133"/>
      <c r="F49" s="133"/>
      <c r="G49" s="166">
        <f>E49*F49</f>
        <v>0</v>
      </c>
      <c r="O49" s="160">
        <v>2</v>
      </c>
      <c r="AA49" s="134">
        <v>7</v>
      </c>
      <c r="AB49" s="134">
        <v>1002</v>
      </c>
      <c r="AC49" s="134">
        <v>5</v>
      </c>
      <c r="AZ49" s="134">
        <v>2</v>
      </c>
      <c r="BA49" s="134">
        <f>IF(AZ49=1,G49,0)</f>
        <v>0</v>
      </c>
      <c r="BB49" s="134">
        <f>IF(AZ49=2,G49,0)</f>
        <v>0</v>
      </c>
      <c r="BC49" s="134">
        <f>IF(AZ49=3,G49,0)</f>
        <v>0</v>
      </c>
      <c r="BD49" s="134">
        <f>IF(AZ49=4,G49,0)</f>
        <v>0</v>
      </c>
      <c r="BE49" s="134">
        <f>IF(AZ49=5,G49,0)</f>
        <v>0</v>
      </c>
      <c r="CZ49" s="134">
        <v>0</v>
      </c>
    </row>
    <row r="50" spans="1:57" ht="12.75">
      <c r="A50" s="174"/>
      <c r="B50" s="175" t="s">
        <v>68</v>
      </c>
      <c r="C50" s="176" t="str">
        <f>CONCATENATE(B29," ",C29)</f>
        <v>767 Konstrukce zámečnické</v>
      </c>
      <c r="D50" s="174"/>
      <c r="E50" s="177"/>
      <c r="F50" s="177"/>
      <c r="G50" s="178">
        <f>SUM(G29:G49)</f>
        <v>0</v>
      </c>
      <c r="O50" s="160">
        <v>4</v>
      </c>
      <c r="BA50" s="179">
        <f>SUM(BA29:BA49)</f>
        <v>0</v>
      </c>
      <c r="BB50" s="179">
        <f>SUM(BB29:BB49)</f>
        <v>0</v>
      </c>
      <c r="BC50" s="179">
        <f>SUM(BC29:BC49)</f>
        <v>0</v>
      </c>
      <c r="BD50" s="179">
        <f>SUM(BD29:BD49)</f>
        <v>0</v>
      </c>
      <c r="BE50" s="179">
        <f>SUM(BE29:BE49)</f>
        <v>0</v>
      </c>
    </row>
    <row r="51" spans="1:15" ht="12.75">
      <c r="A51" s="153" t="s">
        <v>67</v>
      </c>
      <c r="B51" s="154"/>
      <c r="C51" s="155"/>
      <c r="D51" s="156"/>
      <c r="E51" s="157"/>
      <c r="F51" s="157"/>
      <c r="G51" s="158"/>
      <c r="H51" s="159"/>
      <c r="I51" s="159"/>
      <c r="O51" s="160">
        <v>1</v>
      </c>
    </row>
    <row r="52" spans="1:104" ht="12.75">
      <c r="A52" s="161">
        <v>17</v>
      </c>
      <c r="B52" s="162"/>
      <c r="C52" s="163" t="s">
        <v>214</v>
      </c>
      <c r="D52" s="164"/>
      <c r="E52" s="165"/>
      <c r="F52" s="173"/>
      <c r="G52" s="166">
        <f>E52*F52</f>
        <v>0</v>
      </c>
      <c r="O52" s="160">
        <v>2</v>
      </c>
      <c r="AA52" s="134">
        <v>1</v>
      </c>
      <c r="AB52" s="134">
        <v>7</v>
      </c>
      <c r="AC52" s="134">
        <v>7</v>
      </c>
      <c r="AZ52" s="134">
        <v>2</v>
      </c>
      <c r="BA52" s="134">
        <f>IF(AZ52=1,G52,0)</f>
        <v>0</v>
      </c>
      <c r="BB52" s="134">
        <f>IF(AZ52=2,G52,0)</f>
        <v>0</v>
      </c>
      <c r="BC52" s="134">
        <f>IF(AZ52=3,G52,0)</f>
        <v>0</v>
      </c>
      <c r="BD52" s="134">
        <f>IF(AZ52=4,G52,0)</f>
        <v>0</v>
      </c>
      <c r="BE52" s="134">
        <f>IF(AZ52=5,G52,0)</f>
        <v>0</v>
      </c>
      <c r="CZ52" s="134">
        <v>0</v>
      </c>
    </row>
    <row r="53" spans="1:104" ht="12.75">
      <c r="A53" s="161">
        <v>18</v>
      </c>
      <c r="B53" s="162"/>
      <c r="C53" s="163" t="s">
        <v>214</v>
      </c>
      <c r="D53" s="164"/>
      <c r="E53" s="165"/>
      <c r="F53" s="173"/>
      <c r="G53" s="166">
        <f>E53*F53</f>
        <v>0</v>
      </c>
      <c r="O53" s="160">
        <v>2</v>
      </c>
      <c r="AA53" s="134">
        <v>1</v>
      </c>
      <c r="AB53" s="134">
        <v>7</v>
      </c>
      <c r="AC53" s="134">
        <v>7</v>
      </c>
      <c r="AZ53" s="134">
        <v>2</v>
      </c>
      <c r="BA53" s="134">
        <f>IF(AZ53=1,G53,0)</f>
        <v>0</v>
      </c>
      <c r="BB53" s="134">
        <f>IF(AZ53=2,G53,0)</f>
        <v>0</v>
      </c>
      <c r="BC53" s="134">
        <f>IF(AZ53=3,G53,0)</f>
        <v>0</v>
      </c>
      <c r="BD53" s="134">
        <f>IF(AZ53=4,G53,0)</f>
        <v>0</v>
      </c>
      <c r="BE53" s="134">
        <f>IF(AZ53=5,G53,0)</f>
        <v>0</v>
      </c>
      <c r="CZ53" s="134">
        <v>0</v>
      </c>
    </row>
    <row r="54" spans="1:57" ht="12.75">
      <c r="A54" s="174"/>
      <c r="B54" s="175" t="s">
        <v>68</v>
      </c>
      <c r="C54" s="176" t="str">
        <f>CONCATENATE(B51," ",C51)</f>
        <v xml:space="preserve"> </v>
      </c>
      <c r="D54" s="174"/>
      <c r="E54" s="177"/>
      <c r="F54" s="177"/>
      <c r="G54" s="178">
        <f>SUM(G51:G53)</f>
        <v>0</v>
      </c>
      <c r="O54" s="160">
        <v>4</v>
      </c>
      <c r="BA54" s="179">
        <f>SUM(BA51:BA53)</f>
        <v>0</v>
      </c>
      <c r="BB54" s="179">
        <f>SUM(BB51:BB53)</f>
        <v>0</v>
      </c>
      <c r="BC54" s="179">
        <f>SUM(BC51:BC53)</f>
        <v>0</v>
      </c>
      <c r="BD54" s="179">
        <f>SUM(BD51:BD53)</f>
        <v>0</v>
      </c>
      <c r="BE54" s="179">
        <f>SUM(BE51:BE53)</f>
        <v>0</v>
      </c>
    </row>
    <row r="55" spans="1:15" ht="12.75">
      <c r="A55" s="153" t="s">
        <v>67</v>
      </c>
      <c r="B55" s="154" t="s">
        <v>134</v>
      </c>
      <c r="C55" s="155" t="s">
        <v>135</v>
      </c>
      <c r="D55" s="156"/>
      <c r="E55" s="157"/>
      <c r="F55" s="157"/>
      <c r="G55" s="158"/>
      <c r="H55" s="159"/>
      <c r="I55" s="159"/>
      <c r="O55" s="160">
        <v>1</v>
      </c>
    </row>
    <row r="56" spans="1:104" ht="22.5">
      <c r="A56" s="161">
        <v>19</v>
      </c>
      <c r="B56" s="162" t="s">
        <v>136</v>
      </c>
      <c r="C56" s="163" t="s">
        <v>137</v>
      </c>
      <c r="D56" s="164" t="s">
        <v>77</v>
      </c>
      <c r="E56" s="165">
        <v>359.75</v>
      </c>
      <c r="F56" s="133"/>
      <c r="G56" s="166">
        <f>E56*F56</f>
        <v>0</v>
      </c>
      <c r="O56" s="160">
        <v>2</v>
      </c>
      <c r="AA56" s="134">
        <v>1</v>
      </c>
      <c r="AB56" s="134">
        <v>7</v>
      </c>
      <c r="AC56" s="134">
        <v>7</v>
      </c>
      <c r="AZ56" s="134">
        <v>2</v>
      </c>
      <c r="BA56" s="134">
        <f>IF(AZ56=1,G56,0)</f>
        <v>0</v>
      </c>
      <c r="BB56" s="134">
        <f>IF(AZ56=2,G56,0)</f>
        <v>0</v>
      </c>
      <c r="BC56" s="134">
        <f>IF(AZ56=3,G56,0)</f>
        <v>0</v>
      </c>
      <c r="BD56" s="134">
        <f>IF(AZ56=4,G56,0)</f>
        <v>0</v>
      </c>
      <c r="BE56" s="134">
        <f>IF(AZ56=5,G56,0)</f>
        <v>0</v>
      </c>
      <c r="CZ56" s="134">
        <v>0</v>
      </c>
    </row>
    <row r="57" spans="1:15" ht="12.75">
      <c r="A57" s="167"/>
      <c r="B57" s="168"/>
      <c r="C57" s="203" t="s">
        <v>138</v>
      </c>
      <c r="D57" s="204"/>
      <c r="E57" s="169">
        <v>40</v>
      </c>
      <c r="F57" s="170"/>
      <c r="G57" s="171"/>
      <c r="M57" s="172" t="s">
        <v>138</v>
      </c>
      <c r="O57" s="160"/>
    </row>
    <row r="58" spans="1:15" ht="12.75">
      <c r="A58" s="167"/>
      <c r="B58" s="168"/>
      <c r="C58" s="203" t="s">
        <v>139</v>
      </c>
      <c r="D58" s="204"/>
      <c r="E58" s="169">
        <v>46</v>
      </c>
      <c r="F58" s="170"/>
      <c r="G58" s="171"/>
      <c r="M58" s="172" t="s">
        <v>139</v>
      </c>
      <c r="O58" s="160"/>
    </row>
    <row r="59" spans="1:15" ht="12.75">
      <c r="A59" s="167"/>
      <c r="B59" s="168"/>
      <c r="C59" s="203" t="s">
        <v>140</v>
      </c>
      <c r="D59" s="204"/>
      <c r="E59" s="169">
        <v>42</v>
      </c>
      <c r="F59" s="170"/>
      <c r="G59" s="171"/>
      <c r="M59" s="172" t="s">
        <v>140</v>
      </c>
      <c r="O59" s="160"/>
    </row>
    <row r="60" spans="1:15" ht="12.75">
      <c r="A60" s="167"/>
      <c r="B60" s="168"/>
      <c r="C60" s="203" t="s">
        <v>141</v>
      </c>
      <c r="D60" s="204"/>
      <c r="E60" s="169">
        <v>42.7</v>
      </c>
      <c r="F60" s="170"/>
      <c r="G60" s="171"/>
      <c r="M60" s="172" t="s">
        <v>141</v>
      </c>
      <c r="O60" s="160"/>
    </row>
    <row r="61" spans="1:15" ht="12.75">
      <c r="A61" s="167"/>
      <c r="B61" s="168"/>
      <c r="C61" s="203" t="s">
        <v>142</v>
      </c>
      <c r="D61" s="204"/>
      <c r="E61" s="169">
        <v>68</v>
      </c>
      <c r="F61" s="170"/>
      <c r="G61" s="171"/>
      <c r="M61" s="172" t="s">
        <v>142</v>
      </c>
      <c r="O61" s="160"/>
    </row>
    <row r="62" spans="1:15" ht="12.75">
      <c r="A62" s="167"/>
      <c r="B62" s="168"/>
      <c r="C62" s="203" t="s">
        <v>143</v>
      </c>
      <c r="D62" s="204"/>
      <c r="E62" s="169">
        <v>75.8</v>
      </c>
      <c r="F62" s="170"/>
      <c r="G62" s="171"/>
      <c r="M62" s="172" t="s">
        <v>143</v>
      </c>
      <c r="O62" s="160"/>
    </row>
    <row r="63" spans="1:15" ht="12.75">
      <c r="A63" s="167"/>
      <c r="B63" s="168"/>
      <c r="C63" s="203" t="s">
        <v>144</v>
      </c>
      <c r="D63" s="204"/>
      <c r="E63" s="169">
        <v>45.25</v>
      </c>
      <c r="F63" s="170"/>
      <c r="G63" s="171"/>
      <c r="M63" s="172" t="s">
        <v>144</v>
      </c>
      <c r="O63" s="160"/>
    </row>
    <row r="64" spans="1:104" ht="12.75">
      <c r="A64" s="161">
        <v>20</v>
      </c>
      <c r="B64" s="162" t="s">
        <v>145</v>
      </c>
      <c r="C64" s="163" t="s">
        <v>208</v>
      </c>
      <c r="D64" s="164" t="s">
        <v>80</v>
      </c>
      <c r="E64" s="165">
        <v>666</v>
      </c>
      <c r="F64" s="133"/>
      <c r="G64" s="166">
        <f>E64*F64</f>
        <v>0</v>
      </c>
      <c r="O64" s="160">
        <v>2</v>
      </c>
      <c r="AA64" s="134">
        <v>1</v>
      </c>
      <c r="AB64" s="134">
        <v>7</v>
      </c>
      <c r="AC64" s="134">
        <v>7</v>
      </c>
      <c r="AZ64" s="134">
        <v>2</v>
      </c>
      <c r="BA64" s="134">
        <f>IF(AZ64=1,G64,0)</f>
        <v>0</v>
      </c>
      <c r="BB64" s="134">
        <f>IF(AZ64=2,G64,0)</f>
        <v>0</v>
      </c>
      <c r="BC64" s="134">
        <f>IF(AZ64=3,G64,0)</f>
        <v>0</v>
      </c>
      <c r="BD64" s="134">
        <f>IF(AZ64=4,G64,0)</f>
        <v>0</v>
      </c>
      <c r="BE64" s="134">
        <f>IF(AZ64=5,G64,0)</f>
        <v>0</v>
      </c>
      <c r="CZ64" s="134">
        <v>0</v>
      </c>
    </row>
    <row r="65" spans="1:15" ht="12.75">
      <c r="A65" s="167"/>
      <c r="B65" s="168"/>
      <c r="C65" s="203" t="s">
        <v>146</v>
      </c>
      <c r="D65" s="204"/>
      <c r="E65" s="169">
        <v>74</v>
      </c>
      <c r="F65" s="170"/>
      <c r="G65" s="171"/>
      <c r="M65" s="172" t="s">
        <v>146</v>
      </c>
      <c r="O65" s="160"/>
    </row>
    <row r="66" spans="1:15" ht="12.75">
      <c r="A66" s="167"/>
      <c r="B66" s="168"/>
      <c r="C66" s="203" t="s">
        <v>147</v>
      </c>
      <c r="D66" s="204"/>
      <c r="E66" s="169">
        <v>131</v>
      </c>
      <c r="F66" s="170"/>
      <c r="G66" s="171"/>
      <c r="M66" s="172" t="s">
        <v>147</v>
      </c>
      <c r="O66" s="160"/>
    </row>
    <row r="67" spans="1:15" ht="12.75">
      <c r="A67" s="167"/>
      <c r="B67" s="168"/>
      <c r="C67" s="203" t="s">
        <v>148</v>
      </c>
      <c r="D67" s="204"/>
      <c r="E67" s="169">
        <v>76</v>
      </c>
      <c r="F67" s="170"/>
      <c r="G67" s="171"/>
      <c r="M67" s="172" t="s">
        <v>148</v>
      </c>
      <c r="O67" s="160"/>
    </row>
    <row r="68" spans="1:15" ht="12.75">
      <c r="A68" s="167"/>
      <c r="B68" s="168"/>
      <c r="C68" s="203" t="s">
        <v>149</v>
      </c>
      <c r="D68" s="204"/>
      <c r="E68" s="169">
        <v>118</v>
      </c>
      <c r="F68" s="170"/>
      <c r="G68" s="171"/>
      <c r="M68" s="172" t="s">
        <v>149</v>
      </c>
      <c r="O68" s="160"/>
    </row>
    <row r="69" spans="1:15" ht="12.75">
      <c r="A69" s="167"/>
      <c r="B69" s="168"/>
      <c r="C69" s="203" t="s">
        <v>150</v>
      </c>
      <c r="D69" s="204"/>
      <c r="E69" s="169">
        <v>85</v>
      </c>
      <c r="F69" s="170"/>
      <c r="G69" s="171"/>
      <c r="M69" s="172" t="s">
        <v>150</v>
      </c>
      <c r="O69" s="160"/>
    </row>
    <row r="70" spans="1:15" ht="12.75">
      <c r="A70" s="167"/>
      <c r="B70" s="168"/>
      <c r="C70" s="203" t="s">
        <v>151</v>
      </c>
      <c r="D70" s="204"/>
      <c r="E70" s="169">
        <v>100</v>
      </c>
      <c r="F70" s="170"/>
      <c r="G70" s="171"/>
      <c r="M70" s="172" t="s">
        <v>151</v>
      </c>
      <c r="O70" s="160"/>
    </row>
    <row r="71" spans="1:15" ht="12.75">
      <c r="A71" s="167"/>
      <c r="B71" s="168"/>
      <c r="C71" s="203" t="s">
        <v>152</v>
      </c>
      <c r="D71" s="204"/>
      <c r="E71" s="169">
        <v>63</v>
      </c>
      <c r="F71" s="170"/>
      <c r="G71" s="171"/>
      <c r="M71" s="172" t="s">
        <v>152</v>
      </c>
      <c r="O71" s="160"/>
    </row>
    <row r="72" spans="1:15" ht="12.75">
      <c r="A72" s="167"/>
      <c r="B72" s="168"/>
      <c r="C72" s="203" t="s">
        <v>209</v>
      </c>
      <c r="D72" s="204"/>
      <c r="E72" s="169">
        <v>19</v>
      </c>
      <c r="F72" s="170"/>
      <c r="G72" s="171"/>
      <c r="M72" s="172" t="s">
        <v>153</v>
      </c>
      <c r="O72" s="160"/>
    </row>
    <row r="73" spans="1:104" ht="22.5">
      <c r="A73" s="161">
        <v>21</v>
      </c>
      <c r="B73" s="162" t="s">
        <v>154</v>
      </c>
      <c r="C73" s="163" t="s">
        <v>211</v>
      </c>
      <c r="D73" s="164" t="s">
        <v>80</v>
      </c>
      <c r="E73" s="165">
        <v>666</v>
      </c>
      <c r="F73" s="133"/>
      <c r="G73" s="166">
        <f>E73*F73</f>
        <v>0</v>
      </c>
      <c r="O73" s="160">
        <v>2</v>
      </c>
      <c r="AA73" s="134">
        <v>2</v>
      </c>
      <c r="AB73" s="134">
        <v>7</v>
      </c>
      <c r="AC73" s="134">
        <v>7</v>
      </c>
      <c r="AZ73" s="134">
        <v>2</v>
      </c>
      <c r="BA73" s="134">
        <f>IF(AZ73=1,G73,0)</f>
        <v>0</v>
      </c>
      <c r="BB73" s="134">
        <f>IF(AZ73=2,G73,0)</f>
        <v>0</v>
      </c>
      <c r="BC73" s="134">
        <f>IF(AZ73=3,G73,0)</f>
        <v>0</v>
      </c>
      <c r="BD73" s="134">
        <f>IF(AZ73=4,G73,0)</f>
        <v>0</v>
      </c>
      <c r="BE73" s="134">
        <f>IF(AZ73=5,G73,0)</f>
        <v>0</v>
      </c>
      <c r="CZ73" s="134">
        <v>0.00044</v>
      </c>
    </row>
    <row r="74" spans="1:15" ht="12.75">
      <c r="A74" s="167"/>
      <c r="B74" s="168"/>
      <c r="C74" s="203" t="s">
        <v>216</v>
      </c>
      <c r="D74" s="204"/>
      <c r="E74" s="169">
        <v>666</v>
      </c>
      <c r="F74" s="170"/>
      <c r="G74" s="171"/>
      <c r="M74" s="172" t="s">
        <v>155</v>
      </c>
      <c r="O74" s="160"/>
    </row>
    <row r="75" spans="1:104" ht="12.75">
      <c r="A75" s="161">
        <v>22</v>
      </c>
      <c r="B75" s="162" t="s">
        <v>156</v>
      </c>
      <c r="C75" s="163" t="s">
        <v>157</v>
      </c>
      <c r="D75" s="164" t="s">
        <v>80</v>
      </c>
      <c r="E75" s="165">
        <v>766</v>
      </c>
      <c r="F75" s="133"/>
      <c r="G75" s="166">
        <f>E75*F75</f>
        <v>0</v>
      </c>
      <c r="O75" s="160">
        <v>2</v>
      </c>
      <c r="AA75" s="134">
        <v>12</v>
      </c>
      <c r="AB75" s="134">
        <v>0</v>
      </c>
      <c r="AC75" s="134">
        <v>6</v>
      </c>
      <c r="AZ75" s="134">
        <v>2</v>
      </c>
      <c r="BA75" s="134">
        <f>IF(AZ75=1,G75,0)</f>
        <v>0</v>
      </c>
      <c r="BB75" s="134">
        <f>IF(AZ75=2,G75,0)</f>
        <v>0</v>
      </c>
      <c r="BC75" s="134">
        <f>IF(AZ75=3,G75,0)</f>
        <v>0</v>
      </c>
      <c r="BD75" s="134">
        <f>IF(AZ75=4,G75,0)</f>
        <v>0</v>
      </c>
      <c r="BE75" s="134">
        <f>IF(AZ75=5,G75,0)</f>
        <v>0</v>
      </c>
      <c r="CZ75" s="134">
        <v>0</v>
      </c>
    </row>
    <row r="76" spans="1:15" ht="12.75">
      <c r="A76" s="167"/>
      <c r="B76" s="168"/>
      <c r="C76" s="203" t="s">
        <v>217</v>
      </c>
      <c r="D76" s="204"/>
      <c r="E76" s="169">
        <v>766</v>
      </c>
      <c r="F76" s="170"/>
      <c r="G76" s="171"/>
      <c r="M76" s="172" t="s">
        <v>158</v>
      </c>
      <c r="O76" s="160"/>
    </row>
    <row r="77" spans="1:104" ht="12.75">
      <c r="A77" s="161">
        <v>23</v>
      </c>
      <c r="B77" s="162" t="s">
        <v>159</v>
      </c>
      <c r="C77" s="163" t="s">
        <v>160</v>
      </c>
      <c r="D77" s="164" t="s">
        <v>77</v>
      </c>
      <c r="E77" s="165">
        <v>383</v>
      </c>
      <c r="F77" s="133"/>
      <c r="G77" s="166">
        <f>E77*F77</f>
        <v>0</v>
      </c>
      <c r="O77" s="160">
        <v>2</v>
      </c>
      <c r="AA77" s="134">
        <v>12</v>
      </c>
      <c r="AB77" s="134">
        <v>0</v>
      </c>
      <c r="AC77" s="134">
        <v>7</v>
      </c>
      <c r="AZ77" s="134">
        <v>2</v>
      </c>
      <c r="BA77" s="134">
        <f>IF(AZ77=1,G77,0)</f>
        <v>0</v>
      </c>
      <c r="BB77" s="134">
        <f>IF(AZ77=2,G77,0)</f>
        <v>0</v>
      </c>
      <c r="BC77" s="134">
        <f>IF(AZ77=3,G77,0)</f>
        <v>0</v>
      </c>
      <c r="BD77" s="134">
        <f>IF(AZ77=4,G77,0)</f>
        <v>0</v>
      </c>
      <c r="BE77" s="134">
        <f>IF(AZ77=5,G77,0)</f>
        <v>0</v>
      </c>
      <c r="CZ77" s="134">
        <v>0</v>
      </c>
    </row>
    <row r="78" spans="1:15" ht="12.75">
      <c r="A78" s="167"/>
      <c r="B78" s="168"/>
      <c r="C78" s="203" t="s">
        <v>218</v>
      </c>
      <c r="D78" s="204"/>
      <c r="E78" s="169">
        <v>383</v>
      </c>
      <c r="F78" s="170"/>
      <c r="G78" s="171"/>
      <c r="M78" s="172" t="s">
        <v>161</v>
      </c>
      <c r="O78" s="160"/>
    </row>
    <row r="79" spans="1:104" ht="12.75">
      <c r="A79" s="161">
        <v>24</v>
      </c>
      <c r="B79" s="162" t="s">
        <v>162</v>
      </c>
      <c r="C79" s="163" t="s">
        <v>163</v>
      </c>
      <c r="D79" s="164" t="s">
        <v>77</v>
      </c>
      <c r="E79" s="165">
        <v>420.8</v>
      </c>
      <c r="F79" s="133"/>
      <c r="G79" s="166">
        <f>E79*F79</f>
        <v>0</v>
      </c>
      <c r="O79" s="160">
        <v>2</v>
      </c>
      <c r="AA79" s="134">
        <v>12</v>
      </c>
      <c r="AB79" s="134">
        <v>0</v>
      </c>
      <c r="AC79" s="134">
        <v>8</v>
      </c>
      <c r="AZ79" s="134">
        <v>2</v>
      </c>
      <c r="BA79" s="134">
        <f>IF(AZ79=1,G79,0)</f>
        <v>0</v>
      </c>
      <c r="BB79" s="134">
        <f>IF(AZ79=2,G79,0)</f>
        <v>0</v>
      </c>
      <c r="BC79" s="134">
        <f>IF(AZ79=3,G79,0)</f>
        <v>0</v>
      </c>
      <c r="BD79" s="134">
        <f>IF(AZ79=4,G79,0)</f>
        <v>0</v>
      </c>
      <c r="BE79" s="134">
        <f>IF(AZ79=5,G79,0)</f>
        <v>0</v>
      </c>
      <c r="CZ79" s="134">
        <v>0</v>
      </c>
    </row>
    <row r="80" spans="1:15" ht="12.75">
      <c r="A80" s="167"/>
      <c r="B80" s="168"/>
      <c r="C80" s="203" t="s">
        <v>219</v>
      </c>
      <c r="D80" s="204"/>
      <c r="E80" s="169">
        <v>420.8</v>
      </c>
      <c r="F80" s="170"/>
      <c r="G80" s="171"/>
      <c r="M80" s="172" t="s">
        <v>164</v>
      </c>
      <c r="O80" s="160"/>
    </row>
    <row r="81" spans="1:104" ht="12.75">
      <c r="A81" s="161">
        <v>25</v>
      </c>
      <c r="B81" s="162" t="s">
        <v>165</v>
      </c>
      <c r="C81" s="163" t="s">
        <v>166</v>
      </c>
      <c r="D81" s="164" t="s">
        <v>56</v>
      </c>
      <c r="E81" s="133"/>
      <c r="F81" s="133"/>
      <c r="G81" s="166">
        <f>E81*F81</f>
        <v>0</v>
      </c>
      <c r="O81" s="160">
        <v>2</v>
      </c>
      <c r="AA81" s="134">
        <v>7</v>
      </c>
      <c r="AB81" s="134">
        <v>1002</v>
      </c>
      <c r="AC81" s="134">
        <v>5</v>
      </c>
      <c r="AZ81" s="134">
        <v>2</v>
      </c>
      <c r="BA81" s="134">
        <f>IF(AZ81=1,G81,0)</f>
        <v>0</v>
      </c>
      <c r="BB81" s="134">
        <f>IF(AZ81=2,G81,0)</f>
        <v>0</v>
      </c>
      <c r="BC81" s="134">
        <f>IF(AZ81=3,G81,0)</f>
        <v>0</v>
      </c>
      <c r="BD81" s="134">
        <f>IF(AZ81=4,G81,0)</f>
        <v>0</v>
      </c>
      <c r="BE81" s="134">
        <f>IF(AZ81=5,G81,0)</f>
        <v>0</v>
      </c>
      <c r="CZ81" s="134">
        <v>0</v>
      </c>
    </row>
    <row r="82" spans="1:57" ht="12.75">
      <c r="A82" s="174"/>
      <c r="B82" s="175" t="s">
        <v>68</v>
      </c>
      <c r="C82" s="176" t="str">
        <f>CONCATENATE(B55," ",C55)</f>
        <v>776 Podlahy povlakové</v>
      </c>
      <c r="D82" s="174"/>
      <c r="E82" s="177"/>
      <c r="F82" s="177"/>
      <c r="G82" s="178">
        <f>SUM(G55:G81)</f>
        <v>0</v>
      </c>
      <c r="O82" s="160">
        <v>4</v>
      </c>
      <c r="BA82" s="179">
        <f>SUM(BA55:BA81)</f>
        <v>0</v>
      </c>
      <c r="BB82" s="179">
        <f>SUM(BB55:BB81)</f>
        <v>0</v>
      </c>
      <c r="BC82" s="179">
        <f>SUM(BC55:BC81)</f>
        <v>0</v>
      </c>
      <c r="BD82" s="179">
        <f>SUM(BD55:BD81)</f>
        <v>0</v>
      </c>
      <c r="BE82" s="179">
        <f>SUM(BE55:BE81)</f>
        <v>0</v>
      </c>
    </row>
    <row r="83" spans="1:15" ht="12.75">
      <c r="A83" s="153" t="s">
        <v>67</v>
      </c>
      <c r="B83" s="154" t="s">
        <v>167</v>
      </c>
      <c r="C83" s="155" t="s">
        <v>168</v>
      </c>
      <c r="D83" s="156"/>
      <c r="E83" s="157"/>
      <c r="F83" s="157"/>
      <c r="G83" s="158"/>
      <c r="H83" s="159"/>
      <c r="I83" s="159"/>
      <c r="O83" s="160">
        <v>1</v>
      </c>
    </row>
    <row r="84" spans="1:104" ht="12.75">
      <c r="A84" s="161">
        <v>26</v>
      </c>
      <c r="B84" s="162" t="s">
        <v>169</v>
      </c>
      <c r="C84" s="163" t="s">
        <v>170</v>
      </c>
      <c r="D84" s="164" t="s">
        <v>80</v>
      </c>
      <c r="E84" s="165">
        <v>647</v>
      </c>
      <c r="F84" s="133"/>
      <c r="G84" s="166">
        <f>E84*F84</f>
        <v>0</v>
      </c>
      <c r="O84" s="160">
        <v>2</v>
      </c>
      <c r="AA84" s="134">
        <v>1</v>
      </c>
      <c r="AB84" s="134">
        <v>7</v>
      </c>
      <c r="AC84" s="134">
        <v>7</v>
      </c>
      <c r="AZ84" s="134">
        <v>2</v>
      </c>
      <c r="BA84" s="134">
        <f>IF(AZ84=1,G84,0)</f>
        <v>0</v>
      </c>
      <c r="BB84" s="134">
        <f>IF(AZ84=2,G84,0)</f>
        <v>0</v>
      </c>
      <c r="BC84" s="134">
        <f>IF(AZ84=3,G84,0)</f>
        <v>0</v>
      </c>
      <c r="BD84" s="134">
        <f>IF(AZ84=4,G84,0)</f>
        <v>0</v>
      </c>
      <c r="BE84" s="134">
        <f>IF(AZ84=5,G84,0)</f>
        <v>0</v>
      </c>
      <c r="CZ84" s="134">
        <v>0.0002</v>
      </c>
    </row>
    <row r="85" spans="1:104" ht="12.75">
      <c r="A85" s="161">
        <v>27</v>
      </c>
      <c r="B85" s="162" t="s">
        <v>171</v>
      </c>
      <c r="C85" s="163" t="s">
        <v>203</v>
      </c>
      <c r="D85" s="164" t="s">
        <v>80</v>
      </c>
      <c r="E85" s="165">
        <v>647</v>
      </c>
      <c r="F85" s="133"/>
      <c r="G85" s="166">
        <f>E85*F85</f>
        <v>0</v>
      </c>
      <c r="O85" s="160">
        <v>2</v>
      </c>
      <c r="AA85" s="134">
        <v>1</v>
      </c>
      <c r="AB85" s="134">
        <v>7</v>
      </c>
      <c r="AC85" s="134">
        <v>7</v>
      </c>
      <c r="AZ85" s="134">
        <v>2</v>
      </c>
      <c r="BA85" s="134">
        <f>IF(AZ85=1,G85,0)</f>
        <v>0</v>
      </c>
      <c r="BB85" s="134">
        <f>IF(AZ85=2,G85,0)</f>
        <v>0</v>
      </c>
      <c r="BC85" s="134">
        <f>IF(AZ85=3,G85,0)</f>
        <v>0</v>
      </c>
      <c r="BD85" s="134">
        <f>IF(AZ85=4,G85,0)</f>
        <v>0</v>
      </c>
      <c r="BE85" s="134">
        <f>IF(AZ85=5,G85,0)</f>
        <v>0</v>
      </c>
      <c r="CZ85" s="134">
        <v>0.0022</v>
      </c>
    </row>
    <row r="86" spans="1:15" ht="12.75">
      <c r="A86" s="167"/>
      <c r="B86" s="168"/>
      <c r="C86" s="203" t="s">
        <v>215</v>
      </c>
      <c r="D86" s="204"/>
      <c r="E86" s="169">
        <v>647</v>
      </c>
      <c r="F86" s="170"/>
      <c r="G86" s="171"/>
      <c r="M86" s="172" t="s">
        <v>86</v>
      </c>
      <c r="O86" s="160"/>
    </row>
    <row r="87" spans="1:104" ht="12.75">
      <c r="A87" s="161">
        <v>28</v>
      </c>
      <c r="B87" s="162" t="s">
        <v>172</v>
      </c>
      <c r="C87" s="163" t="s">
        <v>173</v>
      </c>
      <c r="D87" s="164" t="s">
        <v>80</v>
      </c>
      <c r="E87" s="165">
        <v>647</v>
      </c>
      <c r="F87" s="133"/>
      <c r="G87" s="166">
        <f>E87*F87</f>
        <v>0</v>
      </c>
      <c r="O87" s="160">
        <v>2</v>
      </c>
      <c r="AA87" s="134">
        <v>12</v>
      </c>
      <c r="AB87" s="134">
        <v>0</v>
      </c>
      <c r="AC87" s="134">
        <v>19</v>
      </c>
      <c r="AZ87" s="134">
        <v>2</v>
      </c>
      <c r="BA87" s="134">
        <f>IF(AZ87=1,G87,0)</f>
        <v>0</v>
      </c>
      <c r="BB87" s="134">
        <f>IF(AZ87=2,G87,0)</f>
        <v>0</v>
      </c>
      <c r="BC87" s="134">
        <f>IF(AZ87=3,G87,0)</f>
        <v>0</v>
      </c>
      <c r="BD87" s="134">
        <f>IF(AZ87=4,G87,0)</f>
        <v>0</v>
      </c>
      <c r="BE87" s="134">
        <f>IF(AZ87=5,G87,0)</f>
        <v>0</v>
      </c>
      <c r="CZ87" s="134">
        <v>0</v>
      </c>
    </row>
    <row r="88" spans="1:104" ht="22.5">
      <c r="A88" s="161">
        <v>29</v>
      </c>
      <c r="B88" s="162" t="s">
        <v>174</v>
      </c>
      <c r="C88" s="163" t="s">
        <v>212</v>
      </c>
      <c r="D88" s="164" t="s">
        <v>77</v>
      </c>
      <c r="E88" s="165">
        <v>200</v>
      </c>
      <c r="F88" s="133"/>
      <c r="G88" s="166">
        <f>E88*F88</f>
        <v>0</v>
      </c>
      <c r="O88" s="160">
        <v>2</v>
      </c>
      <c r="AA88" s="134">
        <v>12</v>
      </c>
      <c r="AB88" s="134">
        <v>0</v>
      </c>
      <c r="AC88" s="134">
        <v>20</v>
      </c>
      <c r="AZ88" s="134">
        <v>2</v>
      </c>
      <c r="BA88" s="134">
        <f>IF(AZ88=1,G88,0)</f>
        <v>0</v>
      </c>
      <c r="BB88" s="134">
        <f>IF(AZ88=2,G88,0)</f>
        <v>0</v>
      </c>
      <c r="BC88" s="134">
        <f>IF(AZ88=3,G88,0)</f>
        <v>0</v>
      </c>
      <c r="BD88" s="134">
        <f>IF(AZ88=4,G88,0)</f>
        <v>0</v>
      </c>
      <c r="BE88" s="134">
        <f>IF(AZ88=5,G88,0)</f>
        <v>0</v>
      </c>
      <c r="CZ88" s="134">
        <v>0</v>
      </c>
    </row>
    <row r="89" spans="1:104" ht="12.75">
      <c r="A89" s="161">
        <v>30</v>
      </c>
      <c r="B89" s="162" t="s">
        <v>175</v>
      </c>
      <c r="C89" s="163" t="s">
        <v>176</v>
      </c>
      <c r="D89" s="164" t="s">
        <v>56</v>
      </c>
      <c r="E89" s="133"/>
      <c r="F89" s="133"/>
      <c r="G89" s="166">
        <f>E89*F89</f>
        <v>0</v>
      </c>
      <c r="O89" s="160">
        <v>2</v>
      </c>
      <c r="AA89" s="134">
        <v>7</v>
      </c>
      <c r="AB89" s="134">
        <v>1002</v>
      </c>
      <c r="AC89" s="134">
        <v>5</v>
      </c>
      <c r="AZ89" s="134">
        <v>2</v>
      </c>
      <c r="BA89" s="134">
        <f>IF(AZ89=1,G89,0)</f>
        <v>0</v>
      </c>
      <c r="BB89" s="134">
        <f>IF(AZ89=2,G89,0)</f>
        <v>0</v>
      </c>
      <c r="BC89" s="134">
        <f>IF(AZ89=3,G89,0)</f>
        <v>0</v>
      </c>
      <c r="BD89" s="134">
        <f>IF(AZ89=4,G89,0)</f>
        <v>0</v>
      </c>
      <c r="BE89" s="134">
        <f>IF(AZ89=5,G89,0)</f>
        <v>0</v>
      </c>
      <c r="CZ89" s="134">
        <v>0</v>
      </c>
    </row>
    <row r="90" spans="1:57" ht="12.75">
      <c r="A90" s="174"/>
      <c r="B90" s="175" t="s">
        <v>68</v>
      </c>
      <c r="C90" s="176" t="str">
        <f>CONCATENATE(B83," ",C83)</f>
        <v>777 Podlahy ze syntetických hmot</v>
      </c>
      <c r="D90" s="174"/>
      <c r="E90" s="177"/>
      <c r="F90" s="177"/>
      <c r="G90" s="178">
        <f>SUM(G83:G89)</f>
        <v>0</v>
      </c>
      <c r="O90" s="160">
        <v>4</v>
      </c>
      <c r="BA90" s="179">
        <f>SUM(BA83:BA89)</f>
        <v>0</v>
      </c>
      <c r="BB90" s="179">
        <f>SUM(BB83:BB89)</f>
        <v>0</v>
      </c>
      <c r="BC90" s="179">
        <f>SUM(BC83:BC89)</f>
        <v>0</v>
      </c>
      <c r="BD90" s="179">
        <f>SUM(BD83:BD89)</f>
        <v>0</v>
      </c>
      <c r="BE90" s="179">
        <f>SUM(BE83:BE89)</f>
        <v>0</v>
      </c>
    </row>
    <row r="91" spans="1:15" ht="12.75">
      <c r="A91" s="153" t="s">
        <v>67</v>
      </c>
      <c r="B91" s="154" t="s">
        <v>177</v>
      </c>
      <c r="C91" s="155" t="s">
        <v>178</v>
      </c>
      <c r="D91" s="156"/>
      <c r="E91" s="157"/>
      <c r="F91" s="157"/>
      <c r="G91" s="158"/>
      <c r="H91" s="159"/>
      <c r="I91" s="159"/>
      <c r="O91" s="160">
        <v>1</v>
      </c>
    </row>
    <row r="92" spans="1:104" ht="12.75">
      <c r="A92" s="161">
        <v>32</v>
      </c>
      <c r="B92" s="162" t="s">
        <v>179</v>
      </c>
      <c r="C92" s="163" t="s">
        <v>180</v>
      </c>
      <c r="D92" s="164" t="s">
        <v>104</v>
      </c>
      <c r="E92" s="165">
        <v>3.488077</v>
      </c>
      <c r="F92" s="133"/>
      <c r="G92" s="166">
        <f aca="true" t="shared" si="0" ref="G92:G99">E92*F92</f>
        <v>0</v>
      </c>
      <c r="O92" s="160">
        <v>2</v>
      </c>
      <c r="AA92" s="134">
        <v>8</v>
      </c>
      <c r="AB92" s="134">
        <v>0</v>
      </c>
      <c r="AC92" s="134">
        <v>3</v>
      </c>
      <c r="AZ92" s="134">
        <v>1</v>
      </c>
      <c r="BA92" s="134">
        <f aca="true" t="shared" si="1" ref="BA92:BA99">IF(AZ92=1,G92,0)</f>
        <v>0</v>
      </c>
      <c r="BB92" s="134">
        <f aca="true" t="shared" si="2" ref="BB92:BB99">IF(AZ92=2,G92,0)</f>
        <v>0</v>
      </c>
      <c r="BC92" s="134">
        <f aca="true" t="shared" si="3" ref="BC92:BC99">IF(AZ92=3,G92,0)</f>
        <v>0</v>
      </c>
      <c r="BD92" s="134">
        <f aca="true" t="shared" si="4" ref="BD92:BD99">IF(AZ92=4,G92,0)</f>
        <v>0</v>
      </c>
      <c r="BE92" s="134">
        <f aca="true" t="shared" si="5" ref="BE92:BE99">IF(AZ92=5,G92,0)</f>
        <v>0</v>
      </c>
      <c r="CZ92" s="134">
        <v>0</v>
      </c>
    </row>
    <row r="93" spans="1:104" ht="12.75">
      <c r="A93" s="161">
        <v>33</v>
      </c>
      <c r="B93" s="162" t="s">
        <v>181</v>
      </c>
      <c r="C93" s="163" t="s">
        <v>182</v>
      </c>
      <c r="D93" s="164" t="s">
        <v>104</v>
      </c>
      <c r="E93" s="165">
        <v>18.20841</v>
      </c>
      <c r="F93" s="133"/>
      <c r="G93" s="166">
        <f t="shared" si="0"/>
        <v>0</v>
      </c>
      <c r="O93" s="160">
        <v>2</v>
      </c>
      <c r="AA93" s="134">
        <v>8</v>
      </c>
      <c r="AB93" s="134">
        <v>0</v>
      </c>
      <c r="AC93" s="134">
        <v>3</v>
      </c>
      <c r="AZ93" s="134">
        <v>1</v>
      </c>
      <c r="BA93" s="134">
        <f t="shared" si="1"/>
        <v>0</v>
      </c>
      <c r="BB93" s="134">
        <f t="shared" si="2"/>
        <v>0</v>
      </c>
      <c r="BC93" s="134">
        <f t="shared" si="3"/>
        <v>0</v>
      </c>
      <c r="BD93" s="134">
        <f t="shared" si="4"/>
        <v>0</v>
      </c>
      <c r="BE93" s="134">
        <f t="shared" si="5"/>
        <v>0</v>
      </c>
      <c r="CZ93" s="134">
        <v>0</v>
      </c>
    </row>
    <row r="94" spans="1:104" ht="12.75">
      <c r="A94" s="161">
        <v>34</v>
      </c>
      <c r="B94" s="162" t="s">
        <v>183</v>
      </c>
      <c r="C94" s="163" t="s">
        <v>184</v>
      </c>
      <c r="D94" s="164" t="s">
        <v>104</v>
      </c>
      <c r="E94" s="165">
        <v>3.488077</v>
      </c>
      <c r="F94" s="133"/>
      <c r="G94" s="166">
        <f t="shared" si="0"/>
        <v>0</v>
      </c>
      <c r="O94" s="160">
        <v>2</v>
      </c>
      <c r="AA94" s="134">
        <v>8</v>
      </c>
      <c r="AB94" s="134">
        <v>0</v>
      </c>
      <c r="AC94" s="134">
        <v>3</v>
      </c>
      <c r="AZ94" s="134">
        <v>1</v>
      </c>
      <c r="BA94" s="134">
        <f t="shared" si="1"/>
        <v>0</v>
      </c>
      <c r="BB94" s="134">
        <f t="shared" si="2"/>
        <v>0</v>
      </c>
      <c r="BC94" s="134">
        <f t="shared" si="3"/>
        <v>0</v>
      </c>
      <c r="BD94" s="134">
        <f t="shared" si="4"/>
        <v>0</v>
      </c>
      <c r="BE94" s="134">
        <f t="shared" si="5"/>
        <v>0</v>
      </c>
      <c r="CZ94" s="134">
        <v>0</v>
      </c>
    </row>
    <row r="95" spans="1:104" ht="12.75">
      <c r="A95" s="161">
        <v>35</v>
      </c>
      <c r="B95" s="162" t="s">
        <v>185</v>
      </c>
      <c r="C95" s="163" t="s">
        <v>186</v>
      </c>
      <c r="D95" s="164" t="s">
        <v>104</v>
      </c>
      <c r="E95" s="165">
        <v>84.97258</v>
      </c>
      <c r="F95" s="133"/>
      <c r="G95" s="166">
        <f t="shared" si="0"/>
        <v>0</v>
      </c>
      <c r="O95" s="160">
        <v>2</v>
      </c>
      <c r="AA95" s="134">
        <v>8</v>
      </c>
      <c r="AB95" s="134">
        <v>0</v>
      </c>
      <c r="AC95" s="134">
        <v>3</v>
      </c>
      <c r="AZ95" s="134">
        <v>1</v>
      </c>
      <c r="BA95" s="134">
        <f t="shared" si="1"/>
        <v>0</v>
      </c>
      <c r="BB95" s="134">
        <f t="shared" si="2"/>
        <v>0</v>
      </c>
      <c r="BC95" s="134">
        <f t="shared" si="3"/>
        <v>0</v>
      </c>
      <c r="BD95" s="134">
        <f t="shared" si="4"/>
        <v>0</v>
      </c>
      <c r="BE95" s="134">
        <f t="shared" si="5"/>
        <v>0</v>
      </c>
      <c r="CZ95" s="134">
        <v>0</v>
      </c>
    </row>
    <row r="96" spans="1:104" ht="12.75">
      <c r="A96" s="161">
        <v>36</v>
      </c>
      <c r="B96" s="162" t="s">
        <v>187</v>
      </c>
      <c r="C96" s="163" t="s">
        <v>188</v>
      </c>
      <c r="D96" s="164" t="s">
        <v>104</v>
      </c>
      <c r="E96" s="165">
        <v>3.488077</v>
      </c>
      <c r="F96" s="133"/>
      <c r="G96" s="166">
        <f t="shared" si="0"/>
        <v>0</v>
      </c>
      <c r="O96" s="160">
        <v>2</v>
      </c>
      <c r="AA96" s="134">
        <v>8</v>
      </c>
      <c r="AB96" s="134">
        <v>0</v>
      </c>
      <c r="AC96" s="134">
        <v>3</v>
      </c>
      <c r="AZ96" s="134">
        <v>1</v>
      </c>
      <c r="BA96" s="134">
        <f t="shared" si="1"/>
        <v>0</v>
      </c>
      <c r="BB96" s="134">
        <f t="shared" si="2"/>
        <v>0</v>
      </c>
      <c r="BC96" s="134">
        <f t="shared" si="3"/>
        <v>0</v>
      </c>
      <c r="BD96" s="134">
        <f t="shared" si="4"/>
        <v>0</v>
      </c>
      <c r="BE96" s="134">
        <f t="shared" si="5"/>
        <v>0</v>
      </c>
      <c r="CZ96" s="134">
        <v>0</v>
      </c>
    </row>
    <row r="97" spans="1:104" ht="12.75">
      <c r="A97" s="161">
        <v>37</v>
      </c>
      <c r="B97" s="162" t="s">
        <v>189</v>
      </c>
      <c r="C97" s="163" t="s">
        <v>190</v>
      </c>
      <c r="D97" s="164" t="s">
        <v>104</v>
      </c>
      <c r="E97" s="165">
        <v>24.27788</v>
      </c>
      <c r="F97" s="133"/>
      <c r="G97" s="166">
        <f t="shared" si="0"/>
        <v>0</v>
      </c>
      <c r="O97" s="160">
        <v>2</v>
      </c>
      <c r="AA97" s="134">
        <v>8</v>
      </c>
      <c r="AB97" s="134">
        <v>0</v>
      </c>
      <c r="AC97" s="134">
        <v>3</v>
      </c>
      <c r="AZ97" s="134">
        <v>1</v>
      </c>
      <c r="BA97" s="134">
        <f t="shared" si="1"/>
        <v>0</v>
      </c>
      <c r="BB97" s="134">
        <f t="shared" si="2"/>
        <v>0</v>
      </c>
      <c r="BC97" s="134">
        <f t="shared" si="3"/>
        <v>0</v>
      </c>
      <c r="BD97" s="134">
        <f t="shared" si="4"/>
        <v>0</v>
      </c>
      <c r="BE97" s="134">
        <f t="shared" si="5"/>
        <v>0</v>
      </c>
      <c r="CZ97" s="134">
        <v>0</v>
      </c>
    </row>
    <row r="98" spans="1:104" ht="12.75">
      <c r="A98" s="161">
        <v>38</v>
      </c>
      <c r="B98" s="162" t="s">
        <v>191</v>
      </c>
      <c r="C98" s="163" t="s">
        <v>192</v>
      </c>
      <c r="D98" s="164" t="s">
        <v>104</v>
      </c>
      <c r="E98" s="165">
        <v>3.488077</v>
      </c>
      <c r="F98" s="133"/>
      <c r="G98" s="166">
        <f t="shared" si="0"/>
        <v>0</v>
      </c>
      <c r="O98" s="160">
        <v>2</v>
      </c>
      <c r="AA98" s="134">
        <v>8</v>
      </c>
      <c r="AB98" s="134">
        <v>0</v>
      </c>
      <c r="AC98" s="134">
        <v>3</v>
      </c>
      <c r="AZ98" s="134">
        <v>1</v>
      </c>
      <c r="BA98" s="134">
        <f t="shared" si="1"/>
        <v>0</v>
      </c>
      <c r="BB98" s="134">
        <f t="shared" si="2"/>
        <v>0</v>
      </c>
      <c r="BC98" s="134">
        <f t="shared" si="3"/>
        <v>0</v>
      </c>
      <c r="BD98" s="134">
        <f t="shared" si="4"/>
        <v>0</v>
      </c>
      <c r="BE98" s="134">
        <f t="shared" si="5"/>
        <v>0</v>
      </c>
      <c r="CZ98" s="134">
        <v>0</v>
      </c>
    </row>
    <row r="99" spans="1:104" ht="12.75">
      <c r="A99" s="161">
        <v>39</v>
      </c>
      <c r="B99" s="162" t="s">
        <v>193</v>
      </c>
      <c r="C99" s="163" t="s">
        <v>194</v>
      </c>
      <c r="D99" s="164" t="s">
        <v>104</v>
      </c>
      <c r="E99" s="165">
        <v>3.488077</v>
      </c>
      <c r="F99" s="133"/>
      <c r="G99" s="166">
        <f t="shared" si="0"/>
        <v>0</v>
      </c>
      <c r="O99" s="160">
        <v>2</v>
      </c>
      <c r="AA99" s="134">
        <v>8</v>
      </c>
      <c r="AB99" s="134">
        <v>0</v>
      </c>
      <c r="AC99" s="134">
        <v>3</v>
      </c>
      <c r="AZ99" s="134">
        <v>1</v>
      </c>
      <c r="BA99" s="134">
        <f t="shared" si="1"/>
        <v>0</v>
      </c>
      <c r="BB99" s="134">
        <f t="shared" si="2"/>
        <v>0</v>
      </c>
      <c r="BC99" s="134">
        <f t="shared" si="3"/>
        <v>0</v>
      </c>
      <c r="BD99" s="134">
        <f t="shared" si="4"/>
        <v>0</v>
      </c>
      <c r="BE99" s="134">
        <f t="shared" si="5"/>
        <v>0</v>
      </c>
      <c r="CZ99" s="134">
        <v>0</v>
      </c>
    </row>
    <row r="100" spans="1:57" ht="12.75">
      <c r="A100" s="174"/>
      <c r="B100" s="175" t="s">
        <v>68</v>
      </c>
      <c r="C100" s="176" t="str">
        <f>CONCATENATE(B91," ",C91)</f>
        <v>D96 Přesuny suti a vybouraných hmot</v>
      </c>
      <c r="D100" s="174"/>
      <c r="E100" s="177"/>
      <c r="F100" s="177"/>
      <c r="G100" s="178">
        <f>SUM(G91:G99)</f>
        <v>0</v>
      </c>
      <c r="O100" s="160">
        <v>4</v>
      </c>
      <c r="BA100" s="179">
        <f>SUM(BA91:BA99)</f>
        <v>0</v>
      </c>
      <c r="BB100" s="179">
        <f>SUM(BB91:BB99)</f>
        <v>0</v>
      </c>
      <c r="BC100" s="179">
        <f>SUM(BC91:BC99)</f>
        <v>0</v>
      </c>
      <c r="BD100" s="179">
        <f>SUM(BD91:BD99)</f>
        <v>0</v>
      </c>
      <c r="BE100" s="179">
        <f>SUM(BE91:BE99)</f>
        <v>0</v>
      </c>
    </row>
    <row r="101" ht="12.75">
      <c r="E101" s="134"/>
    </row>
    <row r="102" ht="12.75">
      <c r="E102" s="134"/>
    </row>
    <row r="103" ht="12.75">
      <c r="E103" s="134"/>
    </row>
    <row r="104" ht="12.75">
      <c r="E104" s="134"/>
    </row>
    <row r="105" ht="12.75">
      <c r="E105" s="134"/>
    </row>
    <row r="106" ht="12.75">
      <c r="E106" s="134"/>
    </row>
    <row r="107" ht="12.75">
      <c r="E107" s="134"/>
    </row>
    <row r="108" ht="12.75">
      <c r="E108" s="134"/>
    </row>
    <row r="109" ht="12.75">
      <c r="E109" s="134"/>
    </row>
    <row r="110" ht="12.75">
      <c r="E110" s="134"/>
    </row>
    <row r="111" ht="12.75">
      <c r="E111" s="134"/>
    </row>
    <row r="112" ht="12.75">
      <c r="E112" s="134"/>
    </row>
    <row r="113" ht="12.75">
      <c r="E113" s="134"/>
    </row>
    <row r="114" ht="12.75">
      <c r="E114" s="134"/>
    </row>
    <row r="115" ht="12.75">
      <c r="E115" s="134"/>
    </row>
    <row r="116" ht="12.75">
      <c r="E116" s="134"/>
    </row>
    <row r="117" ht="12.75">
      <c r="E117" s="134"/>
    </row>
    <row r="118" ht="12.75">
      <c r="E118" s="134"/>
    </row>
    <row r="119" ht="12.75">
      <c r="E119" s="134"/>
    </row>
    <row r="120" ht="12.75">
      <c r="E120" s="134"/>
    </row>
    <row r="121" ht="12.75">
      <c r="E121" s="134"/>
    </row>
    <row r="122" ht="12.75">
      <c r="E122" s="134"/>
    </row>
    <row r="123" ht="12.75">
      <c r="E123" s="134"/>
    </row>
    <row r="124" spans="1:7" ht="12.75">
      <c r="A124" s="180"/>
      <c r="B124" s="180"/>
      <c r="C124" s="180"/>
      <c r="D124" s="180"/>
      <c r="E124" s="180"/>
      <c r="F124" s="180"/>
      <c r="G124" s="180"/>
    </row>
    <row r="125" spans="1:7" ht="12.75">
      <c r="A125" s="180"/>
      <c r="B125" s="180"/>
      <c r="C125" s="180"/>
      <c r="D125" s="180"/>
      <c r="E125" s="180"/>
      <c r="F125" s="180"/>
      <c r="G125" s="180"/>
    </row>
    <row r="126" spans="1:7" ht="12.75">
      <c r="A126" s="180"/>
      <c r="B126" s="180"/>
      <c r="C126" s="180"/>
      <c r="D126" s="180"/>
      <c r="E126" s="180"/>
      <c r="F126" s="180"/>
      <c r="G126" s="180"/>
    </row>
    <row r="127" spans="1:7" ht="12.75">
      <c r="A127" s="180"/>
      <c r="B127" s="180"/>
      <c r="C127" s="180"/>
      <c r="D127" s="180"/>
      <c r="E127" s="180"/>
      <c r="F127" s="180"/>
      <c r="G127" s="180"/>
    </row>
    <row r="128" ht="12.75">
      <c r="E128" s="134"/>
    </row>
    <row r="129" ht="12.75">
      <c r="E129" s="134"/>
    </row>
    <row r="130" ht="12.75">
      <c r="E130" s="134"/>
    </row>
    <row r="131" ht="12.75">
      <c r="E131" s="134"/>
    </row>
    <row r="132" ht="12.75">
      <c r="E132" s="134"/>
    </row>
    <row r="133" ht="12.75">
      <c r="E133" s="134"/>
    </row>
    <row r="134" ht="12.75">
      <c r="E134" s="134"/>
    </row>
    <row r="135" ht="12.75">
      <c r="E135" s="134"/>
    </row>
    <row r="136" ht="12.75">
      <c r="E136" s="134"/>
    </row>
    <row r="137" ht="12.75">
      <c r="E137" s="134"/>
    </row>
    <row r="138" ht="12.75">
      <c r="E138" s="134"/>
    </row>
    <row r="139" ht="12.75">
      <c r="E139" s="134"/>
    </row>
    <row r="140" ht="12.75">
      <c r="E140" s="134"/>
    </row>
    <row r="141" ht="12.75">
      <c r="E141" s="134"/>
    </row>
    <row r="142" ht="12.75">
      <c r="E142" s="134"/>
    </row>
    <row r="143" ht="12.75">
      <c r="E143" s="134"/>
    </row>
    <row r="144" ht="12.75">
      <c r="E144" s="134"/>
    </row>
    <row r="145" ht="12.75">
      <c r="E145" s="134"/>
    </row>
    <row r="146" ht="12.75">
      <c r="E146" s="134"/>
    </row>
    <row r="147" ht="12.75">
      <c r="E147" s="134"/>
    </row>
    <row r="148" ht="12.75">
      <c r="E148" s="134"/>
    </row>
    <row r="149" ht="12.75">
      <c r="E149" s="134"/>
    </row>
    <row r="150" ht="12.75">
      <c r="E150" s="134"/>
    </row>
    <row r="151" ht="12.75">
      <c r="E151" s="134"/>
    </row>
    <row r="152" ht="12.75">
      <c r="E152" s="134"/>
    </row>
    <row r="153" ht="12.75">
      <c r="E153" s="134"/>
    </row>
    <row r="154" ht="12.75">
      <c r="E154" s="134"/>
    </row>
    <row r="155" ht="12.75">
      <c r="E155" s="134"/>
    </row>
    <row r="156" ht="12.75">
      <c r="E156" s="134"/>
    </row>
    <row r="157" ht="12.75">
      <c r="E157" s="134"/>
    </row>
    <row r="158" ht="12.75">
      <c r="E158" s="134"/>
    </row>
    <row r="159" spans="1:2" ht="12.75">
      <c r="A159" s="181"/>
      <c r="B159" s="181"/>
    </row>
    <row r="160" spans="1:7" ht="12.75">
      <c r="A160" s="180"/>
      <c r="B160" s="180"/>
      <c r="C160" s="182"/>
      <c r="D160" s="182"/>
      <c r="E160" s="183"/>
      <c r="F160" s="182"/>
      <c r="G160" s="184"/>
    </row>
    <row r="161" spans="1:7" ht="12.75">
      <c r="A161" s="185"/>
      <c r="B161" s="185"/>
      <c r="C161" s="180"/>
      <c r="D161" s="180"/>
      <c r="E161" s="186"/>
      <c r="F161" s="180"/>
      <c r="G161" s="180"/>
    </row>
    <row r="162" spans="1:7" ht="12.75">
      <c r="A162" s="180"/>
      <c r="B162" s="180"/>
      <c r="C162" s="180"/>
      <c r="D162" s="180"/>
      <c r="E162" s="186"/>
      <c r="F162" s="180"/>
      <c r="G162" s="180"/>
    </row>
    <row r="163" spans="1:7" ht="12.75">
      <c r="A163" s="180"/>
      <c r="B163" s="180"/>
      <c r="C163" s="180"/>
      <c r="D163" s="180"/>
      <c r="E163" s="186"/>
      <c r="F163" s="180"/>
      <c r="G163" s="180"/>
    </row>
    <row r="164" spans="1:7" ht="12.75">
      <c r="A164" s="180"/>
      <c r="B164" s="180"/>
      <c r="C164" s="180"/>
      <c r="D164" s="180"/>
      <c r="E164" s="186"/>
      <c r="F164" s="180"/>
      <c r="G164" s="180"/>
    </row>
    <row r="165" spans="1:7" ht="12.75">
      <c r="A165" s="180"/>
      <c r="B165" s="180"/>
      <c r="C165" s="180"/>
      <c r="D165" s="180"/>
      <c r="E165" s="186"/>
      <c r="F165" s="180"/>
      <c r="G165" s="180"/>
    </row>
    <row r="166" spans="1:7" ht="12.75">
      <c r="A166" s="180"/>
      <c r="B166" s="180"/>
      <c r="C166" s="180"/>
      <c r="D166" s="180"/>
      <c r="E166" s="186"/>
      <c r="F166" s="180"/>
      <c r="G166" s="180"/>
    </row>
    <row r="167" spans="1:7" ht="12.75">
      <c r="A167" s="180"/>
      <c r="B167" s="180"/>
      <c r="C167" s="180"/>
      <c r="D167" s="180"/>
      <c r="E167" s="186"/>
      <c r="F167" s="180"/>
      <c r="G167" s="180"/>
    </row>
    <row r="168" spans="1:7" ht="12.75">
      <c r="A168" s="180"/>
      <c r="B168" s="180"/>
      <c r="C168" s="180"/>
      <c r="D168" s="180"/>
      <c r="E168" s="186"/>
      <c r="F168" s="180"/>
      <c r="G168" s="180"/>
    </row>
    <row r="169" spans="1:7" ht="12.75">
      <c r="A169" s="180"/>
      <c r="B169" s="180"/>
      <c r="C169" s="180"/>
      <c r="D169" s="180"/>
      <c r="E169" s="186"/>
      <c r="F169" s="180"/>
      <c r="G169" s="180"/>
    </row>
    <row r="170" spans="1:7" ht="12.75">
      <c r="A170" s="180"/>
      <c r="B170" s="180"/>
      <c r="C170" s="180"/>
      <c r="D170" s="180"/>
      <c r="E170" s="186"/>
      <c r="F170" s="180"/>
      <c r="G170" s="180"/>
    </row>
    <row r="171" spans="1:7" ht="12.75">
      <c r="A171" s="180"/>
      <c r="B171" s="180"/>
      <c r="C171" s="180"/>
      <c r="D171" s="180"/>
      <c r="E171" s="186"/>
      <c r="F171" s="180"/>
      <c r="G171" s="180"/>
    </row>
    <row r="172" spans="1:7" ht="12.75">
      <c r="A172" s="180"/>
      <c r="B172" s="180"/>
      <c r="C172" s="180"/>
      <c r="D172" s="180"/>
      <c r="E172" s="186"/>
      <c r="F172" s="180"/>
      <c r="G172" s="180"/>
    </row>
    <row r="173" spans="1:7" ht="12.75">
      <c r="A173" s="180"/>
      <c r="B173" s="180"/>
      <c r="C173" s="180"/>
      <c r="D173" s="180"/>
      <c r="E173" s="186"/>
      <c r="F173" s="180"/>
      <c r="G173" s="180"/>
    </row>
  </sheetData>
  <sheetProtection algorithmName="SHA-512" hashValue="zqxZ2GW90iITPr86VV59LZt6Y71YUzA1CWd/CT4U+HdJkIVnuxQYQuFtYiWQA80U8w3Ay7uvdm2I22WSoc5Sbw==" saltValue="NgW8wDXTHGclFj+X2+HUcg==" spinCount="100000" sheet="1" objects="1" scenarios="1"/>
  <mergeCells count="42">
    <mergeCell ref="C80:D80"/>
    <mergeCell ref="C86:D86"/>
    <mergeCell ref="C72:D72"/>
    <mergeCell ref="C74:D74"/>
    <mergeCell ref="C76:D76"/>
    <mergeCell ref="C78:D78"/>
    <mergeCell ref="C65:D65"/>
    <mergeCell ref="C66:D66"/>
    <mergeCell ref="C57:D57"/>
    <mergeCell ref="C58:D58"/>
    <mergeCell ref="C59:D59"/>
    <mergeCell ref="C60:D60"/>
    <mergeCell ref="C61:D61"/>
    <mergeCell ref="C67:D67"/>
    <mergeCell ref="C68:D68"/>
    <mergeCell ref="C69:D69"/>
    <mergeCell ref="C70:D70"/>
    <mergeCell ref="C71:D71"/>
    <mergeCell ref="C11:D11"/>
    <mergeCell ref="C38:D38"/>
    <mergeCell ref="C40:D40"/>
    <mergeCell ref="C41:D41"/>
    <mergeCell ref="C43:D43"/>
    <mergeCell ref="C31:D31"/>
    <mergeCell ref="C32:D32"/>
    <mergeCell ref="C33:D33"/>
    <mergeCell ref="C35:D35"/>
    <mergeCell ref="C36:D36"/>
    <mergeCell ref="C37:D37"/>
    <mergeCell ref="C22:D22"/>
    <mergeCell ref="C24:D24"/>
    <mergeCell ref="C16:D16"/>
    <mergeCell ref="A1:G1"/>
    <mergeCell ref="A3:B3"/>
    <mergeCell ref="A4:B4"/>
    <mergeCell ref="E4:G4"/>
    <mergeCell ref="C9:D9"/>
    <mergeCell ref="C44:D44"/>
    <mergeCell ref="C46:D46"/>
    <mergeCell ref="C47:D47"/>
    <mergeCell ref="C62:D62"/>
    <mergeCell ref="C63:D63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Veronika Pijáčková</cp:lastModifiedBy>
  <cp:lastPrinted>2017-01-18T12:36:44Z</cp:lastPrinted>
  <dcterms:created xsi:type="dcterms:W3CDTF">2017-01-12T14:59:20Z</dcterms:created>
  <dcterms:modified xsi:type="dcterms:W3CDTF">2017-05-15T12:08:47Z</dcterms:modified>
  <cp:category/>
  <cp:version/>
  <cp:contentType/>
  <cp:contentStatus/>
</cp:coreProperties>
</file>