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kapitulace stavby" sheetId="1" r:id="rId1"/>
    <sheet name="15-SO 143-01 - SO 01 1. l..." sheetId="2" r:id="rId2"/>
    <sheet name="15-SO 143-02 - SO 02 2, l..." sheetId="3" r:id="rId3"/>
  </sheets>
  <definedNames>
    <definedName name="_xlnm.Print_Area" localSheetId="1">'15-SO 143-01 - SO 01 1. l...'!$B$3:$K$204</definedName>
    <definedName name="_xlnm.Print_Area" localSheetId="2">'15-SO 143-02 - SO 02 2, l...'!$B$3:$K$171</definedName>
    <definedName name="_xlnm.Print_Area" localSheetId="0">'Rekapitulace stavby'!$B$3:$AQ$55</definedName>
  </definedNames>
  <calcPr fullCalcOnLoad="1"/>
</workbook>
</file>

<file path=xl/sharedStrings.xml><?xml version="1.0" encoding="utf-8"?>
<sst xmlns="http://schemas.openxmlformats.org/spreadsheetml/2006/main" count="1978" uniqueCount="396">
  <si>
    <t>Export VZ</t>
  </si>
  <si>
    <t>List obsahuje:</t>
  </si>
  <si>
    <t>3.0</t>
  </si>
  <si>
    <t>False</t>
  </si>
  <si>
    <t>{7D2ECE0E-0FCD-49E1-A5EA-A28E45015D0C}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</si>
  <si>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</si>
  <si>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</si>
  <si>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</si>
  <si>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</si>
  <si>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</si>
  <si>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</si>
  <si>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</si>
  <si>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</si>
  <si>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</si>
  <si>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15-SO143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</si>
  <si>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</si>
  <si>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</si>
  <si>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Rekonstrukce skleníku LB05 v Lednici</t>
  </si>
  <si>
    <t>0,1</t>
  </si>
  <si>
    <t>KSO:</t>
  </si>
  <si>
    <t>CC-CZ:</t>
  </si>
  <si>
    <t>1</t>
  </si>
  <si>
    <t>Místo:</t>
  </si>
  <si>
    <t>Lednice, Valtická 337, areál zahradnické fakulty</t>
  </si>
  <si>
    <t>Datum:</t>
  </si>
  <si>
    <t>27.11.2015</t>
  </si>
  <si>
    <t>10</t>
  </si>
  <si>
    <t>100</t>
  </si>
  <si>
    <t>Zadavatel:</t>
  </si>
  <si>
    <t>IČ:</t>
  </si>
  <si>
    <t xml:space="preserve">Mendelova univerzita v Brně </t>
  </si>
  <si>
    <t>DIČ:</t>
  </si>
  <si>
    <t>Uchazeč:</t>
  </si>
  <si>
    <t>Vyplň údaj</t>
  </si>
  <si>
    <t>Projektant:</t>
  </si>
  <si>
    <t>Ing. Jiřina Dvořáková</t>
  </si>
  <si>
    <t>True</t>
  </si>
  <si>
    <t>Poznámka:</t>
  </si>
  <si>
    <t>Podklad pro vypracování výkazu výměr: Technická zpráva, projektová dokumentace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</si>
  <si>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</si>
  <si>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</si>
  <si>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</si>
  <si>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</si>
  <si>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</si>
  <si>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</si>
  <si>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</si>
  <si>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</si>
  <si>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</si>
  <si>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</si>
  <si>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</si>
  <si>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</si>
  <si>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</si>
  <si>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</si>
  <si>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</si>
  <si>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</si>
  <si>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</si>
  <si>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</si>
  <si>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</si>
  <si>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</si>
  <si>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</si>
  <si>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</si>
  <si>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</si>
  <si>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</si>
  <si>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</si>
  <si>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</si>
  <si>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</si>
  <si>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</si>
  <si>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</si>
  <si>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</si>
  <si>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</si>
  <si>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</si>
  <si>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</si>
  <si>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</si>
  <si>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</si>
  <si>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</si>
  <si>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</si>
  <si>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</si>
  <si>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15-SO 143-01</t>
  </si>
  <si>
    <t>SO 01 1. loď skleníku a topný kabel</t>
  </si>
  <si>
    <t>STA</t>
  </si>
  <si>
    <t>{0250DE3E-4E34-4489-BF44-399C43917295}</t>
  </si>
  <si>
    <t>812 48 73</t>
  </si>
  <si>
    <t>2</t>
  </si>
  <si>
    <t>15-SO 143-02</t>
  </si>
  <si>
    <t>SO 02 2, loď skleníku</t>
  </si>
  <si>
    <t>{01D2D93C-36BA-4166-9084-C5E08D3FC8A1}</t>
  </si>
  <si>
    <t>Zpět na list:</t>
  </si>
  <si>
    <t>KRYCÍ LIST SOUPISU</t>
  </si>
  <si>
    <t>Objekt:</t>
  </si>
  <si>
    <t>15-SO 143-01 - SO 01 1. loď skleníku a topný kabel</t>
  </si>
  <si>
    <t>12711</t>
  </si>
  <si>
    <t>CZ-CPV:</t>
  </si>
  <si>
    <t>45441000-0</t>
  </si>
  <si>
    <t>CZ-CPA:</t>
  </si>
  <si>
    <t>43.99.9</t>
  </si>
  <si>
    <t>Soupis prací je sestaven za využití položek Cenové soustavy ÚRS. Cenové a technické podmínky položek Cenové soustavy ÚRS, které jsou uvedeny v soupisu prací ( tzn. úvodní části katalogů ) jsou neomezeně dálkově k dispozici na www.cs-urs.cz. Položky soupisu prací, které nemají ve sloupci "Cenová soustava" uveden žádný údaj, nepochází z Cenové soustavy ÚRS.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</si>
  <si>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</si>
  <si>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</si>
  <si>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</si>
  <si>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</si>
  <si>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</si>
  <si>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</si>
  <si>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</si>
  <si>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</si>
  <si>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</si>
  <si>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</si>
  <si>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764 - Konstrukce klempířské</t>
  </si>
  <si>
    <t xml:space="preserve">    767 - Konstrukce zámečnické</t>
  </si>
  <si>
    <t xml:space="preserve">    787 - Dokončovací práce - zasklívání</t>
  </si>
  <si>
    <t>M - Práce a dodávky M</t>
  </si>
  <si>
    <t xml:space="preserve">    21-M - Elektromontáže</t>
  </si>
  <si>
    <t>HZS - Hodinové zúčtovací sazby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</si>
  <si>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</si>
  <si>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</si>
  <si>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</si>
  <si>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</si>
  <si>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</si>
  <si>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</si>
  <si>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</si>
  <si>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</si>
  <si>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</si>
  <si>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</si>
  <si>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</si>
  <si>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</si>
  <si>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</si>
  <si>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</si>
  <si>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</si>
  <si>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</si>
  <si>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</si>
  <si>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</si>
  <si>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</si>
  <si>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</si>
  <si>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</si>
  <si>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</si>
  <si>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</si>
  <si>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</si>
  <si>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</si>
  <si>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</si>
  <si>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619991000</t>
  </si>
  <si>
    <t>Ochrana funkčních motorů pro ovládání otevírání větracích ploch skleníků proti poničení</t>
  </si>
  <si>
    <t>kus</t>
  </si>
  <si>
    <t>4</t>
  </si>
  <si>
    <t>-222731313</t>
  </si>
  <si>
    <t>VV</t>
  </si>
  <si>
    <t>9</t>
  </si>
  <si>
    <t>Ostatní konstrukce a práce, bourání</t>
  </si>
  <si>
    <t>945412100</t>
  </si>
  <si>
    <t>Lešení - malá lešenářská mobilní plošina a žebříky – chytané přes hřeben</t>
  </si>
  <si>
    <t>den</t>
  </si>
  <si>
    <t>-574986879</t>
  </si>
  <si>
    <t>37</t>
  </si>
  <si>
    <t>990</t>
  </si>
  <si>
    <t>Stavební výpomoc</t>
  </si>
  <si>
    <t>hod</t>
  </si>
  <si>
    <t>-252973672</t>
  </si>
  <si>
    <t>997</t>
  </si>
  <si>
    <t>Přesun sutě</t>
  </si>
  <si>
    <t>3</t>
  </si>
  <si>
    <t>997013211</t>
  </si>
  <si>
    <t>Vnitrostaveništní doprava suti a vybouraných hmot pro budovy v do 6 m ručně</t>
  </si>
  <si>
    <t>t</t>
  </si>
  <si>
    <t>CS ÚRS 2015 01</t>
  </si>
  <si>
    <t>204148714</t>
  </si>
  <si>
    <t>PP</t>
  </si>
  <si>
    <t>Vnitrostaveništní doprava suti a vybouraných hmot vodorovně do 50 m svisle ručně (nošením po schodech) pro budovy a haly výšky do 6 m</t>
  </si>
  <si>
    <t>997013501</t>
  </si>
  <si>
    <t>Odvoz suti a vybouraných hmot na skládku nebo meziskládku do 1 km se složením</t>
  </si>
  <si>
    <t>-1222881352</t>
  </si>
  <si>
    <t>Odvoz suti a vybouraných hmot na skládku nebo meziskládku se složením, na vzdálenost do 1 km</t>
  </si>
  <si>
    <t>5</t>
  </si>
  <si>
    <t>997013509</t>
  </si>
  <si>
    <t>Příplatek k odvozu suti a vybouraných hmot na skládku ZKD 1 km přes 1 km</t>
  </si>
  <si>
    <t>-1125769965</t>
  </si>
  <si>
    <t>Odvoz suti a vybouraných hmot na skládku nebo meziskládku se složením, na vzdálenost Příplatek k ceně za každý další i započatý 1 km přes 1 km</t>
  </si>
  <si>
    <t>10,156*29 'Přepočtené koeficientem množství</t>
  </si>
  <si>
    <t>997013804</t>
  </si>
  <si>
    <t>Poplatek za uložení stavebního odpadu ze skla na skládce (skládkovné)</t>
  </si>
  <si>
    <t>1012153279</t>
  </si>
  <si>
    <t>Poplatek za uložení stavebního odpadu na skládce (skládkovné) ze skla</t>
  </si>
  <si>
    <t>PSV</t>
  </si>
  <si>
    <t>Práce a dodávky PSV</t>
  </si>
  <si>
    <t>764</t>
  </si>
  <si>
    <t>Konstrukce klempířské</t>
  </si>
  <si>
    <t>35</t>
  </si>
  <si>
    <t>764001851</t>
  </si>
  <si>
    <t>Demontáž hřebene s větrací mřížkou nebo hřebenovým plechem do suti</t>
  </si>
  <si>
    <t>m</t>
  </si>
  <si>
    <t>16</t>
  </si>
  <si>
    <t>383768986</t>
  </si>
  <si>
    <t>Demontáž klempířských konstrukcí oplechování hřebene s větrací mřížkou nebo podkladním plechem do suti</t>
  </si>
  <si>
    <t>51,35                         "viz tech. zpráva</t>
  </si>
  <si>
    <t>7</t>
  </si>
  <si>
    <t>764203100</t>
  </si>
  <si>
    <t>M+D střešního výlezu u středového úžlabí u štítu 700/1000mm otevíravý,  prosklení polykarbonátem, rámeček hliníkový vč. lemování</t>
  </si>
  <si>
    <t>252752317</t>
  </si>
  <si>
    <t xml:space="preserve">viz tech. zpráva </t>
  </si>
  <si>
    <t>viz výkr. střechy</t>
  </si>
  <si>
    <t>8</t>
  </si>
  <si>
    <t>764221400</t>
  </si>
  <si>
    <t>Oplechování hřebene z Al lakovaného plechu tl. 0,8</t>
  </si>
  <si>
    <t>901379913</t>
  </si>
  <si>
    <t>36</t>
  </si>
  <si>
    <t>764222400</t>
  </si>
  <si>
    <t xml:space="preserve">Oplechování štítu skleníku z jedné strany  lištou z Al lakovaného plechu tl. 0,8 </t>
  </si>
  <si>
    <t>243850052</t>
  </si>
  <si>
    <t>Oplechování střešních prvků z hliníkového plechu štítu závětrnou lištou rš 250 mm</t>
  </si>
  <si>
    <t>viz tech. zpráva, viz výkr. střechy</t>
  </si>
  <si>
    <t>5,40*2</t>
  </si>
  <si>
    <t>764321400</t>
  </si>
  <si>
    <t>Lemování rovných zdí - oplechování štítu v návaznosti na přilehlý objekt z Al lakovaného plechu tl. 0,8</t>
  </si>
  <si>
    <t>-828171629</t>
  </si>
  <si>
    <t>998764201</t>
  </si>
  <si>
    <t>Přesun hmot procentní pro konstrukce klempířské v objektech v do 6 m</t>
  </si>
  <si>
    <t>%</t>
  </si>
  <si>
    <t>1248998457</t>
  </si>
  <si>
    <t>Přesun hmot pro konstrukce klempířské stanovený procentní sazbou z ceny vodorovná dopravní vzdálenost do 50 m v objektech výšky do 6 m</t>
  </si>
  <si>
    <t>767</t>
  </si>
  <si>
    <t>Konstrukce zámečnické</t>
  </si>
  <si>
    <t>11</t>
  </si>
  <si>
    <t>767-PC01</t>
  </si>
  <si>
    <t>M+D hliníkové žebříku výšky 4m pro výlez na střechu</t>
  </si>
  <si>
    <t>966798561</t>
  </si>
  <si>
    <t>787</t>
  </si>
  <si>
    <t>Dokončovací práce - zasklívání</t>
  </si>
  <si>
    <t>12</t>
  </si>
  <si>
    <t>787300000</t>
  </si>
  <si>
    <t>Očištění nosného hliníkového podélného roštu</t>
  </si>
  <si>
    <t>-1370069741</t>
  </si>
  <si>
    <t>Zasklívání střešních konstrukcí a střešních světlíků přetmelení s odstraněním starého tmelu</t>
  </si>
  <si>
    <t>8*51,30*2</t>
  </si>
  <si>
    <t>5,40*36*2*2</t>
  </si>
  <si>
    <t>Součet</t>
  </si>
  <si>
    <t>13</t>
  </si>
  <si>
    <t>787300800</t>
  </si>
  <si>
    <t xml:space="preserve">Vysklívání střešních konstrukcí a světlíků netmelených včetně těsnění, krycích a podkladních lišt. </t>
  </si>
  <si>
    <t>m2</t>
  </si>
  <si>
    <t>-1040525305</t>
  </si>
  <si>
    <t xml:space="preserve">Vysklívání střešních konstrukcí a světlíků netmelených včetně krycích a podkladních lišt. </t>
  </si>
  <si>
    <t>P</t>
  </si>
  <si>
    <t>Poznámka k položce:
Demontáž bude prováděna zvenku – ze strany střechy. Montáž skel z otevíravých oken v hřebeni bude provedeno zvlášť ohleduplně, aby nedošlo k poničení funkčního systému otevírání oken. Šrouby přítlačné lišty budou vyšroubovávány ven, ne vytrhávány, aby nebyly poničené nosné hliníkové lišty.</t>
  </si>
  <si>
    <t>5,40*51,35*2</t>
  </si>
  <si>
    <t>14</t>
  </si>
  <si>
    <t>787327220</t>
  </si>
  <si>
    <t>Zasklívání střech PC profilem komůrkovým do Al profilu s krycí a přítlačnou lištou tl 10 mm vč. otevíravých oken v hřebeni</t>
  </si>
  <si>
    <t>-792955905</t>
  </si>
  <si>
    <t>Zasklívání střešních konstrukcí, světlíků a zahradních skleníků deskami dutinovými a komůrkovými polykarbonátovým profilem komůrkovým do hliníkového U profilu s krycí a přítlačnou lištou, tl. 10 mm</t>
  </si>
  <si>
    <t>Poznámka k položce:
materiál: certifikované průsvitné jednodutinkové polykarbonátové desky box, určené pro skleníky, s oboustrannou koextrudovanou UV ochranou v barvě čiré tl.10 mm, součinitel prostupu tepla U=3 W/m2K, propustnost světla 82% ( propustnost spektra fotosynteticky aktivní radiace 400 - 700 nm vlnové délky) Polykarbonátové desky budou opatřeny koextrudovanou ochrannou vrstvou. Tyto vlastnosti budou doložené certifikátem.
Ukončovací hliníkové lišty nahoru i dolů. Lemovací a ukončovací hliníkové lišty na 
otevíravá okna a nový výlez. Originální hliníková přítlačná lišta (např. Alulex), horní i 
spodní profil s pryžovým těsněním(UV odolným) pro přitlačení jednotlivých desek a 
dilataci polykarbonátu včetně šroubů (např. Texy) a podložek.
Silikonový tmel na polykarbonát original.</t>
  </si>
  <si>
    <t>Upozornění: Je nutné počítat s větším prořezem !!!</t>
  </si>
  <si>
    <t xml:space="preserve">5,40*51,35*2                 </t>
  </si>
  <si>
    <t>998787101</t>
  </si>
  <si>
    <t>Přesun hmot tonážní pro zasklívání v objektech v do 6 m</t>
  </si>
  <si>
    <t>-1356103497</t>
  </si>
  <si>
    <t>Přesun hmot pro zasklívání stanovený z hmotnosti přesunovaného materiálu vodorovná dopravní vzdálenost do 50 m v objektech výšky do 6 m</t>
  </si>
  <si>
    <t>M</t>
  </si>
  <si>
    <t>Práce a dodávky M</t>
  </si>
  <si>
    <t>21-M</t>
  </si>
  <si>
    <t>Elektromontáže</t>
  </si>
  <si>
    <t>210010105</t>
  </si>
  <si>
    <t>Montáž lišt PH vkládacích</t>
  </si>
  <si>
    <t>64</t>
  </si>
  <si>
    <t>2105292324</t>
  </si>
  <si>
    <t>17</t>
  </si>
  <si>
    <t>345718</t>
  </si>
  <si>
    <t>lišta PH 20 x 20</t>
  </si>
  <si>
    <t>128</t>
  </si>
  <si>
    <t>-929395755</t>
  </si>
  <si>
    <t>18</t>
  </si>
  <si>
    <t>210010351</t>
  </si>
  <si>
    <t>Montáž rozvodek krabic</t>
  </si>
  <si>
    <t>-850206217</t>
  </si>
  <si>
    <t>19</t>
  </si>
  <si>
    <t>345640100</t>
  </si>
  <si>
    <t>Rozvodka izol. PVC 4MM2  IP44</t>
  </si>
  <si>
    <t>2110341180</t>
  </si>
  <si>
    <t>20</t>
  </si>
  <si>
    <t>210100001</t>
  </si>
  <si>
    <t>Ukončení vodičů v rozváděči nebo na přístroji včetně zapojení průřezu žíly do 2,5 mm2</t>
  </si>
  <si>
    <t>-1922283110</t>
  </si>
  <si>
    <t>Ukončení vodičů izolovaných s označením a zapojením v rozváděči nebo na přístroji průřezu žíly do 2,5 mm2</t>
  </si>
  <si>
    <t>210120011</t>
  </si>
  <si>
    <t>Montáž jističů jednopólových VZD bez krytu</t>
  </si>
  <si>
    <t>852931527</t>
  </si>
  <si>
    <t>22</t>
  </si>
  <si>
    <t>3582210</t>
  </si>
  <si>
    <t>jistič 1pólový- 6B/1, 6A</t>
  </si>
  <si>
    <t>-311428647</t>
  </si>
  <si>
    <t>23</t>
  </si>
  <si>
    <t>3582211</t>
  </si>
  <si>
    <t>jistič 1pólový-16B/1, 16A</t>
  </si>
  <si>
    <t>637249617</t>
  </si>
  <si>
    <t>24</t>
  </si>
  <si>
    <t>210130104</t>
  </si>
  <si>
    <t xml:space="preserve">Montáž stykačů </t>
  </si>
  <si>
    <t>769977343</t>
  </si>
  <si>
    <t>25</t>
  </si>
  <si>
    <t>358211</t>
  </si>
  <si>
    <t>instalační stykač 1f, In=25A, 250V AC, 2 zap kontakty, ovl. napětí 230V AC</t>
  </si>
  <si>
    <t>1626011143</t>
  </si>
  <si>
    <t>26</t>
  </si>
  <si>
    <t>210810006</t>
  </si>
  <si>
    <t>Montáž měděných kabelů CYKY, CYKYD, CYKYDY, NYM, NYY, YSLY 750 V 3x2,5 mm2 uložených volně</t>
  </si>
  <si>
    <t>1887220747</t>
  </si>
  <si>
    <t>Montáž izolovaných kabelů měděných bez ukončení do 1 kV uložených volně CYKY, CYKYD, CYKYDY, NYM, NYY, YSLY, 750 V, počtu a průřezu žil 3 x 2,5 mm2</t>
  </si>
  <si>
    <t>27</t>
  </si>
  <si>
    <t>341110360</t>
  </si>
  <si>
    <t>kabel silový s Cu jádrem CYKY J3x2,5 mm2</t>
  </si>
  <si>
    <t>750137109</t>
  </si>
  <si>
    <t>kabely silové s měděným jádrem pro jmenovité napětí 750 V CYKY  3 x 2,5</t>
  </si>
  <si>
    <t>28</t>
  </si>
  <si>
    <t>210-PC01</t>
  </si>
  <si>
    <t>M+D topného kabelu do žlabu, výkon 2360W</t>
  </si>
  <si>
    <t>-1658625023</t>
  </si>
  <si>
    <t>Topný kabel - výkon 2360W</t>
  </si>
  <si>
    <t>- topný kabel - výkon 2360W - 1kus</t>
  </si>
  <si>
    <t>- fixace do žlabů - 60m</t>
  </si>
  <si>
    <t>- sněžný regulátor - 1kus</t>
  </si>
  <si>
    <t>- sada okapových čidel - 1kus</t>
  </si>
  <si>
    <t>- instalace kabelové trasy - 1kpl</t>
  </si>
  <si>
    <t>- pomocný režijní materiál - 1kpl</t>
  </si>
  <si>
    <t>xxxxxxxxxxxxxxxxxxxx</t>
  </si>
  <si>
    <t>51,35                        "viz tech. zpráva</t>
  </si>
  <si>
    <t>HZS</t>
  </si>
  <si>
    <t>Hodinové zúčtovací sazby</t>
  </si>
  <si>
    <t>29</t>
  </si>
  <si>
    <t>HZS4212</t>
  </si>
  <si>
    <t>Hodinová zúčtovací sazba revizní technik specialista - elektro</t>
  </si>
  <si>
    <t>512</t>
  </si>
  <si>
    <t>1392942341</t>
  </si>
  <si>
    <t>Hodinové zúčtovací sazby ostatních profesí revizní a kontrolní činnost revizní technik specialista</t>
  </si>
  <si>
    <t>VRN</t>
  </si>
  <si>
    <t>Vedlejší rozpočtové náklady</t>
  </si>
  <si>
    <t>VRN3</t>
  </si>
  <si>
    <t>Zařízení staveniště</t>
  </si>
  <si>
    <t>30</t>
  </si>
  <si>
    <t>0310020</t>
  </si>
  <si>
    <t>Zařízení staveniště vč. likvidace zařízení</t>
  </si>
  <si>
    <t>Kč</t>
  </si>
  <si>
    <t>1024</t>
  </si>
  <si>
    <t>-1621058854</t>
  </si>
  <si>
    <t>Hlavní tituly průvodních činností a nákladů zařízení staveniště související (přípravné) práce</t>
  </si>
  <si>
    <t>buňka, WC</t>
  </si>
  <si>
    <t>VRN4</t>
  </si>
  <si>
    <t>Inženýrská činnost</t>
  </si>
  <si>
    <t>31</t>
  </si>
  <si>
    <t>042503000</t>
  </si>
  <si>
    <t>Plán BOZP na staveništi</t>
  </si>
  <si>
    <t>-867960462</t>
  </si>
  <si>
    <t>Inženýrská činnost posudky plán BOZP na staveništi</t>
  </si>
  <si>
    <t>VRN7</t>
  </si>
  <si>
    <t>Provozní vlivy</t>
  </si>
  <si>
    <t>32</t>
  </si>
  <si>
    <t>079002000</t>
  </si>
  <si>
    <t>Ostatní provozní vlivy</t>
  </si>
  <si>
    <t>-240677502</t>
  </si>
  <si>
    <t>Hlavní tituly průvodních činností a nákladů provozní vlivy ostatní provozní vlivy</t>
  </si>
  <si>
    <t>Poznámka k položce:
Část skleníků je plná rostlin, které bude nutné po dohodě s uživatelem aspoň částečně přenášet. Ochrana stávajícího zastínění.</t>
  </si>
  <si>
    <t>VRN9</t>
  </si>
  <si>
    <t>Ostatní náklady</t>
  </si>
  <si>
    <t>33</t>
  </si>
  <si>
    <t>013254002</t>
  </si>
  <si>
    <t>Dílenská dokumentace</t>
  </si>
  <si>
    <t>1344512459</t>
  </si>
  <si>
    <t xml:space="preserve">1  </t>
  </si>
  <si>
    <t>34</t>
  </si>
  <si>
    <t>092002000</t>
  </si>
  <si>
    <t>Ostatní náklady související s provozem</t>
  </si>
  <si>
    <t>-1106896837</t>
  </si>
  <si>
    <t>Hlavní tituly průvodních činností a nákladů ostatní náklady související s provozem</t>
  </si>
  <si>
    <t>- po dokončení seřízení otevíravých křídel</t>
  </si>
  <si>
    <t>- provozní řád - viz tech. zpráva</t>
  </si>
  <si>
    <t>15-SO 143-02 - SO 02 2, loď skleníku</t>
  </si>
  <si>
    <t>1858867810</t>
  </si>
  <si>
    <t>671390694</t>
  </si>
  <si>
    <t>442630901</t>
  </si>
  <si>
    <t>1693437632</t>
  </si>
  <si>
    <t>-506214730</t>
  </si>
  <si>
    <t>-1381770624</t>
  </si>
  <si>
    <t>-2028108942</t>
  </si>
  <si>
    <t>-1414867226</t>
  </si>
  <si>
    <t>-1126061494</t>
  </si>
  <si>
    <t>2036853604</t>
  </si>
  <si>
    <t>Lemování rovných zdí - oplechování štítu v navaznosti na přilehlý objekt z Al lakovaného plechu tl. 0,8</t>
  </si>
  <si>
    <t>1400679270</t>
  </si>
  <si>
    <t>1999778165</t>
  </si>
  <si>
    <t>1514174301</t>
  </si>
  <si>
    <t>8*51,35*2</t>
  </si>
  <si>
    <t>433673397</t>
  </si>
  <si>
    <t>526077131</t>
  </si>
  <si>
    <t xml:space="preserve">Poznámka k položce:
materiál: certifikované průsvitné jednodutinkové polykarbonátové desky box, určené pro skleníky, s oboustrannou koextrudovanou UV ochranou v barvě čiré tl.10 mm, součinitel prostupu tepla U=3 W/m2K, propustnost světla 82% ( propustnost spektra fotosynteticky aktivní radiace 400 - 700 nm vlnové délky) Polykarbonátové desky budou opatřeny koextrudovanou ochrannou vrstvou. Tyto vlastnosti budou doložené certifikátem.
Ukončovací hliníkové lišty nahoru i dolů. Lemovací a ukončovací hliníkové lišty na 
otevíravá okna a nový výlez. Originální hliníková přítlačná lišta (např. Alulex), horní i 
spodní profil s pryžovým těsněním(UV odolným) pro přitlačení jednotlivých desek a 
dilataci polykarbonátu včetně šroubů (např. Texy) a podložek.
Silikonový tmel na polykarbonát original.
</t>
  </si>
  <si>
    <t>-484075766</t>
  </si>
  <si>
    <t>1327542562</t>
  </si>
  <si>
    <t>2117873435</t>
  </si>
  <si>
    <t>161585641</t>
  </si>
  <si>
    <t>-572240478</t>
  </si>
  <si>
    <t xml:space="preserve">1       </t>
  </si>
  <si>
    <t>-1854820754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</si>
</sst>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9">
    <font>
      <sz val="8"/>
      <name val="Trebuchet MS"/>
      <family val="2"/>
    </font>
    <font>
      <sz val="10"/>
      <name val="Arial"/>
      <family val="0"/>
    </font>
    <font>
      <sz val="8"/>
      <color indexed="43"/>
      <name val="Trebuchet MS"/>
      <family val="2"/>
    </font>
    <font>
      <sz val="10"/>
      <color indexed="16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8"/>
      <color indexed="55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sz val="12"/>
      <color indexed="56"/>
      <name val="Trebuchet MS"/>
      <family val="2"/>
    </font>
    <font>
      <sz val="10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7"/>
      <color indexed="55"/>
      <name val="Trebuchet MS"/>
      <family val="2"/>
    </font>
    <font>
      <sz val="7"/>
      <name val="Trebuchet MS"/>
      <family val="2"/>
    </font>
    <font>
      <sz val="8"/>
      <color indexed="20"/>
      <name val="Trebuchet MS"/>
      <family val="2"/>
    </font>
    <font>
      <sz val="8"/>
      <color indexed="10"/>
      <name val="Trebuchet MS"/>
      <family val="2"/>
    </font>
    <font>
      <i/>
      <sz val="7"/>
      <color indexed="55"/>
      <name val="Trebuchet MS"/>
      <family val="2"/>
    </font>
    <font>
      <i/>
      <sz val="8"/>
      <color indexed="12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55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8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8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25">
    <xf numFmtId="0" fontId="0" fillId="0" borderId="0" xfId="0" applyAlignment="1">
      <alignment vertical="top" wrapText="1"/>
    </xf>
    <xf numFmtId="0" fontId="0" fillId="33" borderId="0" xfId="0" applyFont="1" applyFill="1" applyAlignment="1" applyProtection="1">
      <alignment horizontal="left" vertical="top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/>
    </xf>
    <xf numFmtId="166" fontId="8" fillId="0" borderId="0" xfId="0" applyNumberFormat="1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15" fillId="0" borderId="0" xfId="0" applyNumberFormat="1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left" vertical="center"/>
      <protection/>
    </xf>
    <xf numFmtId="164" fontId="12" fillId="0" borderId="0" xfId="0" applyNumberFormat="1" applyFont="1" applyAlignment="1" applyProtection="1">
      <alignment horizontal="right" vertical="center"/>
      <protection/>
    </xf>
    <xf numFmtId="165" fontId="12" fillId="0" borderId="0" xfId="0" applyNumberFormat="1" applyFont="1" applyAlignment="1" applyProtection="1">
      <alignment horizontal="right" vertical="center"/>
      <protection/>
    </xf>
    <xf numFmtId="0" fontId="0" fillId="34" borderId="0" xfId="0" applyFill="1" applyAlignment="1" applyProtection="1">
      <alignment horizontal="left" vertical="center"/>
      <protection/>
    </xf>
    <xf numFmtId="0" fontId="10" fillId="34" borderId="17" xfId="0" applyFont="1" applyFill="1" applyBorder="1" applyAlignment="1" applyProtection="1">
      <alignment horizontal="left" vertical="center"/>
      <protection/>
    </xf>
    <xf numFmtId="0" fontId="0" fillId="34" borderId="18" xfId="0" applyFill="1" applyBorder="1" applyAlignment="1" applyProtection="1">
      <alignment horizontal="left" vertical="center"/>
      <protection/>
    </xf>
    <xf numFmtId="0" fontId="10" fillId="34" borderId="18" xfId="0" applyFont="1" applyFill="1" applyBorder="1" applyAlignment="1" applyProtection="1">
      <alignment horizontal="right" vertical="center"/>
      <protection/>
    </xf>
    <xf numFmtId="0" fontId="10" fillId="34" borderId="18" xfId="0" applyFont="1" applyFill="1" applyBorder="1" applyAlignment="1" applyProtection="1">
      <alignment horizontal="center" vertical="center"/>
      <protection/>
    </xf>
    <xf numFmtId="164" fontId="10" fillId="34" borderId="18" xfId="0" applyNumberFormat="1" applyFont="1" applyFill="1" applyBorder="1" applyAlignment="1" applyProtection="1">
      <alignment horizontal="right" vertical="center"/>
      <protection/>
    </xf>
    <xf numFmtId="0" fontId="0" fillId="34" borderId="19" xfId="0" applyFill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8" fillId="34" borderId="0" xfId="0" applyFont="1" applyFill="1" applyAlignment="1" applyProtection="1">
      <alignment horizontal="left" vertical="center"/>
      <protection/>
    </xf>
    <xf numFmtId="0" fontId="8" fillId="34" borderId="0" xfId="0" applyFont="1" applyFill="1" applyAlignment="1" applyProtection="1">
      <alignment horizontal="right" vertical="center"/>
      <protection/>
    </xf>
    <xf numFmtId="0" fontId="0" fillId="34" borderId="14" xfId="0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22" fillId="0" borderId="13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22" fillId="0" borderId="23" xfId="0" applyFont="1" applyBorder="1" applyAlignment="1" applyProtection="1">
      <alignment horizontal="left" vertical="center"/>
      <protection/>
    </xf>
    <xf numFmtId="164" fontId="22" fillId="0" borderId="23" xfId="0" applyNumberFormat="1" applyFont="1" applyBorder="1" applyAlignment="1" applyProtection="1">
      <alignment horizontal="right" vertical="center"/>
      <protection/>
    </xf>
    <xf numFmtId="0" fontId="22" fillId="0" borderId="14" xfId="0" applyFont="1" applyBorder="1" applyAlignment="1" applyProtection="1">
      <alignment horizontal="left" vertical="center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4" fillId="0" borderId="23" xfId="0" applyFont="1" applyBorder="1" applyAlignment="1" applyProtection="1">
      <alignment horizontal="left" vertical="center"/>
      <protection/>
    </xf>
    <xf numFmtId="164" fontId="24" fillId="0" borderId="23" xfId="0" applyNumberFormat="1" applyFont="1" applyBorder="1" applyAlignment="1" applyProtection="1">
      <alignment horizontal="righ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8" fillId="34" borderId="29" xfId="0" applyFont="1" applyFill="1" applyBorder="1" applyAlignment="1" applyProtection="1">
      <alignment horizontal="center" vertical="center" wrapText="1"/>
      <protection/>
    </xf>
    <xf numFmtId="0" fontId="8" fillId="34" borderId="30" xfId="0" applyFont="1" applyFill="1" applyBorder="1" applyAlignment="1" applyProtection="1">
      <alignment horizontal="center" vertical="center" wrapText="1"/>
      <protection/>
    </xf>
    <xf numFmtId="0" fontId="8" fillId="34" borderId="31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64" fontId="15" fillId="0" borderId="0" xfId="0" applyNumberFormat="1" applyFont="1" applyAlignment="1" applyProtection="1">
      <alignment horizontal="right"/>
      <protection/>
    </xf>
    <xf numFmtId="0" fontId="0" fillId="0" borderId="33" xfId="0" applyBorder="1" applyAlignment="1" applyProtection="1">
      <alignment horizontal="left" vertical="center"/>
      <protection/>
    </xf>
    <xf numFmtId="167" fontId="25" fillId="0" borderId="15" xfId="0" applyNumberFormat="1" applyFont="1" applyBorder="1" applyAlignment="1" applyProtection="1">
      <alignment horizontal="right"/>
      <protection/>
    </xf>
    <xf numFmtId="167" fontId="25" fillId="0" borderId="34" xfId="0" applyNumberFormat="1" applyFont="1" applyBorder="1" applyAlignment="1" applyProtection="1">
      <alignment horizontal="right"/>
      <protection/>
    </xf>
    <xf numFmtId="164" fontId="26" fillId="0" borderId="0" xfId="0" applyNumberFormat="1" applyFont="1" applyAlignment="1" applyProtection="1">
      <alignment horizontal="right" vertical="center"/>
      <protection/>
    </xf>
    <xf numFmtId="0" fontId="27" fillId="0" borderId="27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 horizontal="left"/>
      <protection/>
    </xf>
    <xf numFmtId="164" fontId="22" fillId="0" borderId="0" xfId="0" applyNumberFormat="1" applyFont="1" applyAlignment="1" applyProtection="1">
      <alignment horizontal="right"/>
      <protection/>
    </xf>
    <xf numFmtId="0" fontId="0" fillId="0" borderId="28" xfId="0" applyFont="1" applyBorder="1" applyAlignment="1" applyProtection="1">
      <alignment horizontal="left"/>
      <protection/>
    </xf>
    <xf numFmtId="0" fontId="27" fillId="0" borderId="13" xfId="0" applyFont="1" applyBorder="1" applyAlignment="1" applyProtection="1">
      <alignment horizontal="left"/>
      <protection/>
    </xf>
    <xf numFmtId="0" fontId="27" fillId="0" borderId="35" xfId="0" applyFont="1" applyBorder="1" applyAlignment="1" applyProtection="1">
      <alignment horizontal="left"/>
      <protection/>
    </xf>
    <xf numFmtId="167" fontId="27" fillId="0" borderId="0" xfId="0" applyNumberFormat="1" applyFont="1" applyAlignment="1" applyProtection="1">
      <alignment horizontal="right"/>
      <protection/>
    </xf>
    <xf numFmtId="167" fontId="27" fillId="0" borderId="36" xfId="0" applyNumberFormat="1" applyFont="1" applyBorder="1" applyAlignment="1" applyProtection="1">
      <alignment horizontal="right"/>
      <protection/>
    </xf>
    <xf numFmtId="164" fontId="27" fillId="0" borderId="0" xfId="0" applyNumberFormat="1" applyFont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/>
      <protection/>
    </xf>
    <xf numFmtId="164" fontId="24" fillId="0" borderId="0" xfId="0" applyNumberFormat="1" applyFont="1" applyAlignment="1" applyProtection="1">
      <alignment horizontal="right"/>
      <protection/>
    </xf>
    <xf numFmtId="0" fontId="0" fillId="0" borderId="37" xfId="0" applyFont="1" applyBorder="1" applyAlignment="1" applyProtection="1">
      <alignment horizontal="center" vertical="center"/>
      <protection/>
    </xf>
    <xf numFmtId="49" fontId="0" fillId="0" borderId="37" xfId="0" applyNumberFormat="1" applyFont="1" applyBorder="1" applyAlignment="1" applyProtection="1">
      <alignment horizontal="left" vertical="center" wrapText="1"/>
      <protection/>
    </xf>
    <xf numFmtId="0" fontId="0" fillId="0" borderId="37" xfId="0" applyFont="1" applyBorder="1" applyAlignment="1" applyProtection="1">
      <alignment horizontal="left" vertical="center" wrapText="1"/>
      <protection/>
    </xf>
    <xf numFmtId="0" fontId="0" fillId="0" borderId="37" xfId="0" applyFont="1" applyBorder="1" applyAlignment="1" applyProtection="1">
      <alignment horizontal="center" vertical="center" wrapText="1"/>
      <protection/>
    </xf>
    <xf numFmtId="168" fontId="0" fillId="0" borderId="37" xfId="0" applyNumberFormat="1" applyFont="1" applyBorder="1" applyAlignment="1" applyProtection="1">
      <alignment horizontal="right" vertical="center"/>
      <protection/>
    </xf>
    <xf numFmtId="164" fontId="0" fillId="0" borderId="37" xfId="0" applyNumberFormat="1" applyFont="1" applyBorder="1" applyAlignment="1" applyProtection="1">
      <alignment horizontal="right" vertical="center"/>
      <protection/>
    </xf>
    <xf numFmtId="0" fontId="0" fillId="0" borderId="38" xfId="0" applyFont="1" applyBorder="1" applyAlignment="1" applyProtection="1">
      <alignment horizontal="left" vertical="center" wrapText="1"/>
      <protection/>
    </xf>
    <xf numFmtId="0" fontId="12" fillId="35" borderId="37" xfId="0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167" fontId="12" fillId="0" borderId="0" xfId="0" applyNumberFormat="1" applyFont="1" applyAlignment="1" applyProtection="1">
      <alignment horizontal="right" vertical="center"/>
      <protection/>
    </xf>
    <xf numFmtId="167" fontId="12" fillId="0" borderId="36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 horizontal="left" vertical="center"/>
      <protection/>
    </xf>
    <xf numFmtId="0" fontId="28" fillId="0" borderId="27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168" fontId="28" fillId="0" borderId="0" xfId="0" applyNumberFormat="1" applyFont="1" applyAlignment="1" applyProtection="1">
      <alignment horizontal="right" vertical="center"/>
      <protection/>
    </xf>
    <xf numFmtId="0" fontId="28" fillId="0" borderId="13" xfId="0" applyFont="1" applyBorder="1" applyAlignment="1" applyProtection="1">
      <alignment horizontal="left" vertical="center"/>
      <protection/>
    </xf>
    <xf numFmtId="0" fontId="28" fillId="0" borderId="35" xfId="0" applyFont="1" applyBorder="1" applyAlignment="1" applyProtection="1">
      <alignment horizontal="left" vertical="center"/>
      <protection/>
    </xf>
    <xf numFmtId="0" fontId="28" fillId="0" borderId="36" xfId="0" applyFont="1" applyBorder="1" applyAlignment="1" applyProtection="1">
      <alignment horizontal="left" vertical="center"/>
      <protection/>
    </xf>
    <xf numFmtId="0" fontId="31" fillId="0" borderId="27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35" xfId="0" applyFont="1" applyBorder="1" applyAlignment="1" applyProtection="1">
      <alignment horizontal="left" vertical="center"/>
      <protection/>
    </xf>
    <xf numFmtId="0" fontId="31" fillId="0" borderId="36" xfId="0" applyFont="1" applyBorder="1" applyAlignment="1" applyProtection="1">
      <alignment horizontal="left" vertical="center"/>
      <protection/>
    </xf>
    <xf numFmtId="0" fontId="32" fillId="0" borderId="27" xfId="0" applyFont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168" fontId="32" fillId="0" borderId="0" xfId="0" applyNumberFormat="1" applyFont="1" applyAlignment="1" applyProtection="1">
      <alignment horizontal="right" vertical="center"/>
      <protection/>
    </xf>
    <xf numFmtId="0" fontId="32" fillId="0" borderId="13" xfId="0" applyFont="1" applyBorder="1" applyAlignment="1" applyProtection="1">
      <alignment horizontal="left" vertical="center"/>
      <protection/>
    </xf>
    <xf numFmtId="0" fontId="32" fillId="0" borderId="35" xfId="0" applyFont="1" applyBorder="1" applyAlignment="1" applyProtection="1">
      <alignment horizontal="left" vertical="center"/>
      <protection/>
    </xf>
    <xf numFmtId="0" fontId="32" fillId="0" borderId="36" xfId="0" applyFont="1" applyBorder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top" wrapText="1"/>
      <protection/>
    </xf>
    <xf numFmtId="0" fontId="28" fillId="0" borderId="39" xfId="0" applyFont="1" applyBorder="1" applyAlignment="1" applyProtection="1">
      <alignment horizontal="left" vertical="center"/>
      <protection/>
    </xf>
    <xf numFmtId="0" fontId="28" fillId="0" borderId="23" xfId="0" applyFont="1" applyBorder="1" applyAlignment="1" applyProtection="1">
      <alignment horizontal="left" vertical="center"/>
      <protection/>
    </xf>
    <xf numFmtId="0" fontId="28" fillId="0" borderId="40" xfId="0" applyFont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 horizontal="left" vertical="center"/>
      <protection/>
    </xf>
    <xf numFmtId="0" fontId="0" fillId="0" borderId="42" xfId="0" applyBorder="1" applyAlignment="1" applyProtection="1">
      <alignment horizontal="left" vertical="center"/>
      <protection/>
    </xf>
    <xf numFmtId="0" fontId="0" fillId="0" borderId="43" xfId="0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164" fontId="0" fillId="35" borderId="37" xfId="0" applyNumberFormat="1" applyFont="1" applyFill="1" applyBorder="1" applyAlignment="1" applyProtection="1">
      <alignment horizontal="right" vertical="center"/>
      <protection locked="0"/>
    </xf>
    <xf numFmtId="168" fontId="0" fillId="35" borderId="37" xfId="0" applyNumberFormat="1" applyFont="1" applyFill="1" applyBorder="1" applyAlignment="1" applyProtection="1">
      <alignment horizontal="right" vertical="center"/>
      <protection locked="0"/>
    </xf>
    <xf numFmtId="0" fontId="34" fillId="0" borderId="37" xfId="0" applyFont="1" applyBorder="1" applyAlignment="1" applyProtection="1">
      <alignment horizontal="center" vertical="center" wrapText="1"/>
      <protection/>
    </xf>
    <xf numFmtId="49" fontId="34" fillId="0" borderId="37" xfId="0" applyNumberFormat="1" applyFont="1" applyBorder="1" applyAlignment="1" applyProtection="1">
      <alignment horizontal="left" vertical="center" wrapText="1"/>
      <protection/>
    </xf>
    <xf numFmtId="0" fontId="34" fillId="0" borderId="37" xfId="0" applyFont="1" applyBorder="1" applyAlignment="1" applyProtection="1">
      <alignment horizontal="left" vertical="center" wrapText="1"/>
      <protection/>
    </xf>
    <xf numFmtId="168" fontId="34" fillId="0" borderId="37" xfId="0" applyNumberFormat="1" applyFont="1" applyBorder="1" applyAlignment="1" applyProtection="1">
      <alignment horizontal="right" vertical="center"/>
      <protection/>
    </xf>
    <xf numFmtId="164" fontId="34" fillId="0" borderId="37" xfId="0" applyNumberFormat="1" applyFont="1" applyBorder="1" applyAlignment="1" applyProtection="1">
      <alignment horizontal="right" vertical="center"/>
      <protection/>
    </xf>
    <xf numFmtId="0" fontId="34" fillId="0" borderId="38" xfId="0" applyFont="1" applyBorder="1" applyAlignment="1" applyProtection="1">
      <alignment horizontal="left" vertical="center" wrapText="1"/>
      <protection/>
    </xf>
    <xf numFmtId="0" fontId="34" fillId="0" borderId="13" xfId="0" applyFont="1" applyBorder="1" applyAlignment="1" applyProtection="1">
      <alignment horizontal="left" vertical="center"/>
      <protection/>
    </xf>
    <xf numFmtId="0" fontId="34" fillId="35" borderId="37" xfId="0" applyFont="1" applyFill="1" applyBorder="1" applyAlignment="1" applyProtection="1">
      <alignment horizontal="left" vertical="center" wrapText="1"/>
      <protection/>
    </xf>
    <xf numFmtId="0" fontId="34" fillId="0" borderId="0" xfId="0" applyFont="1" applyAlignment="1" applyProtection="1">
      <alignment horizontal="center" vertical="center" wrapText="1"/>
      <protection/>
    </xf>
    <xf numFmtId="0" fontId="34" fillId="0" borderId="37" xfId="0" applyFont="1" applyBorder="1" applyAlignment="1" applyProtection="1">
      <alignment horizontal="center" vertical="center"/>
      <protection/>
    </xf>
    <xf numFmtId="164" fontId="34" fillId="35" borderId="37" xfId="0" applyNumberFormat="1" applyFont="1" applyFill="1" applyBorder="1" applyAlignment="1" applyProtection="1">
      <alignment horizontal="right" vertical="center"/>
      <protection locked="0"/>
    </xf>
    <xf numFmtId="0" fontId="2" fillId="33" borderId="0" xfId="0" applyFont="1" applyFill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0" fillId="0" borderId="25" xfId="0" applyBorder="1" applyAlignment="1" applyProtection="1">
      <alignment horizontal="left" vertical="top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11" fillId="0" borderId="42" xfId="0" applyFont="1" applyBorder="1" applyAlignment="1" applyProtection="1">
      <alignment horizontal="left" vertical="center"/>
      <protection/>
    </xf>
    <xf numFmtId="0" fontId="0" fillId="0" borderId="42" xfId="0" applyFont="1" applyBorder="1" applyAlignment="1" applyProtection="1">
      <alignment horizontal="left" vertical="center"/>
      <protection/>
    </xf>
    <xf numFmtId="164" fontId="11" fillId="0" borderId="42" xfId="0" applyNumberFormat="1" applyFont="1" applyBorder="1" applyAlignment="1" applyProtection="1">
      <alignment horizontal="righ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0" borderId="13" xfId="0" applyFont="1" applyBorder="1" applyAlignment="1" applyProtection="1">
      <alignment horizontal="left" vertical="center"/>
      <protection/>
    </xf>
    <xf numFmtId="165" fontId="12" fillId="0" borderId="0" xfId="0" applyNumberFormat="1" applyFont="1" applyBorder="1" applyAlignment="1" applyProtection="1">
      <alignment horizontal="center" vertical="center"/>
      <protection/>
    </xf>
    <xf numFmtId="164" fontId="9" fillId="0" borderId="0" xfId="0" applyNumberFormat="1" applyFont="1" applyBorder="1" applyAlignment="1" applyProtection="1">
      <alignment horizontal="right" vertical="center"/>
      <protection/>
    </xf>
    <xf numFmtId="0" fontId="12" fillId="0" borderId="14" xfId="0" applyFont="1" applyBorder="1" applyAlignment="1" applyProtection="1">
      <alignment horizontal="left" vertical="center"/>
      <protection/>
    </xf>
    <xf numFmtId="0" fontId="0" fillId="34" borderId="0" xfId="0" applyFont="1" applyFill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left" vertical="center"/>
      <protection/>
    </xf>
    <xf numFmtId="0" fontId="10" fillId="34" borderId="18" xfId="0" applyFont="1" applyFill="1" applyBorder="1" applyAlignment="1" applyProtection="1">
      <alignment horizontal="left" vertical="center"/>
      <protection/>
    </xf>
    <xf numFmtId="164" fontId="10" fillId="34" borderId="44" xfId="0" applyNumberFormat="1" applyFont="1" applyFill="1" applyBorder="1" applyAlignment="1" applyProtection="1">
      <alignment horizontal="right" vertical="center"/>
      <protection/>
    </xf>
    <xf numFmtId="0" fontId="0" fillId="34" borderId="14" xfId="0" applyFont="1" applyFill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horizontal="left" vertical="center"/>
      <protection/>
    </xf>
    <xf numFmtId="0" fontId="0" fillId="0" borderId="27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27" xfId="0" applyFont="1" applyBorder="1" applyAlignment="1" applyProtection="1">
      <alignment horizontal="left" vertical="center"/>
      <protection/>
    </xf>
    <xf numFmtId="0" fontId="10" fillId="0" borderId="28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166" fontId="8" fillId="0" borderId="0" xfId="0" applyNumberFormat="1" applyFont="1" applyBorder="1" applyAlignment="1" applyProtection="1">
      <alignment horizontal="left" vertical="top"/>
      <protection/>
    </xf>
    <xf numFmtId="0" fontId="14" fillId="0" borderId="33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0" fillId="0" borderId="36" xfId="0" applyFont="1" applyBorder="1" applyAlignment="1" applyProtection="1">
      <alignment horizontal="left" vertical="center"/>
      <protection/>
    </xf>
    <xf numFmtId="0" fontId="8" fillId="34" borderId="17" xfId="0" applyFont="1" applyFill="1" applyBorder="1" applyAlignment="1" applyProtection="1">
      <alignment horizontal="center" vertical="center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8" fillId="34" borderId="18" xfId="0" applyFont="1" applyFill="1" applyBorder="1" applyAlignment="1" applyProtection="1">
      <alignment horizontal="right" vertical="center"/>
      <protection/>
    </xf>
    <xf numFmtId="0" fontId="8" fillId="34" borderId="44" xfId="0" applyFont="1" applyFill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left" vertical="center"/>
      <protection/>
    </xf>
    <xf numFmtId="164" fontId="15" fillId="0" borderId="0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center" vertical="center"/>
      <protection/>
    </xf>
    <xf numFmtId="164" fontId="14" fillId="0" borderId="35" xfId="0" applyNumberFormat="1" applyFont="1" applyBorder="1" applyAlignment="1" applyProtection="1">
      <alignment horizontal="righ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167" fontId="14" fillId="0" borderId="0" xfId="0" applyNumberFormat="1" applyFont="1" applyAlignment="1" applyProtection="1">
      <alignment horizontal="right" vertical="center"/>
      <protection/>
    </xf>
    <xf numFmtId="164" fontId="14" fillId="0" borderId="36" xfId="0" applyNumberFormat="1" applyFont="1" applyBorder="1" applyAlignment="1" applyProtection="1">
      <alignment horizontal="right" vertical="center"/>
      <protection/>
    </xf>
    <xf numFmtId="0" fontId="17" fillId="0" borderId="27" xfId="0" applyFont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164" fontId="19" fillId="0" borderId="0" xfId="0" applyNumberFormat="1" applyFont="1" applyBorder="1" applyAlignment="1" applyProtection="1">
      <alignment horizontal="right" vertical="center"/>
      <protection/>
    </xf>
    <xf numFmtId="0" fontId="20" fillId="0" borderId="28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left" vertical="center"/>
      <protection/>
    </xf>
    <xf numFmtId="164" fontId="21" fillId="0" borderId="35" xfId="0" applyNumberFormat="1" applyFont="1" applyBorder="1" applyAlignment="1" applyProtection="1">
      <alignment horizontal="right" vertical="center"/>
      <protection/>
    </xf>
    <xf numFmtId="164" fontId="21" fillId="0" borderId="0" xfId="0" applyNumberFormat="1" applyFont="1" applyAlignment="1" applyProtection="1">
      <alignment horizontal="right" vertical="center"/>
      <protection/>
    </xf>
    <xf numFmtId="167" fontId="21" fillId="0" borderId="0" xfId="0" applyNumberFormat="1" applyFont="1" applyAlignment="1" applyProtection="1">
      <alignment horizontal="right" vertical="center"/>
      <protection/>
    </xf>
    <xf numFmtId="164" fontId="21" fillId="0" borderId="36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164" fontId="21" fillId="0" borderId="39" xfId="0" applyNumberFormat="1" applyFont="1" applyBorder="1" applyAlignment="1" applyProtection="1">
      <alignment horizontal="right" vertical="center"/>
      <protection/>
    </xf>
    <xf numFmtId="164" fontId="21" fillId="0" borderId="23" xfId="0" applyNumberFormat="1" applyFont="1" applyBorder="1" applyAlignment="1" applyProtection="1">
      <alignment horizontal="right" vertical="center"/>
      <protection/>
    </xf>
    <xf numFmtId="167" fontId="21" fillId="0" borderId="23" xfId="0" applyNumberFormat="1" applyFont="1" applyBorder="1" applyAlignment="1" applyProtection="1">
      <alignment horizontal="right" vertical="center"/>
      <protection/>
    </xf>
    <xf numFmtId="164" fontId="21" fillId="0" borderId="40" xfId="0" applyNumberFormat="1" applyFont="1" applyBorder="1" applyAlignment="1" applyProtection="1">
      <alignment horizontal="right" vertical="center"/>
      <protection/>
    </xf>
    <xf numFmtId="0" fontId="0" fillId="0" borderId="41" xfId="0" applyFont="1" applyBorder="1" applyAlignment="1" applyProtection="1">
      <alignment horizontal="left" vertical="center"/>
      <protection/>
    </xf>
    <xf numFmtId="0" fontId="0" fillId="0" borderId="43" xfId="0" applyFont="1" applyBorder="1" applyAlignment="1" applyProtection="1">
      <alignment horizontal="left" vertical="center"/>
      <protection/>
    </xf>
    <xf numFmtId="0" fontId="8" fillId="35" borderId="0" xfId="0" applyFont="1" applyFill="1" applyAlignment="1" applyProtection="1">
      <alignment horizontal="left" vertical="center"/>
      <protection locked="0"/>
    </xf>
    <xf numFmtId="49" fontId="8" fillId="35" borderId="0" xfId="0" applyNumberFormat="1" applyFont="1" applyFill="1" applyBorder="1" applyAlignment="1" applyProtection="1">
      <alignment horizontal="left" vertical="top"/>
      <protection locked="0"/>
    </xf>
    <xf numFmtId="49" fontId="8" fillId="35" borderId="0" xfId="0" applyNumberFormat="1" applyFont="1" applyFill="1" applyAlignment="1" applyProtection="1">
      <alignment horizontal="left" vertical="top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defaultGridColor="0" zoomScale="90" zoomScaleNormal="90" zoomScalePageLayoutView="0" colorId="8" workbookViewId="0" topLeftCell="A1">
      <pane ySplit="1" topLeftCell="A2" activePane="bottomLeft" state="frozen"/>
      <selection pane="topLeft" activeCell="A1" sqref="A1"/>
      <selection pane="bottomLeft" activeCell="AN8" sqref="AN8"/>
    </sheetView>
  </sheetViews>
  <sheetFormatPr defaultColWidth="11.5" defaultRowHeight="12" customHeight="1"/>
  <cols>
    <col min="1" max="1" width="9" style="4" customWidth="1"/>
    <col min="2" max="2" width="1.83203125" style="4" customWidth="1"/>
    <col min="3" max="3" width="4.5" style="4" customWidth="1"/>
    <col min="4" max="33" width="2.83203125" style="4" customWidth="1"/>
    <col min="34" max="34" width="3.5" style="4" customWidth="1"/>
    <col min="35" max="35" width="34" style="4" customWidth="1"/>
    <col min="36" max="37" width="2.66015625" style="4" customWidth="1"/>
    <col min="38" max="38" width="9" style="4" customWidth="1"/>
    <col min="39" max="39" width="3.5" style="4" customWidth="1"/>
    <col min="40" max="40" width="14.33203125" style="4" customWidth="1"/>
    <col min="41" max="41" width="8" style="4" customWidth="1"/>
    <col min="42" max="42" width="4.5" style="4" customWidth="1"/>
    <col min="43" max="43" width="16.83203125" style="4" customWidth="1"/>
    <col min="44" max="44" width="14.66015625" style="4" customWidth="1"/>
    <col min="45" max="56" width="0" style="4" hidden="1" customWidth="1"/>
    <col min="57" max="57" width="71.33203125" style="4" customWidth="1"/>
    <col min="58" max="70" width="11.5" style="138" customWidth="1"/>
    <col min="71" max="91" width="0" style="4" hidden="1" customWidth="1"/>
    <col min="92" max="16384" width="11.5" style="138" customWidth="1"/>
  </cols>
  <sheetData>
    <row r="1" spans="1:74" s="1" customFormat="1" ht="21.75" customHeight="1">
      <c r="A1" s="152" t="s">
        <v>0</v>
      </c>
      <c r="D1" s="2" t="s">
        <v>1</v>
      </c>
      <c r="BA1" s="152" t="s">
        <v>2</v>
      </c>
      <c r="BB1" s="152"/>
      <c r="BT1" s="152" t="s">
        <v>3</v>
      </c>
      <c r="BU1" s="152" t="s">
        <v>3</v>
      </c>
      <c r="BV1" s="152" t="s">
        <v>4</v>
      </c>
    </row>
    <row r="2" spans="44:72" s="4" customFormat="1" ht="37.5" customHeight="1">
      <c r="AR2" s="5" t="s">
        <v>5</v>
      </c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S2" s="16" t="s">
        <v>6</v>
      </c>
      <c r="BT2" s="16" t="s">
        <v>7</v>
      </c>
    </row>
    <row r="3" spans="2:72" s="4" customFormat="1" ht="7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8"/>
      <c r="BS3" s="16" t="s">
        <v>6</v>
      </c>
      <c r="BT3" s="16" t="s">
        <v>8</v>
      </c>
    </row>
    <row r="4" spans="2:71" s="4" customFormat="1" ht="37.5" customHeight="1">
      <c r="B4" s="9"/>
      <c r="D4" s="10" t="s">
        <v>9</v>
      </c>
      <c r="AQ4" s="11"/>
      <c r="AS4" s="12" t="s">
        <v>10</v>
      </c>
      <c r="BE4" s="153" t="s">
        <v>11</v>
      </c>
      <c r="BS4" s="16" t="s">
        <v>12</v>
      </c>
    </row>
    <row r="5" spans="2:71" s="4" customFormat="1" ht="15" customHeight="1">
      <c r="B5" s="9"/>
      <c r="D5" s="21" t="s">
        <v>13</v>
      </c>
      <c r="K5" s="154" t="s">
        <v>14</v>
      </c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Q5" s="11"/>
      <c r="BE5" s="155" t="s">
        <v>15</v>
      </c>
      <c r="BS5" s="16" t="s">
        <v>6</v>
      </c>
    </row>
    <row r="6" spans="2:71" s="4" customFormat="1" ht="37.5" customHeight="1">
      <c r="B6" s="9"/>
      <c r="D6" s="156" t="s">
        <v>16</v>
      </c>
      <c r="K6" s="157" t="s">
        <v>17</v>
      </c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Q6" s="11"/>
      <c r="BE6" s="155"/>
      <c r="BS6" s="16" t="s">
        <v>18</v>
      </c>
    </row>
    <row r="7" spans="2:71" s="4" customFormat="1" ht="15" customHeight="1">
      <c r="B7" s="9"/>
      <c r="D7" s="13" t="s">
        <v>19</v>
      </c>
      <c r="K7" s="19"/>
      <c r="AK7" s="13" t="s">
        <v>20</v>
      </c>
      <c r="AN7" s="19"/>
      <c r="AQ7" s="11"/>
      <c r="BE7" s="155"/>
      <c r="BS7" s="16" t="s">
        <v>21</v>
      </c>
    </row>
    <row r="8" spans="2:71" s="4" customFormat="1" ht="15" customHeight="1">
      <c r="B8" s="9"/>
      <c r="D8" s="13" t="s">
        <v>22</v>
      </c>
      <c r="K8" s="19" t="s">
        <v>23</v>
      </c>
      <c r="AK8" s="13" t="s">
        <v>24</v>
      </c>
      <c r="AN8" s="222" t="s">
        <v>25</v>
      </c>
      <c r="AQ8" s="11"/>
      <c r="BE8" s="155"/>
      <c r="BS8" s="16" t="s">
        <v>26</v>
      </c>
    </row>
    <row r="9" spans="2:71" s="4" customFormat="1" ht="15" customHeight="1">
      <c r="B9" s="9"/>
      <c r="AQ9" s="11"/>
      <c r="BE9" s="155"/>
      <c r="BS9" s="16" t="s">
        <v>27</v>
      </c>
    </row>
    <row r="10" spans="2:71" s="4" customFormat="1" ht="15" customHeight="1">
      <c r="B10" s="9"/>
      <c r="D10" s="13" t="s">
        <v>28</v>
      </c>
      <c r="AK10" s="13" t="s">
        <v>29</v>
      </c>
      <c r="AN10" s="19"/>
      <c r="AQ10" s="11"/>
      <c r="BE10" s="155"/>
      <c r="BS10" s="16" t="s">
        <v>18</v>
      </c>
    </row>
    <row r="11" spans="2:71" s="4" customFormat="1" ht="18.75" customHeight="1">
      <c r="B11" s="9"/>
      <c r="E11" s="19" t="s">
        <v>30</v>
      </c>
      <c r="AK11" s="13" t="s">
        <v>31</v>
      </c>
      <c r="AN11" s="19"/>
      <c r="AQ11" s="11"/>
      <c r="BE11" s="155"/>
      <c r="BS11" s="16" t="s">
        <v>18</v>
      </c>
    </row>
    <row r="12" spans="2:71" s="4" customFormat="1" ht="7.5" customHeight="1">
      <c r="B12" s="9"/>
      <c r="AQ12" s="11"/>
      <c r="BE12" s="155"/>
      <c r="BS12" s="16" t="s">
        <v>18</v>
      </c>
    </row>
    <row r="13" spans="2:71" s="4" customFormat="1" ht="15" customHeight="1">
      <c r="B13" s="9"/>
      <c r="D13" s="13" t="s">
        <v>32</v>
      </c>
      <c r="AK13" s="13" t="s">
        <v>29</v>
      </c>
      <c r="AN13" s="224" t="s">
        <v>33</v>
      </c>
      <c r="AQ13" s="11"/>
      <c r="BE13" s="155"/>
      <c r="BS13" s="16" t="s">
        <v>18</v>
      </c>
    </row>
    <row r="14" spans="2:71" s="4" customFormat="1" ht="13.5" customHeight="1">
      <c r="B14" s="9"/>
      <c r="E14" s="223" t="s">
        <v>33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13" t="s">
        <v>31</v>
      </c>
      <c r="AN14" s="224" t="s">
        <v>33</v>
      </c>
      <c r="AQ14" s="11"/>
      <c r="BE14" s="155"/>
      <c r="BS14" s="16" t="s">
        <v>18</v>
      </c>
    </row>
    <row r="15" spans="2:71" s="4" customFormat="1" ht="7.5" customHeight="1">
      <c r="B15" s="9"/>
      <c r="AQ15" s="11"/>
      <c r="BE15" s="155"/>
      <c r="BS15" s="16" t="s">
        <v>3</v>
      </c>
    </row>
    <row r="16" spans="2:71" s="4" customFormat="1" ht="15" customHeight="1">
      <c r="B16" s="9"/>
      <c r="D16" s="13" t="s">
        <v>34</v>
      </c>
      <c r="AK16" s="13" t="s">
        <v>29</v>
      </c>
      <c r="AN16" s="19"/>
      <c r="AQ16" s="11"/>
      <c r="BE16" s="155"/>
      <c r="BS16" s="16" t="s">
        <v>3</v>
      </c>
    </row>
    <row r="17" spans="2:71" s="4" customFormat="1" ht="18.75" customHeight="1">
      <c r="B17" s="9"/>
      <c r="E17" s="19" t="s">
        <v>35</v>
      </c>
      <c r="AK17" s="13" t="s">
        <v>31</v>
      </c>
      <c r="AN17" s="19"/>
      <c r="AQ17" s="11"/>
      <c r="BE17" s="155"/>
      <c r="BS17" s="16" t="s">
        <v>36</v>
      </c>
    </row>
    <row r="18" spans="2:71" s="4" customFormat="1" ht="7.5" customHeight="1">
      <c r="B18" s="9"/>
      <c r="AQ18" s="11"/>
      <c r="BE18" s="155"/>
      <c r="BS18" s="16" t="s">
        <v>6</v>
      </c>
    </row>
    <row r="19" spans="2:71" s="4" customFormat="1" ht="15" customHeight="1">
      <c r="B19" s="9"/>
      <c r="D19" s="13" t="s">
        <v>37</v>
      </c>
      <c r="AQ19" s="11"/>
      <c r="BE19" s="155"/>
      <c r="BS19" s="16" t="s">
        <v>6</v>
      </c>
    </row>
    <row r="20" spans="2:71" s="4" customFormat="1" ht="14.25" customHeight="1">
      <c r="B20" s="9"/>
      <c r="E20" s="25" t="s">
        <v>38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Q20" s="11"/>
      <c r="BE20" s="155"/>
      <c r="BS20" s="16" t="s">
        <v>3</v>
      </c>
    </row>
    <row r="21" spans="2:57" s="4" customFormat="1" ht="7.5" customHeight="1">
      <c r="B21" s="9"/>
      <c r="AQ21" s="11"/>
      <c r="BE21" s="155"/>
    </row>
    <row r="22" spans="2:57" s="4" customFormat="1" ht="7.5" customHeight="1">
      <c r="B22" s="9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Q22" s="11"/>
      <c r="BE22" s="155"/>
    </row>
    <row r="23" spans="2:57" s="16" customFormat="1" ht="26.25" customHeight="1">
      <c r="B23" s="159"/>
      <c r="D23" s="160" t="s">
        <v>39</v>
      </c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2">
        <f>ROUND($AG$51,2)</f>
        <v>0</v>
      </c>
      <c r="AL23" s="162"/>
      <c r="AM23" s="162"/>
      <c r="AN23" s="162"/>
      <c r="AO23" s="162"/>
      <c r="AQ23" s="163"/>
      <c r="BE23" s="155"/>
    </row>
    <row r="24" spans="2:57" s="16" customFormat="1" ht="7.5" customHeight="1">
      <c r="B24" s="159"/>
      <c r="AQ24" s="163"/>
      <c r="BE24" s="155"/>
    </row>
    <row r="25" spans="2:57" s="16" customFormat="1" ht="12" customHeight="1">
      <c r="B25" s="159"/>
      <c r="L25" s="164" t="s">
        <v>40</v>
      </c>
      <c r="M25" s="164"/>
      <c r="N25" s="164"/>
      <c r="O25" s="164"/>
      <c r="W25" s="164" t="s">
        <v>41</v>
      </c>
      <c r="X25" s="164"/>
      <c r="Y25" s="164"/>
      <c r="Z25" s="164"/>
      <c r="AA25" s="164"/>
      <c r="AB25" s="164"/>
      <c r="AC25" s="164"/>
      <c r="AD25" s="164"/>
      <c r="AE25" s="164"/>
      <c r="AK25" s="164" t="s">
        <v>42</v>
      </c>
      <c r="AL25" s="164"/>
      <c r="AM25" s="164"/>
      <c r="AN25" s="164"/>
      <c r="AO25" s="164"/>
      <c r="AQ25" s="163"/>
      <c r="BE25" s="155"/>
    </row>
    <row r="26" spans="2:57" s="16" customFormat="1" ht="15" customHeight="1">
      <c r="B26" s="165"/>
      <c r="D26" s="32" t="s">
        <v>43</v>
      </c>
      <c r="F26" s="32" t="s">
        <v>44</v>
      </c>
      <c r="L26" s="166">
        <v>0.21</v>
      </c>
      <c r="M26" s="166"/>
      <c r="N26" s="166"/>
      <c r="O26" s="166"/>
      <c r="W26" s="167">
        <f>ROUND($AZ$51,2)</f>
        <v>0</v>
      </c>
      <c r="X26" s="167"/>
      <c r="Y26" s="167"/>
      <c r="Z26" s="167"/>
      <c r="AA26" s="167"/>
      <c r="AB26" s="167"/>
      <c r="AC26" s="167"/>
      <c r="AD26" s="167"/>
      <c r="AE26" s="167"/>
      <c r="AK26" s="167">
        <f>ROUND($AV$51,2)</f>
        <v>0</v>
      </c>
      <c r="AL26" s="167"/>
      <c r="AM26" s="167"/>
      <c r="AN26" s="167"/>
      <c r="AO26" s="167"/>
      <c r="AQ26" s="168"/>
      <c r="BE26" s="155"/>
    </row>
    <row r="27" spans="2:57" s="16" customFormat="1" ht="15" customHeight="1">
      <c r="B27" s="165"/>
      <c r="F27" s="32" t="s">
        <v>45</v>
      </c>
      <c r="L27" s="166">
        <v>0.15</v>
      </c>
      <c r="M27" s="166"/>
      <c r="N27" s="166"/>
      <c r="O27" s="166"/>
      <c r="W27" s="167">
        <f>ROUND($BA$51,2)</f>
        <v>0</v>
      </c>
      <c r="X27" s="167"/>
      <c r="Y27" s="167"/>
      <c r="Z27" s="167"/>
      <c r="AA27" s="167"/>
      <c r="AB27" s="167"/>
      <c r="AC27" s="167"/>
      <c r="AD27" s="167"/>
      <c r="AE27" s="167"/>
      <c r="AK27" s="167">
        <f>ROUND($AW$51,2)</f>
        <v>0</v>
      </c>
      <c r="AL27" s="167"/>
      <c r="AM27" s="167"/>
      <c r="AN27" s="167"/>
      <c r="AO27" s="167"/>
      <c r="AQ27" s="168"/>
      <c r="BE27" s="155"/>
    </row>
    <row r="28" spans="2:57" s="16" customFormat="1" ht="15" customHeight="1" hidden="1">
      <c r="B28" s="165"/>
      <c r="F28" s="32" t="s">
        <v>46</v>
      </c>
      <c r="L28" s="166">
        <v>0.21</v>
      </c>
      <c r="M28" s="166"/>
      <c r="N28" s="166"/>
      <c r="O28" s="166"/>
      <c r="W28" s="167">
        <f>ROUND($BB$51,2)</f>
        <v>0</v>
      </c>
      <c r="X28" s="167"/>
      <c r="Y28" s="167"/>
      <c r="Z28" s="167"/>
      <c r="AA28" s="167"/>
      <c r="AB28" s="167"/>
      <c r="AC28" s="167"/>
      <c r="AD28" s="167"/>
      <c r="AE28" s="167"/>
      <c r="AK28" s="167">
        <v>0</v>
      </c>
      <c r="AL28" s="167"/>
      <c r="AM28" s="167"/>
      <c r="AN28" s="167"/>
      <c r="AO28" s="167"/>
      <c r="AQ28" s="168"/>
      <c r="BE28" s="155"/>
    </row>
    <row r="29" spans="2:57" s="16" customFormat="1" ht="15" customHeight="1" hidden="1">
      <c r="B29" s="165"/>
      <c r="F29" s="32" t="s">
        <v>47</v>
      </c>
      <c r="L29" s="166">
        <v>0.15</v>
      </c>
      <c r="M29" s="166"/>
      <c r="N29" s="166"/>
      <c r="O29" s="166"/>
      <c r="W29" s="167">
        <f>ROUND($BC$51,2)</f>
        <v>0</v>
      </c>
      <c r="X29" s="167"/>
      <c r="Y29" s="167"/>
      <c r="Z29" s="167"/>
      <c r="AA29" s="167"/>
      <c r="AB29" s="167"/>
      <c r="AC29" s="167"/>
      <c r="AD29" s="167"/>
      <c r="AE29" s="167"/>
      <c r="AK29" s="167">
        <v>0</v>
      </c>
      <c r="AL29" s="167"/>
      <c r="AM29" s="167"/>
      <c r="AN29" s="167"/>
      <c r="AO29" s="167"/>
      <c r="AQ29" s="168"/>
      <c r="BE29" s="155"/>
    </row>
    <row r="30" spans="2:57" s="16" customFormat="1" ht="15" customHeight="1" hidden="1">
      <c r="B30" s="165"/>
      <c r="F30" s="32" t="s">
        <v>48</v>
      </c>
      <c r="L30" s="166">
        <v>0</v>
      </c>
      <c r="M30" s="166"/>
      <c r="N30" s="166"/>
      <c r="O30" s="166"/>
      <c r="W30" s="167">
        <f>ROUND($BD$51,2)</f>
        <v>0</v>
      </c>
      <c r="X30" s="167"/>
      <c r="Y30" s="167"/>
      <c r="Z30" s="167"/>
      <c r="AA30" s="167"/>
      <c r="AB30" s="167"/>
      <c r="AC30" s="167"/>
      <c r="AD30" s="167"/>
      <c r="AE30" s="167"/>
      <c r="AK30" s="167">
        <v>0</v>
      </c>
      <c r="AL30" s="167"/>
      <c r="AM30" s="167"/>
      <c r="AN30" s="167"/>
      <c r="AO30" s="167"/>
      <c r="AQ30" s="168"/>
      <c r="BE30" s="155"/>
    </row>
    <row r="31" spans="2:57" s="16" customFormat="1" ht="7.5" customHeight="1">
      <c r="B31" s="159"/>
      <c r="AQ31" s="163"/>
      <c r="BE31" s="155"/>
    </row>
    <row r="32" spans="2:57" s="16" customFormat="1" ht="26.25" customHeight="1">
      <c r="B32" s="159"/>
      <c r="C32" s="169"/>
      <c r="D32" s="36" t="s">
        <v>49</v>
      </c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39" t="s">
        <v>50</v>
      </c>
      <c r="U32" s="170"/>
      <c r="V32" s="170"/>
      <c r="W32" s="170"/>
      <c r="X32" s="171" t="s">
        <v>51</v>
      </c>
      <c r="Y32" s="171"/>
      <c r="Z32" s="171"/>
      <c r="AA32" s="171"/>
      <c r="AB32" s="171"/>
      <c r="AC32" s="170"/>
      <c r="AD32" s="170"/>
      <c r="AE32" s="170"/>
      <c r="AF32" s="170"/>
      <c r="AG32" s="170"/>
      <c r="AH32" s="170"/>
      <c r="AI32" s="170"/>
      <c r="AJ32" s="170"/>
      <c r="AK32" s="172">
        <f>SUM($AK$23:$AK$30)</f>
        <v>0</v>
      </c>
      <c r="AL32" s="172"/>
      <c r="AM32" s="172"/>
      <c r="AN32" s="172"/>
      <c r="AO32" s="172"/>
      <c r="AP32" s="169"/>
      <c r="AQ32" s="173"/>
      <c r="BE32" s="155"/>
    </row>
    <row r="33" spans="2:43" s="16" customFormat="1" ht="7.5" customHeight="1">
      <c r="B33" s="159"/>
      <c r="AQ33" s="163"/>
    </row>
    <row r="34" spans="2:43" s="16" customFormat="1" ht="141.75" customHeight="1">
      <c r="B34" s="174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6"/>
    </row>
    <row r="38" spans="2:44" s="16" customFormat="1" ht="7.5" customHeight="1">
      <c r="B38" s="177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9"/>
      <c r="AR38" s="159"/>
    </row>
    <row r="39" spans="2:44" s="16" customFormat="1" ht="37.5" customHeight="1">
      <c r="B39" s="180"/>
      <c r="C39" s="10" t="s">
        <v>52</v>
      </c>
      <c r="AQ39" s="66"/>
      <c r="AR39" s="159"/>
    </row>
    <row r="40" spans="2:44" s="16" customFormat="1" ht="7.5" customHeight="1">
      <c r="B40" s="180"/>
      <c r="AQ40" s="66"/>
      <c r="AR40" s="159"/>
    </row>
    <row r="41" spans="2:44" s="19" customFormat="1" ht="15" customHeight="1">
      <c r="B41" s="181"/>
      <c r="C41" s="13" t="s">
        <v>13</v>
      </c>
      <c r="L41" s="19" t="str">
        <f>$K$5</f>
        <v>15-SO143</v>
      </c>
      <c r="AQ41" s="182"/>
      <c r="AR41" s="183"/>
    </row>
    <row r="42" spans="2:44" s="184" customFormat="1" ht="37.5" customHeight="1">
      <c r="B42" s="185"/>
      <c r="C42" s="184" t="s">
        <v>16</v>
      </c>
      <c r="L42" s="18" t="str">
        <f>$K$6</f>
        <v>Rekonstrukce skleníku LB05 v Lednici</v>
      </c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Q42" s="186"/>
      <c r="AR42" s="187"/>
    </row>
    <row r="43" spans="2:44" s="16" customFormat="1" ht="7.5" customHeight="1">
      <c r="B43" s="180"/>
      <c r="AQ43" s="66"/>
      <c r="AR43" s="159"/>
    </row>
    <row r="44" spans="2:44" s="16" customFormat="1" ht="13.5" customHeight="1">
      <c r="B44" s="180"/>
      <c r="C44" s="13" t="s">
        <v>22</v>
      </c>
      <c r="L44" s="188" t="str">
        <f>IF($K$8="","",$K$8)</f>
        <v>Lednice, Valtická 337, areál zahradnické fakulty</v>
      </c>
      <c r="AI44" s="13" t="s">
        <v>24</v>
      </c>
      <c r="AM44" s="189" t="str">
        <f>IF($AN$8="","",$AN$8)</f>
        <v>27.11.2015</v>
      </c>
      <c r="AN44" s="189"/>
      <c r="AQ44" s="66"/>
      <c r="AR44" s="159"/>
    </row>
    <row r="45" spans="2:44" s="16" customFormat="1" ht="7.5" customHeight="1">
      <c r="B45" s="180"/>
      <c r="AQ45" s="66"/>
      <c r="AR45" s="159"/>
    </row>
    <row r="46" spans="2:56" s="16" customFormat="1" ht="17.25" customHeight="1">
      <c r="B46" s="180"/>
      <c r="C46" s="13" t="s">
        <v>28</v>
      </c>
      <c r="L46" s="19" t="str">
        <f>IF($E$11="","",$E$11)</f>
        <v>Mendelova univerzita v Brně </v>
      </c>
      <c r="AI46" s="13" t="s">
        <v>34</v>
      </c>
      <c r="AM46" s="154" t="str">
        <f>IF($E$17="","",$E$17)</f>
        <v>Ing. Jiřina Dvořáková</v>
      </c>
      <c r="AN46" s="154"/>
      <c r="AO46" s="154"/>
      <c r="AP46" s="154"/>
      <c r="AQ46" s="66"/>
      <c r="AR46" s="159"/>
      <c r="AS46" s="190" t="s">
        <v>53</v>
      </c>
      <c r="AT46" s="190"/>
      <c r="AU46" s="191"/>
      <c r="AV46" s="191"/>
      <c r="AW46" s="191"/>
      <c r="AX46" s="191"/>
      <c r="AY46" s="191"/>
      <c r="AZ46" s="191"/>
      <c r="BA46" s="191"/>
      <c r="BB46" s="191"/>
      <c r="BC46" s="191"/>
      <c r="BD46" s="192"/>
    </row>
    <row r="47" spans="2:56" s="16" customFormat="1" ht="13.5" customHeight="1">
      <c r="B47" s="180"/>
      <c r="C47" s="13" t="s">
        <v>32</v>
      </c>
      <c r="L47" s="19">
        <f>IF($E$14="Vyplň údaj","",$E$14)</f>
      </c>
      <c r="AQ47" s="66"/>
      <c r="AR47" s="159"/>
      <c r="AS47" s="190"/>
      <c r="AT47" s="190"/>
      <c r="BD47" s="193"/>
    </row>
    <row r="48" spans="2:56" s="16" customFormat="1" ht="11.25" customHeight="1">
      <c r="B48" s="180"/>
      <c r="AQ48" s="66"/>
      <c r="AR48" s="159"/>
      <c r="AS48" s="190"/>
      <c r="AT48" s="190"/>
      <c r="BD48" s="193"/>
    </row>
    <row r="49" spans="2:56" s="16" customFormat="1" ht="30" customHeight="1">
      <c r="B49" s="180"/>
      <c r="C49" s="194" t="s">
        <v>54</v>
      </c>
      <c r="D49" s="194"/>
      <c r="E49" s="194"/>
      <c r="F49" s="194"/>
      <c r="G49" s="194"/>
      <c r="H49" s="170"/>
      <c r="I49" s="195" t="s">
        <v>55</v>
      </c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6" t="s">
        <v>56</v>
      </c>
      <c r="AH49" s="196"/>
      <c r="AI49" s="196"/>
      <c r="AJ49" s="196"/>
      <c r="AK49" s="196"/>
      <c r="AL49" s="196"/>
      <c r="AM49" s="196"/>
      <c r="AN49" s="195" t="s">
        <v>57</v>
      </c>
      <c r="AO49" s="195"/>
      <c r="AP49" s="195"/>
      <c r="AQ49" s="197" t="s">
        <v>58</v>
      </c>
      <c r="AR49" s="159"/>
      <c r="AS49" s="72" t="s">
        <v>59</v>
      </c>
      <c r="AT49" s="73" t="s">
        <v>60</v>
      </c>
      <c r="AU49" s="73" t="s">
        <v>61</v>
      </c>
      <c r="AV49" s="73" t="s">
        <v>62</v>
      </c>
      <c r="AW49" s="73" t="s">
        <v>63</v>
      </c>
      <c r="AX49" s="73" t="s">
        <v>64</v>
      </c>
      <c r="AY49" s="73" t="s">
        <v>65</v>
      </c>
      <c r="AZ49" s="73" t="s">
        <v>66</v>
      </c>
      <c r="BA49" s="73" t="s">
        <v>67</v>
      </c>
      <c r="BB49" s="73" t="s">
        <v>68</v>
      </c>
      <c r="BC49" s="73" t="s">
        <v>69</v>
      </c>
      <c r="BD49" s="74" t="s">
        <v>70</v>
      </c>
    </row>
    <row r="50" spans="2:56" s="16" customFormat="1" ht="11.25" customHeight="1">
      <c r="B50" s="180"/>
      <c r="AQ50" s="66"/>
      <c r="AR50" s="159"/>
      <c r="AS50" s="198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2"/>
    </row>
    <row r="51" spans="2:76" s="184" customFormat="1" ht="33" customHeight="1">
      <c r="B51" s="185"/>
      <c r="C51" s="51" t="s">
        <v>71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199">
        <f>ROUND(SUM($AG$52:$AG$53),2)</f>
        <v>0</v>
      </c>
      <c r="AH51" s="199"/>
      <c r="AI51" s="199"/>
      <c r="AJ51" s="199"/>
      <c r="AK51" s="199"/>
      <c r="AL51" s="199"/>
      <c r="AM51" s="199"/>
      <c r="AN51" s="199">
        <f>SUM($AG$51,$AT$51)</f>
        <v>0</v>
      </c>
      <c r="AO51" s="199"/>
      <c r="AP51" s="199"/>
      <c r="AQ51" s="200"/>
      <c r="AR51" s="187"/>
      <c r="AS51" s="201">
        <f>ROUND(SUM($AS$52:$AS$53),2)</f>
        <v>0</v>
      </c>
      <c r="AT51" s="202">
        <f>ROUND(SUM($AV$51:$AW$51),2)</f>
        <v>0</v>
      </c>
      <c r="AU51" s="203">
        <f>ROUND(SUM($AU$52:$AU$53),5)</f>
        <v>0</v>
      </c>
      <c r="AV51" s="202">
        <f>ROUND($AZ$51*$L$26,2)</f>
        <v>0</v>
      </c>
      <c r="AW51" s="202">
        <f>ROUND($BA$51*$L$27,2)</f>
        <v>0</v>
      </c>
      <c r="AX51" s="202">
        <f>ROUND($BB$51*$L$26,2)</f>
        <v>0</v>
      </c>
      <c r="AY51" s="202">
        <f>ROUND($BC$51*$L$27,2)</f>
        <v>0</v>
      </c>
      <c r="AZ51" s="202">
        <f>ROUND(SUM($AZ$52:$AZ$53),2)</f>
        <v>0</v>
      </c>
      <c r="BA51" s="202">
        <f>ROUND(SUM($BA$52:$BA$53),2)</f>
        <v>0</v>
      </c>
      <c r="BB51" s="202">
        <f>ROUND(SUM($BB$52:$BB$53),2)</f>
        <v>0</v>
      </c>
      <c r="BC51" s="202">
        <f>ROUND(SUM($BC$52:$BC$53),2)</f>
        <v>0</v>
      </c>
      <c r="BD51" s="204">
        <f>ROUND(SUM($BD$52:$BD$53),2)</f>
        <v>0</v>
      </c>
      <c r="BS51" s="184" t="s">
        <v>72</v>
      </c>
      <c r="BT51" s="184" t="s">
        <v>73</v>
      </c>
      <c r="BU51" s="53" t="s">
        <v>74</v>
      </c>
      <c r="BV51" s="184" t="s">
        <v>75</v>
      </c>
      <c r="BW51" s="184" t="s">
        <v>4</v>
      </c>
      <c r="BX51" s="184" t="s">
        <v>76</v>
      </c>
    </row>
    <row r="52" spans="2:91" s="215" customFormat="1" ht="27.75" customHeight="1">
      <c r="B52" s="205"/>
      <c r="C52" s="206"/>
      <c r="D52" s="207" t="s">
        <v>77</v>
      </c>
      <c r="E52" s="207"/>
      <c r="F52" s="207"/>
      <c r="G52" s="207"/>
      <c r="H52" s="207"/>
      <c r="I52" s="206"/>
      <c r="J52" s="207" t="s">
        <v>78</v>
      </c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8">
        <f>'15-SO 143-01 - SO 01 1. l...'!$J$27</f>
        <v>0</v>
      </c>
      <c r="AH52" s="208"/>
      <c r="AI52" s="208"/>
      <c r="AJ52" s="208"/>
      <c r="AK52" s="208"/>
      <c r="AL52" s="208"/>
      <c r="AM52" s="208"/>
      <c r="AN52" s="208">
        <f>SUM($AG$52,$AT$52)</f>
        <v>0</v>
      </c>
      <c r="AO52" s="208"/>
      <c r="AP52" s="208"/>
      <c r="AQ52" s="209" t="s">
        <v>79</v>
      </c>
      <c r="AR52" s="210"/>
      <c r="AS52" s="211">
        <v>0</v>
      </c>
      <c r="AT52" s="212">
        <f>ROUND(SUM($AV$52:$AW$52),2)</f>
        <v>0</v>
      </c>
      <c r="AU52" s="213">
        <f>'15-SO 143-01 - SO 01 1. l...'!$P$91</f>
        <v>0</v>
      </c>
      <c r="AV52" s="212">
        <f>'15-SO 143-01 - SO 01 1. l...'!$J$30</f>
        <v>0</v>
      </c>
      <c r="AW52" s="212">
        <f>'15-SO 143-01 - SO 01 1. l...'!$J$31</f>
        <v>0</v>
      </c>
      <c r="AX52" s="212">
        <f>'15-SO 143-01 - SO 01 1. l...'!$J$32</f>
        <v>0</v>
      </c>
      <c r="AY52" s="212">
        <f>'15-SO 143-01 - SO 01 1. l...'!$J$33</f>
        <v>0</v>
      </c>
      <c r="AZ52" s="212">
        <f>'15-SO 143-01 - SO 01 1. l...'!$F$30</f>
        <v>0</v>
      </c>
      <c r="BA52" s="212">
        <f>'15-SO 143-01 - SO 01 1. l...'!$F$31</f>
        <v>0</v>
      </c>
      <c r="BB52" s="212">
        <f>'15-SO 143-01 - SO 01 1. l...'!$F$32</f>
        <v>0</v>
      </c>
      <c r="BC52" s="212">
        <f>'15-SO 143-01 - SO 01 1. l...'!$F$33</f>
        <v>0</v>
      </c>
      <c r="BD52" s="214">
        <f>'15-SO 143-01 - SO 01 1. l...'!$F$34</f>
        <v>0</v>
      </c>
      <c r="BT52" s="215" t="s">
        <v>21</v>
      </c>
      <c r="BV52" s="215" t="s">
        <v>75</v>
      </c>
      <c r="BW52" s="215" t="s">
        <v>80</v>
      </c>
      <c r="BX52" s="215" t="s">
        <v>4</v>
      </c>
      <c r="CL52" s="215" t="s">
        <v>81</v>
      </c>
      <c r="CM52" s="215" t="s">
        <v>82</v>
      </c>
    </row>
    <row r="53" spans="2:91" s="215" customFormat="1" ht="27.75" customHeight="1">
      <c r="B53" s="205"/>
      <c r="C53" s="206"/>
      <c r="D53" s="207" t="s">
        <v>83</v>
      </c>
      <c r="E53" s="207"/>
      <c r="F53" s="207"/>
      <c r="G53" s="207"/>
      <c r="H53" s="207"/>
      <c r="I53" s="206"/>
      <c r="J53" s="207" t="s">
        <v>84</v>
      </c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8">
        <f>'15-SO 143-02 - SO 02 2, l...'!$J$27</f>
        <v>0</v>
      </c>
      <c r="AH53" s="208"/>
      <c r="AI53" s="208"/>
      <c r="AJ53" s="208"/>
      <c r="AK53" s="208"/>
      <c r="AL53" s="208"/>
      <c r="AM53" s="208"/>
      <c r="AN53" s="208">
        <f>SUM($AG$53,$AT$53)</f>
        <v>0</v>
      </c>
      <c r="AO53" s="208"/>
      <c r="AP53" s="208"/>
      <c r="AQ53" s="209" t="s">
        <v>79</v>
      </c>
      <c r="AR53" s="210"/>
      <c r="AS53" s="216">
        <v>0</v>
      </c>
      <c r="AT53" s="217">
        <f>ROUND(SUM($AV$53:$AW$53),2)</f>
        <v>0</v>
      </c>
      <c r="AU53" s="218">
        <f>'15-SO 143-02 - SO 02 2, l...'!$P$88</f>
        <v>0</v>
      </c>
      <c r="AV53" s="217">
        <f>'15-SO 143-02 - SO 02 2, l...'!$J$30</f>
        <v>0</v>
      </c>
      <c r="AW53" s="217">
        <f>'15-SO 143-02 - SO 02 2, l...'!$J$31</f>
        <v>0</v>
      </c>
      <c r="AX53" s="217">
        <f>'15-SO 143-02 - SO 02 2, l...'!$J$32</f>
        <v>0</v>
      </c>
      <c r="AY53" s="217">
        <f>'15-SO 143-02 - SO 02 2, l...'!$J$33</f>
        <v>0</v>
      </c>
      <c r="AZ53" s="217">
        <f>'15-SO 143-02 - SO 02 2, l...'!$F$30</f>
        <v>0</v>
      </c>
      <c r="BA53" s="217">
        <f>'15-SO 143-02 - SO 02 2, l...'!$F$31</f>
        <v>0</v>
      </c>
      <c r="BB53" s="217">
        <f>'15-SO 143-02 - SO 02 2, l...'!$F$32</f>
        <v>0</v>
      </c>
      <c r="BC53" s="217">
        <f>'15-SO 143-02 - SO 02 2, l...'!$F$33</f>
        <v>0</v>
      </c>
      <c r="BD53" s="219">
        <f>'15-SO 143-02 - SO 02 2, l...'!$F$34</f>
        <v>0</v>
      </c>
      <c r="BT53" s="215" t="s">
        <v>21</v>
      </c>
      <c r="BV53" s="215" t="s">
        <v>75</v>
      </c>
      <c r="BW53" s="215" t="s">
        <v>85</v>
      </c>
      <c r="BX53" s="215" t="s">
        <v>4</v>
      </c>
      <c r="CL53" s="215" t="s">
        <v>81</v>
      </c>
      <c r="CM53" s="215" t="s">
        <v>82</v>
      </c>
    </row>
    <row r="54" spans="2:44" s="16" customFormat="1" ht="30" customHeight="1">
      <c r="B54" s="180"/>
      <c r="AQ54" s="66"/>
      <c r="AR54" s="159"/>
    </row>
    <row r="55" spans="2:44" s="16" customFormat="1" ht="7.5" customHeight="1">
      <c r="B55" s="220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221"/>
      <c r="AR55" s="159"/>
    </row>
  </sheetData>
  <sheetProtection password="CC06" sheet="1" objects="1" scenarios="1" selectLockedCells="1"/>
  <mergeCells count="45">
    <mergeCell ref="D53:H53"/>
    <mergeCell ref="J53:AF53"/>
    <mergeCell ref="AG53:AM53"/>
    <mergeCell ref="AN53:AP53"/>
    <mergeCell ref="AG51:AM51"/>
    <mergeCell ref="AN51:AP51"/>
    <mergeCell ref="D52:H52"/>
    <mergeCell ref="J52:AF52"/>
    <mergeCell ref="AG52:AM52"/>
    <mergeCell ref="AN52:AP5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L42:AO42"/>
    <mergeCell ref="L28:O28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AR2:BE2"/>
    <mergeCell ref="K5:AO5"/>
    <mergeCell ref="BE5:BE32"/>
    <mergeCell ref="K6:AO6"/>
    <mergeCell ref="E14:AJ14"/>
    <mergeCell ref="E20:AN20"/>
    <mergeCell ref="AK23:AO23"/>
    <mergeCell ref="L25:O25"/>
    <mergeCell ref="W25:AE25"/>
    <mergeCell ref="AK25:AO25"/>
  </mergeCells>
  <printOptions/>
  <pageMargins left="0.5902777777777778" right="0.5902777777777778" top="0.5902777777777778" bottom="0.7569444444444444" header="0.5118055555555555" footer="0.5902777777777778"/>
  <pageSetup fitToHeight="999" fitToWidth="1" horizontalDpi="300" verticalDpi="300" orientation="landscape"/>
  <headerFooter alignWithMargins="0">
    <oddFooter>&amp;C&amp;"Times New Roman,obyčejné"&amp;12Stránka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M204"/>
  <sheetViews>
    <sheetView showGridLines="0" defaultGridColor="0" zoomScale="70" zoomScaleNormal="70" zoomScalePageLayoutView="0" colorId="8" workbookViewId="0" topLeftCell="A1">
      <pane ySplit="1" topLeftCell="A2" activePane="bottomLeft" state="frozen"/>
      <selection pane="topLeft" activeCell="A1" sqref="A1"/>
      <selection pane="bottomLeft" activeCell="I199" sqref="I199"/>
    </sheetView>
  </sheetViews>
  <sheetFormatPr defaultColWidth="11.33203125" defaultRowHeight="12" customHeight="1"/>
  <cols>
    <col min="1" max="1" width="9" style="4" customWidth="1"/>
    <col min="2" max="2" width="1.83203125" style="4" customWidth="1"/>
    <col min="3" max="3" width="4.5" style="4" customWidth="1"/>
    <col min="4" max="4" width="4.66015625" style="4" customWidth="1"/>
    <col min="5" max="5" width="18.5" style="4" customWidth="1"/>
    <col min="6" max="6" width="97.33203125" style="4" customWidth="1"/>
    <col min="7" max="8" width="12" style="4" customWidth="1"/>
    <col min="9" max="9" width="13.5" style="4" customWidth="1"/>
    <col min="10" max="10" width="25.16015625" style="4" customWidth="1"/>
    <col min="11" max="11" width="16.5" style="4" customWidth="1"/>
    <col min="12" max="12" width="11.33203125" style="138" customWidth="1"/>
    <col min="13" max="21" width="0" style="4" hidden="1" customWidth="1"/>
    <col min="22" max="22" width="13.33203125" style="4" customWidth="1"/>
    <col min="23" max="23" width="17.5" style="4" customWidth="1"/>
    <col min="24" max="24" width="13.16015625" style="4" customWidth="1"/>
    <col min="25" max="25" width="16.16015625" style="4" customWidth="1"/>
    <col min="26" max="26" width="11.83203125" style="4" customWidth="1"/>
    <col min="27" max="27" width="16.16015625" style="4" customWidth="1"/>
    <col min="28" max="28" width="17.5" style="4" customWidth="1"/>
    <col min="29" max="29" width="11.83203125" style="4" customWidth="1"/>
    <col min="30" max="30" width="16.16015625" style="4" customWidth="1"/>
    <col min="31" max="31" width="17.5" style="4" customWidth="1"/>
    <col min="32" max="43" width="11.33203125" style="138" customWidth="1"/>
    <col min="44" max="65" width="0" style="4" hidden="1" customWidth="1"/>
    <col min="66" max="16384" width="11.33203125" style="138" customWidth="1"/>
  </cols>
  <sheetData>
    <row r="1" spans="4:11" s="1" customFormat="1" ht="22.5" customHeight="1">
      <c r="D1" s="2" t="s">
        <v>1</v>
      </c>
      <c r="G1" s="3"/>
      <c r="H1" s="3"/>
      <c r="K1" s="2" t="s">
        <v>86</v>
      </c>
    </row>
    <row r="2" spans="12:46" s="4" customFormat="1" ht="37.5" customHeight="1">
      <c r="L2" s="5" t="s">
        <v>5</v>
      </c>
      <c r="M2" s="5"/>
      <c r="N2" s="5"/>
      <c r="O2" s="5"/>
      <c r="P2" s="5"/>
      <c r="Q2" s="5"/>
      <c r="R2" s="5"/>
      <c r="S2" s="5"/>
      <c r="T2" s="5"/>
      <c r="U2" s="5"/>
      <c r="V2" s="5"/>
      <c r="AT2" s="4" t="s">
        <v>80</v>
      </c>
    </row>
    <row r="3" spans="2:46" s="4" customFormat="1" ht="7.5" customHeight="1">
      <c r="B3" s="6"/>
      <c r="C3" s="7"/>
      <c r="D3" s="7"/>
      <c r="E3" s="7"/>
      <c r="F3" s="7"/>
      <c r="G3" s="7"/>
      <c r="H3" s="7"/>
      <c r="I3" s="7"/>
      <c r="J3" s="7"/>
      <c r="K3" s="8"/>
      <c r="AT3" s="4" t="s">
        <v>82</v>
      </c>
    </row>
    <row r="4" spans="2:46" s="4" customFormat="1" ht="37.5" customHeight="1">
      <c r="B4" s="9"/>
      <c r="D4" s="10" t="s">
        <v>87</v>
      </c>
      <c r="K4" s="11"/>
      <c r="M4" s="12" t="s">
        <v>10</v>
      </c>
      <c r="AT4" s="4" t="s">
        <v>3</v>
      </c>
    </row>
    <row r="5" spans="2:11" s="4" customFormat="1" ht="7.5" customHeight="1">
      <c r="B5" s="9"/>
      <c r="K5" s="11"/>
    </row>
    <row r="6" spans="2:11" s="4" customFormat="1" ht="13.5" customHeight="1">
      <c r="B6" s="9"/>
      <c r="D6" s="13" t="s">
        <v>16</v>
      </c>
      <c r="K6" s="11"/>
    </row>
    <row r="7" spans="2:11" s="4" customFormat="1" ht="13.5" customHeight="1">
      <c r="B7" s="9"/>
      <c r="E7" s="14" t="str">
        <f>'Rekapitulace stavby'!$K$6</f>
        <v>Rekonstrukce skleníku LB05 v Lednici</v>
      </c>
      <c r="F7" s="14"/>
      <c r="G7" s="14"/>
      <c r="H7" s="14"/>
      <c r="K7" s="11"/>
    </row>
    <row r="8" spans="2:11" s="16" customFormat="1" ht="13.5" customHeight="1">
      <c r="B8" s="15"/>
      <c r="D8" s="13" t="s">
        <v>88</v>
      </c>
      <c r="K8" s="17"/>
    </row>
    <row r="9" spans="2:11" s="16" customFormat="1" ht="37.5" customHeight="1">
      <c r="B9" s="15"/>
      <c r="E9" s="18" t="s">
        <v>89</v>
      </c>
      <c r="F9" s="18"/>
      <c r="G9" s="18"/>
      <c r="H9" s="18"/>
      <c r="K9" s="17"/>
    </row>
    <row r="10" spans="2:11" s="16" customFormat="1" ht="12" customHeight="1">
      <c r="B10" s="15"/>
      <c r="K10" s="17"/>
    </row>
    <row r="11" spans="2:11" s="16" customFormat="1" ht="15" customHeight="1">
      <c r="B11" s="15"/>
      <c r="D11" s="13" t="s">
        <v>19</v>
      </c>
      <c r="F11" s="19" t="s">
        <v>81</v>
      </c>
      <c r="I11" s="13" t="s">
        <v>20</v>
      </c>
      <c r="J11" s="19" t="s">
        <v>90</v>
      </c>
      <c r="K11" s="17"/>
    </row>
    <row r="12" spans="2:11" s="16" customFormat="1" ht="15" customHeight="1">
      <c r="B12" s="15"/>
      <c r="D12" s="13" t="s">
        <v>22</v>
      </c>
      <c r="F12" s="19" t="s">
        <v>23</v>
      </c>
      <c r="I12" s="13" t="s">
        <v>24</v>
      </c>
      <c r="J12" s="20" t="str">
        <f>'Rekapitulace stavby'!$AN$8</f>
        <v>27.11.2015</v>
      </c>
      <c r="K12" s="17"/>
    </row>
    <row r="13" spans="2:11" s="16" customFormat="1" ht="22.5" customHeight="1">
      <c r="B13" s="15"/>
      <c r="D13" s="21" t="s">
        <v>91</v>
      </c>
      <c r="F13" s="22" t="s">
        <v>92</v>
      </c>
      <c r="I13" s="21" t="s">
        <v>93</v>
      </c>
      <c r="J13" s="22" t="s">
        <v>94</v>
      </c>
      <c r="K13" s="17"/>
    </row>
    <row r="14" spans="2:11" s="16" customFormat="1" ht="15" customHeight="1">
      <c r="B14" s="15"/>
      <c r="D14" s="13" t="s">
        <v>28</v>
      </c>
      <c r="I14" s="13" t="s">
        <v>29</v>
      </c>
      <c r="J14" s="19"/>
      <c r="K14" s="17"/>
    </row>
    <row r="15" spans="2:11" s="16" customFormat="1" ht="18" customHeight="1">
      <c r="B15" s="15"/>
      <c r="E15" s="19" t="s">
        <v>30</v>
      </c>
      <c r="I15" s="13" t="s">
        <v>31</v>
      </c>
      <c r="J15" s="19"/>
      <c r="K15" s="17"/>
    </row>
    <row r="16" spans="2:11" s="16" customFormat="1" ht="7.5" customHeight="1">
      <c r="B16" s="15"/>
      <c r="K16" s="17"/>
    </row>
    <row r="17" spans="2:11" s="16" customFormat="1" ht="15" customHeight="1">
      <c r="B17" s="15"/>
      <c r="D17" s="13" t="s">
        <v>32</v>
      </c>
      <c r="I17" s="13" t="s">
        <v>29</v>
      </c>
      <c r="J17" s="19">
        <f>IF('Rekapitulace stavby'!$AN$13="Vyplň údaj","",IF('Rekapitulace stavby'!$AN$13="","",'Rekapitulace stavby'!$AN$13))</f>
      </c>
      <c r="K17" s="17"/>
    </row>
    <row r="18" spans="2:11" s="16" customFormat="1" ht="18" customHeight="1">
      <c r="B18" s="15"/>
      <c r="E18" s="19">
        <f>IF('Rekapitulace stavby'!$E$14="Vyplň údaj","",IF('Rekapitulace stavby'!$E$14="","",'Rekapitulace stavby'!$E$14))</f>
      </c>
      <c r="I18" s="13" t="s">
        <v>31</v>
      </c>
      <c r="J18" s="19">
        <f>IF('Rekapitulace stavby'!$AN$14="Vyplň údaj","",IF('Rekapitulace stavby'!$AN$14="","",'Rekapitulace stavby'!$AN$14))</f>
      </c>
      <c r="K18" s="17"/>
    </row>
    <row r="19" spans="2:11" s="16" customFormat="1" ht="7.5" customHeight="1">
      <c r="B19" s="15"/>
      <c r="K19" s="17"/>
    </row>
    <row r="20" spans="2:11" s="16" customFormat="1" ht="15" customHeight="1">
      <c r="B20" s="15"/>
      <c r="D20" s="13" t="s">
        <v>34</v>
      </c>
      <c r="I20" s="13" t="s">
        <v>29</v>
      </c>
      <c r="J20" s="19"/>
      <c r="K20" s="17"/>
    </row>
    <row r="21" spans="2:11" s="16" customFormat="1" ht="18" customHeight="1">
      <c r="B21" s="15"/>
      <c r="E21" s="19" t="s">
        <v>35</v>
      </c>
      <c r="I21" s="13" t="s">
        <v>31</v>
      </c>
      <c r="J21" s="19"/>
      <c r="K21" s="17"/>
    </row>
    <row r="22" spans="2:11" s="16" customFormat="1" ht="7.5" customHeight="1">
      <c r="B22" s="15"/>
      <c r="K22" s="17"/>
    </row>
    <row r="23" spans="2:11" s="16" customFormat="1" ht="15" customHeight="1">
      <c r="B23" s="15"/>
      <c r="D23" s="13" t="s">
        <v>37</v>
      </c>
      <c r="K23" s="17"/>
    </row>
    <row r="24" spans="2:11" s="24" customFormat="1" ht="45" customHeight="1">
      <c r="B24" s="23"/>
      <c r="E24" s="25" t="s">
        <v>95</v>
      </c>
      <c r="F24" s="25"/>
      <c r="G24" s="25"/>
      <c r="H24" s="25"/>
      <c r="K24" s="26"/>
    </row>
    <row r="25" spans="2:11" s="16" customFormat="1" ht="7.5" customHeight="1">
      <c r="B25" s="15"/>
      <c r="K25" s="17"/>
    </row>
    <row r="26" spans="2:11" s="16" customFormat="1" ht="7.5" customHeight="1">
      <c r="B26" s="15"/>
      <c r="D26" s="27"/>
      <c r="E26" s="27"/>
      <c r="F26" s="27"/>
      <c r="G26" s="27"/>
      <c r="H26" s="27"/>
      <c r="I26" s="27"/>
      <c r="J26" s="27"/>
      <c r="K26" s="28"/>
    </row>
    <row r="27" spans="2:11" s="16" customFormat="1" ht="26.25" customHeight="1">
      <c r="B27" s="15"/>
      <c r="D27" s="29" t="s">
        <v>39</v>
      </c>
      <c r="J27" s="30">
        <f>ROUND($J$91,2)</f>
        <v>0</v>
      </c>
      <c r="K27" s="17"/>
    </row>
    <row r="28" spans="2:11" s="16" customFormat="1" ht="7.5" customHeight="1">
      <c r="B28" s="15"/>
      <c r="D28" s="27"/>
      <c r="E28" s="27"/>
      <c r="F28" s="27"/>
      <c r="G28" s="27"/>
      <c r="H28" s="27"/>
      <c r="I28" s="27"/>
      <c r="J28" s="27"/>
      <c r="K28" s="28"/>
    </row>
    <row r="29" spans="2:11" s="16" customFormat="1" ht="15" customHeight="1">
      <c r="B29" s="15"/>
      <c r="F29" s="31" t="s">
        <v>41</v>
      </c>
      <c r="I29" s="31" t="s">
        <v>40</v>
      </c>
      <c r="J29" s="31" t="s">
        <v>42</v>
      </c>
      <c r="K29" s="17"/>
    </row>
    <row r="30" spans="2:11" s="16" customFormat="1" ht="15" customHeight="1">
      <c r="B30" s="15"/>
      <c r="D30" s="32" t="s">
        <v>43</v>
      </c>
      <c r="E30" s="32" t="s">
        <v>44</v>
      </c>
      <c r="F30" s="33">
        <f>ROUND(SUM($BE$91:$BE$203),2)</f>
        <v>0</v>
      </c>
      <c r="I30" s="34">
        <v>0.21</v>
      </c>
      <c r="J30" s="33">
        <f>ROUND(ROUND((SUM($BE$91:$BE$203)),2)*$I$30,2)</f>
        <v>0</v>
      </c>
      <c r="K30" s="17"/>
    </row>
    <row r="31" spans="2:11" s="16" customFormat="1" ht="15" customHeight="1">
      <c r="B31" s="15"/>
      <c r="E31" s="32" t="s">
        <v>45</v>
      </c>
      <c r="F31" s="33">
        <f>ROUND(SUM($BF$91:$BF$203),2)</f>
        <v>0</v>
      </c>
      <c r="I31" s="34">
        <v>0.15</v>
      </c>
      <c r="J31" s="33">
        <f>ROUND(ROUND((SUM($BF$91:$BF$203)),2)*$I$31,2)</f>
        <v>0</v>
      </c>
      <c r="K31" s="17"/>
    </row>
    <row r="32" spans="2:11" s="16" customFormat="1" ht="15" customHeight="1" hidden="1">
      <c r="B32" s="15"/>
      <c r="E32" s="32" t="s">
        <v>46</v>
      </c>
      <c r="F32" s="33">
        <f>ROUND(SUM($BG$91:$BG$203),2)</f>
        <v>0</v>
      </c>
      <c r="I32" s="34">
        <v>0.21</v>
      </c>
      <c r="J32" s="33">
        <v>0</v>
      </c>
      <c r="K32" s="17"/>
    </row>
    <row r="33" spans="2:11" s="16" customFormat="1" ht="15" customHeight="1" hidden="1">
      <c r="B33" s="15"/>
      <c r="E33" s="32" t="s">
        <v>47</v>
      </c>
      <c r="F33" s="33">
        <f>ROUND(SUM($BH$91:$BH$203),2)</f>
        <v>0</v>
      </c>
      <c r="I33" s="34">
        <v>0.15</v>
      </c>
      <c r="J33" s="33">
        <v>0</v>
      </c>
      <c r="K33" s="17"/>
    </row>
    <row r="34" spans="2:11" s="16" customFormat="1" ht="15" customHeight="1" hidden="1">
      <c r="B34" s="15"/>
      <c r="E34" s="32" t="s">
        <v>48</v>
      </c>
      <c r="F34" s="33">
        <f>ROUND(SUM($BI$91:$BI$203),2)</f>
        <v>0</v>
      </c>
      <c r="I34" s="34">
        <v>0</v>
      </c>
      <c r="J34" s="33">
        <v>0</v>
      </c>
      <c r="K34" s="17"/>
    </row>
    <row r="35" spans="2:11" s="16" customFormat="1" ht="7.5" customHeight="1">
      <c r="B35" s="15"/>
      <c r="K35" s="17"/>
    </row>
    <row r="36" spans="2:11" s="16" customFormat="1" ht="26.25" customHeight="1">
      <c r="B36" s="15"/>
      <c r="C36" s="35"/>
      <c r="D36" s="36" t="s">
        <v>49</v>
      </c>
      <c r="E36" s="37"/>
      <c r="F36" s="37"/>
      <c r="G36" s="38" t="s">
        <v>50</v>
      </c>
      <c r="H36" s="39" t="s">
        <v>51</v>
      </c>
      <c r="I36" s="37"/>
      <c r="J36" s="40">
        <f>SUM($J$27:$J$34)</f>
        <v>0</v>
      </c>
      <c r="K36" s="41"/>
    </row>
    <row r="37" spans="2:11" s="16" customFormat="1" ht="91.5" customHeight="1">
      <c r="B37" s="42"/>
      <c r="C37" s="43"/>
      <c r="D37" s="43"/>
      <c r="E37" s="43"/>
      <c r="F37" s="43"/>
      <c r="G37" s="43"/>
      <c r="H37" s="43"/>
      <c r="I37" s="43"/>
      <c r="J37" s="43"/>
      <c r="K37" s="44"/>
    </row>
    <row r="41" spans="2:11" s="16" customFormat="1" ht="7.5" customHeight="1">
      <c r="B41" s="45"/>
      <c r="C41" s="46"/>
      <c r="D41" s="46"/>
      <c r="E41" s="46"/>
      <c r="F41" s="46"/>
      <c r="G41" s="46"/>
      <c r="H41" s="46"/>
      <c r="I41" s="46"/>
      <c r="J41" s="46"/>
      <c r="K41" s="47"/>
    </row>
    <row r="42" spans="2:11" s="16" customFormat="1" ht="37.5" customHeight="1">
      <c r="B42" s="15"/>
      <c r="C42" s="10" t="s">
        <v>96</v>
      </c>
      <c r="K42" s="17"/>
    </row>
    <row r="43" spans="2:11" s="16" customFormat="1" ht="7.5" customHeight="1">
      <c r="B43" s="15"/>
      <c r="K43" s="17"/>
    </row>
    <row r="44" spans="2:11" s="16" customFormat="1" ht="15" customHeight="1">
      <c r="B44" s="15"/>
      <c r="C44" s="13" t="s">
        <v>16</v>
      </c>
      <c r="K44" s="17"/>
    </row>
    <row r="45" spans="2:11" s="16" customFormat="1" ht="14.25" customHeight="1">
      <c r="B45" s="15"/>
      <c r="E45" s="14" t="str">
        <f>$E$7</f>
        <v>Rekonstrukce skleníku LB05 v Lednici</v>
      </c>
      <c r="F45" s="14"/>
      <c r="G45" s="14"/>
      <c r="H45" s="14"/>
      <c r="K45" s="17"/>
    </row>
    <row r="46" spans="2:11" s="16" customFormat="1" ht="15" customHeight="1">
      <c r="B46" s="15"/>
      <c r="C46" s="13" t="s">
        <v>88</v>
      </c>
      <c r="K46" s="17"/>
    </row>
    <row r="47" spans="2:11" s="16" customFormat="1" ht="18" customHeight="1">
      <c r="B47" s="15"/>
      <c r="E47" s="18" t="str">
        <f>$E$9</f>
        <v>15-SO 143-01 - SO 01 1. loď skleníku a topný kabel</v>
      </c>
      <c r="F47" s="18"/>
      <c r="G47" s="18"/>
      <c r="H47" s="18"/>
      <c r="K47" s="17"/>
    </row>
    <row r="48" spans="2:11" s="16" customFormat="1" ht="7.5" customHeight="1">
      <c r="B48" s="15"/>
      <c r="K48" s="17"/>
    </row>
    <row r="49" spans="2:11" s="16" customFormat="1" ht="18" customHeight="1">
      <c r="B49" s="15"/>
      <c r="C49" s="13" t="s">
        <v>22</v>
      </c>
      <c r="F49" s="19" t="str">
        <f>$F$12</f>
        <v>Lednice, Valtická 337, areál zahradnické fakulty</v>
      </c>
      <c r="I49" s="13" t="s">
        <v>24</v>
      </c>
      <c r="J49" s="20" t="str">
        <f>IF($J$12="","",$J$12)</f>
        <v>27.11.2015</v>
      </c>
      <c r="K49" s="17"/>
    </row>
    <row r="50" spans="2:11" s="16" customFormat="1" ht="7.5" customHeight="1">
      <c r="B50" s="15"/>
      <c r="K50" s="17"/>
    </row>
    <row r="51" spans="2:11" s="16" customFormat="1" ht="13.5" customHeight="1">
      <c r="B51" s="15"/>
      <c r="C51" s="13" t="s">
        <v>28</v>
      </c>
      <c r="F51" s="19" t="str">
        <f>$E$15</f>
        <v>Mendelova univerzita v Brně </v>
      </c>
      <c r="I51" s="13" t="s">
        <v>34</v>
      </c>
      <c r="J51" s="19" t="str">
        <f>$E$21</f>
        <v>Ing. Jiřina Dvořáková</v>
      </c>
      <c r="K51" s="17"/>
    </row>
    <row r="52" spans="2:11" s="16" customFormat="1" ht="15" customHeight="1">
      <c r="B52" s="15"/>
      <c r="C52" s="13" t="s">
        <v>32</v>
      </c>
      <c r="F52" s="19">
        <f>IF($E$18="","",$E$18)</f>
      </c>
      <c r="K52" s="17"/>
    </row>
    <row r="53" spans="2:11" s="16" customFormat="1" ht="11.25" customHeight="1">
      <c r="B53" s="15"/>
      <c r="K53" s="17"/>
    </row>
    <row r="54" spans="2:11" s="16" customFormat="1" ht="30" customHeight="1">
      <c r="B54" s="15"/>
      <c r="C54" s="48" t="s">
        <v>97</v>
      </c>
      <c r="D54" s="35"/>
      <c r="E54" s="35"/>
      <c r="F54" s="35"/>
      <c r="G54" s="35"/>
      <c r="H54" s="35"/>
      <c r="I54" s="35"/>
      <c r="J54" s="49" t="s">
        <v>98</v>
      </c>
      <c r="K54" s="50"/>
    </row>
    <row r="55" spans="2:47" s="16" customFormat="1" ht="30" customHeight="1">
      <c r="B55" s="15"/>
      <c r="C55" s="51" t="s">
        <v>99</v>
      </c>
      <c r="J55" s="30">
        <f>$J$91</f>
        <v>0</v>
      </c>
      <c r="K55" s="17"/>
      <c r="AU55" s="16" t="s">
        <v>100</v>
      </c>
    </row>
    <row r="56" spans="2:11" s="53" customFormat="1" ht="25.5" customHeight="1">
      <c r="B56" s="52"/>
      <c r="D56" s="54" t="s">
        <v>101</v>
      </c>
      <c r="E56" s="54"/>
      <c r="F56" s="54"/>
      <c r="G56" s="54"/>
      <c r="H56" s="54"/>
      <c r="I56" s="54"/>
      <c r="J56" s="55">
        <f>$J$92</f>
        <v>0</v>
      </c>
      <c r="K56" s="56"/>
    </row>
    <row r="57" spans="2:11" s="58" customFormat="1" ht="18" customHeight="1">
      <c r="B57" s="57"/>
      <c r="D57" s="59" t="s">
        <v>102</v>
      </c>
      <c r="E57" s="59"/>
      <c r="F57" s="59"/>
      <c r="G57" s="59"/>
      <c r="H57" s="59"/>
      <c r="I57" s="59"/>
      <c r="J57" s="60">
        <f>$J$93</f>
        <v>0</v>
      </c>
      <c r="K57" s="61"/>
    </row>
    <row r="58" spans="2:11" s="58" customFormat="1" ht="18" customHeight="1">
      <c r="B58" s="57"/>
      <c r="D58" s="59" t="s">
        <v>103</v>
      </c>
      <c r="E58" s="59"/>
      <c r="F58" s="59"/>
      <c r="G58" s="59"/>
      <c r="H58" s="59"/>
      <c r="I58" s="59"/>
      <c r="J58" s="60">
        <f>$J$96</f>
        <v>0</v>
      </c>
      <c r="K58" s="61"/>
    </row>
    <row r="59" spans="2:11" s="58" customFormat="1" ht="18" customHeight="1">
      <c r="B59" s="57"/>
      <c r="D59" s="59" t="s">
        <v>104</v>
      </c>
      <c r="E59" s="59"/>
      <c r="F59" s="59"/>
      <c r="G59" s="59"/>
      <c r="H59" s="59"/>
      <c r="I59" s="59"/>
      <c r="J59" s="60">
        <f>$J$99</f>
        <v>0</v>
      </c>
      <c r="K59" s="61"/>
    </row>
    <row r="60" spans="2:11" s="53" customFormat="1" ht="25.5" customHeight="1">
      <c r="B60" s="52"/>
      <c r="D60" s="54" t="s">
        <v>105</v>
      </c>
      <c r="E60" s="54"/>
      <c r="F60" s="54"/>
      <c r="G60" s="54"/>
      <c r="H60" s="54"/>
      <c r="I60" s="54"/>
      <c r="J60" s="55">
        <f>$J$109</f>
        <v>0</v>
      </c>
      <c r="K60" s="56"/>
    </row>
    <row r="61" spans="2:11" s="58" customFormat="1" ht="18" customHeight="1">
      <c r="B61" s="57"/>
      <c r="D61" s="59" t="s">
        <v>106</v>
      </c>
      <c r="E61" s="59"/>
      <c r="F61" s="59"/>
      <c r="G61" s="59"/>
      <c r="H61" s="59"/>
      <c r="I61" s="59"/>
      <c r="J61" s="60">
        <f>$J$110</f>
        <v>0</v>
      </c>
      <c r="K61" s="61"/>
    </row>
    <row r="62" spans="2:11" s="58" customFormat="1" ht="18" customHeight="1">
      <c r="B62" s="57"/>
      <c r="D62" s="59" t="s">
        <v>107</v>
      </c>
      <c r="E62" s="59"/>
      <c r="F62" s="59"/>
      <c r="G62" s="59"/>
      <c r="H62" s="59"/>
      <c r="I62" s="59"/>
      <c r="J62" s="60">
        <f>$J$130</f>
        <v>0</v>
      </c>
      <c r="K62" s="61"/>
    </row>
    <row r="63" spans="2:11" s="58" customFormat="1" ht="18" customHeight="1">
      <c r="B63" s="57"/>
      <c r="D63" s="59" t="s">
        <v>108</v>
      </c>
      <c r="E63" s="59"/>
      <c r="F63" s="59"/>
      <c r="G63" s="59"/>
      <c r="H63" s="59"/>
      <c r="I63" s="59"/>
      <c r="J63" s="60">
        <f>$J$132</f>
        <v>0</v>
      </c>
      <c r="K63" s="61"/>
    </row>
    <row r="64" spans="2:11" s="53" customFormat="1" ht="25.5" customHeight="1">
      <c r="B64" s="52"/>
      <c r="D64" s="54" t="s">
        <v>109</v>
      </c>
      <c r="E64" s="54"/>
      <c r="F64" s="54"/>
      <c r="G64" s="54"/>
      <c r="H64" s="54"/>
      <c r="I64" s="54"/>
      <c r="J64" s="55">
        <f>$J$152</f>
        <v>0</v>
      </c>
      <c r="K64" s="56"/>
    </row>
    <row r="65" spans="2:11" s="58" customFormat="1" ht="18" customHeight="1">
      <c r="B65" s="57"/>
      <c r="D65" s="59" t="s">
        <v>110</v>
      </c>
      <c r="E65" s="59"/>
      <c r="F65" s="59"/>
      <c r="G65" s="59"/>
      <c r="H65" s="59"/>
      <c r="I65" s="59"/>
      <c r="J65" s="60">
        <f>$J$153</f>
        <v>0</v>
      </c>
      <c r="K65" s="61"/>
    </row>
    <row r="66" spans="2:11" s="53" customFormat="1" ht="25.5" customHeight="1">
      <c r="B66" s="52"/>
      <c r="D66" s="54" t="s">
        <v>111</v>
      </c>
      <c r="E66" s="54"/>
      <c r="F66" s="54"/>
      <c r="G66" s="54"/>
      <c r="H66" s="54"/>
      <c r="I66" s="54"/>
      <c r="J66" s="55">
        <f>$J$179</f>
        <v>0</v>
      </c>
      <c r="K66" s="56"/>
    </row>
    <row r="67" spans="2:11" s="53" customFormat="1" ht="25.5" customHeight="1">
      <c r="B67" s="52"/>
      <c r="D67" s="54" t="s">
        <v>112</v>
      </c>
      <c r="E67" s="54"/>
      <c r="F67" s="54"/>
      <c r="G67" s="54"/>
      <c r="H67" s="54"/>
      <c r="I67" s="54"/>
      <c r="J67" s="55">
        <f>$J$182</f>
        <v>0</v>
      </c>
      <c r="K67" s="56"/>
    </row>
    <row r="68" spans="2:11" s="58" customFormat="1" ht="18" customHeight="1">
      <c r="B68" s="57"/>
      <c r="D68" s="59" t="s">
        <v>113</v>
      </c>
      <c r="E68" s="59"/>
      <c r="F68" s="59"/>
      <c r="G68" s="59"/>
      <c r="H68" s="59"/>
      <c r="I68" s="59"/>
      <c r="J68" s="60">
        <f>$J$183</f>
        <v>0</v>
      </c>
      <c r="K68" s="61"/>
    </row>
    <row r="69" spans="2:11" s="58" customFormat="1" ht="18" customHeight="1">
      <c r="B69" s="57"/>
      <c r="D69" s="59" t="s">
        <v>114</v>
      </c>
      <c r="E69" s="59"/>
      <c r="F69" s="59"/>
      <c r="G69" s="59"/>
      <c r="H69" s="59"/>
      <c r="I69" s="59"/>
      <c r="J69" s="60">
        <f>$J$188</f>
        <v>0</v>
      </c>
      <c r="K69" s="61"/>
    </row>
    <row r="70" spans="2:11" s="58" customFormat="1" ht="18" customHeight="1">
      <c r="B70" s="57"/>
      <c r="D70" s="59" t="s">
        <v>115</v>
      </c>
      <c r="E70" s="59"/>
      <c r="F70" s="59"/>
      <c r="G70" s="59"/>
      <c r="H70" s="59"/>
      <c r="I70" s="59"/>
      <c r="J70" s="60">
        <f>$J$191</f>
        <v>0</v>
      </c>
      <c r="K70" s="61"/>
    </row>
    <row r="71" spans="2:11" s="58" customFormat="1" ht="18" customHeight="1">
      <c r="B71" s="57"/>
      <c r="D71" s="59" t="s">
        <v>116</v>
      </c>
      <c r="E71" s="59"/>
      <c r="F71" s="59"/>
      <c r="G71" s="59"/>
      <c r="H71" s="59"/>
      <c r="I71" s="59"/>
      <c r="J71" s="60">
        <f>$J$196</f>
        <v>0</v>
      </c>
      <c r="K71" s="61"/>
    </row>
    <row r="72" spans="2:11" s="16" customFormat="1" ht="11.25" customHeight="1">
      <c r="B72" s="15"/>
      <c r="K72" s="17"/>
    </row>
    <row r="73" spans="2:11" s="16" customFormat="1" ht="7.5" customHeight="1">
      <c r="B73" s="42"/>
      <c r="C73" s="43"/>
      <c r="D73" s="43"/>
      <c r="E73" s="43"/>
      <c r="F73" s="43"/>
      <c r="G73" s="43"/>
      <c r="H73" s="43"/>
      <c r="I73" s="43"/>
      <c r="J73" s="43"/>
      <c r="K73" s="44"/>
    </row>
    <row r="77" spans="2:12" s="16" customFormat="1" ht="7.5" customHeight="1">
      <c r="B77" s="62"/>
      <c r="C77" s="63"/>
      <c r="D77" s="63"/>
      <c r="E77" s="63"/>
      <c r="F77" s="63"/>
      <c r="G77" s="63"/>
      <c r="H77" s="63"/>
      <c r="I77" s="63"/>
      <c r="J77" s="63"/>
      <c r="K77" s="64"/>
      <c r="L77" s="15"/>
    </row>
    <row r="78" spans="2:12" s="16" customFormat="1" ht="37.5" customHeight="1">
      <c r="B78" s="65"/>
      <c r="C78" s="10" t="s">
        <v>117</v>
      </c>
      <c r="K78" s="66"/>
      <c r="L78" s="15"/>
    </row>
    <row r="79" spans="2:12" s="16" customFormat="1" ht="7.5" customHeight="1">
      <c r="B79" s="65"/>
      <c r="K79" s="66"/>
      <c r="L79" s="15"/>
    </row>
    <row r="80" spans="2:12" s="16" customFormat="1" ht="15" customHeight="1">
      <c r="B80" s="65"/>
      <c r="C80" s="13" t="s">
        <v>16</v>
      </c>
      <c r="K80" s="66"/>
      <c r="L80" s="15"/>
    </row>
    <row r="81" spans="2:12" s="16" customFormat="1" ht="14.25" customHeight="1">
      <c r="B81" s="65"/>
      <c r="E81" s="14" t="str">
        <f>$E$7</f>
        <v>Rekonstrukce skleníku LB05 v Lednici</v>
      </c>
      <c r="F81" s="14"/>
      <c r="G81" s="14"/>
      <c r="H81" s="14"/>
      <c r="K81" s="66"/>
      <c r="L81" s="15"/>
    </row>
    <row r="82" spans="2:12" s="16" customFormat="1" ht="15" customHeight="1">
      <c r="B82" s="65"/>
      <c r="C82" s="13" t="s">
        <v>88</v>
      </c>
      <c r="K82" s="66"/>
      <c r="L82" s="15"/>
    </row>
    <row r="83" spans="2:12" s="16" customFormat="1" ht="18" customHeight="1">
      <c r="B83" s="65"/>
      <c r="E83" s="18" t="str">
        <f>$E$9</f>
        <v>15-SO 143-01 - SO 01 1. loď skleníku a topný kabel</v>
      </c>
      <c r="F83" s="18"/>
      <c r="G83" s="18"/>
      <c r="H83" s="18"/>
      <c r="K83" s="66"/>
      <c r="L83" s="15"/>
    </row>
    <row r="84" spans="2:12" s="16" customFormat="1" ht="7.5" customHeight="1">
      <c r="B84" s="65"/>
      <c r="K84" s="66"/>
      <c r="L84" s="15"/>
    </row>
    <row r="85" spans="2:12" s="16" customFormat="1" ht="18" customHeight="1">
      <c r="B85" s="65"/>
      <c r="C85" s="13" t="s">
        <v>22</v>
      </c>
      <c r="F85" s="19" t="str">
        <f>$F$12</f>
        <v>Lednice, Valtická 337, areál zahradnické fakulty</v>
      </c>
      <c r="I85" s="13" t="s">
        <v>24</v>
      </c>
      <c r="J85" s="20" t="str">
        <f>IF($J$12="","",$J$12)</f>
        <v>27.11.2015</v>
      </c>
      <c r="K85" s="66"/>
      <c r="L85" s="15"/>
    </row>
    <row r="86" spans="2:12" s="16" customFormat="1" ht="7.5" customHeight="1">
      <c r="B86" s="65"/>
      <c r="K86" s="66"/>
      <c r="L86" s="15"/>
    </row>
    <row r="87" spans="2:12" s="16" customFormat="1" ht="13.5" customHeight="1">
      <c r="B87" s="65"/>
      <c r="C87" s="13" t="s">
        <v>28</v>
      </c>
      <c r="F87" s="19" t="str">
        <f>$E$15</f>
        <v>Mendelova univerzita v Brně </v>
      </c>
      <c r="I87" s="13" t="s">
        <v>34</v>
      </c>
      <c r="J87" s="19" t="str">
        <f>$E$21</f>
        <v>Ing. Jiřina Dvořáková</v>
      </c>
      <c r="K87" s="66"/>
      <c r="L87" s="15"/>
    </row>
    <row r="88" spans="2:12" s="16" customFormat="1" ht="15" customHeight="1">
      <c r="B88" s="65"/>
      <c r="C88" s="13" t="s">
        <v>32</v>
      </c>
      <c r="F88" s="19">
        <f>IF($E$18="","",$E$18)</f>
      </c>
      <c r="K88" s="66"/>
      <c r="L88" s="15"/>
    </row>
    <row r="89" spans="2:12" s="16" customFormat="1" ht="11.25" customHeight="1">
      <c r="B89" s="65"/>
      <c r="K89" s="66"/>
      <c r="L89" s="15"/>
    </row>
    <row r="90" spans="2:20" s="75" customFormat="1" ht="30" customHeight="1">
      <c r="B90" s="67"/>
      <c r="C90" s="68" t="s">
        <v>118</v>
      </c>
      <c r="D90" s="69" t="s">
        <v>58</v>
      </c>
      <c r="E90" s="69" t="s">
        <v>54</v>
      </c>
      <c r="F90" s="69" t="s">
        <v>119</v>
      </c>
      <c r="G90" s="69" t="s">
        <v>120</v>
      </c>
      <c r="H90" s="69" t="s">
        <v>121</v>
      </c>
      <c r="I90" s="69" t="s">
        <v>122</v>
      </c>
      <c r="J90" s="69" t="s">
        <v>123</v>
      </c>
      <c r="K90" s="70" t="s">
        <v>124</v>
      </c>
      <c r="L90" s="71"/>
      <c r="M90" s="72" t="s">
        <v>125</v>
      </c>
      <c r="N90" s="73" t="s">
        <v>43</v>
      </c>
      <c r="O90" s="73" t="s">
        <v>126</v>
      </c>
      <c r="P90" s="73" t="s">
        <v>127</v>
      </c>
      <c r="Q90" s="73" t="s">
        <v>128</v>
      </c>
      <c r="R90" s="73" t="s">
        <v>129</v>
      </c>
      <c r="S90" s="73" t="s">
        <v>130</v>
      </c>
      <c r="T90" s="74" t="s">
        <v>131</v>
      </c>
    </row>
    <row r="91" spans="2:63" s="16" customFormat="1" ht="30" customHeight="1">
      <c r="B91" s="65"/>
      <c r="C91" s="51" t="s">
        <v>99</v>
      </c>
      <c r="J91" s="76">
        <f>$BK$91</f>
        <v>0</v>
      </c>
      <c r="K91" s="66"/>
      <c r="L91" s="15"/>
      <c r="M91" s="77"/>
      <c r="N91" s="27"/>
      <c r="O91" s="27"/>
      <c r="P91" s="78">
        <f>$P$92+$P$109+$P$152+$P$179+$P$182</f>
        <v>0</v>
      </c>
      <c r="Q91" s="27"/>
      <c r="R91" s="78">
        <f>$R$92+$R$109+$R$152+$R$179+$R$182</f>
        <v>1.7497073</v>
      </c>
      <c r="S91" s="27"/>
      <c r="T91" s="79">
        <f>$T$92+$T$109+$T$152+$T$179+$T$182</f>
        <v>10.156003</v>
      </c>
      <c r="AT91" s="16" t="s">
        <v>72</v>
      </c>
      <c r="AU91" s="16" t="s">
        <v>100</v>
      </c>
      <c r="BK91" s="80">
        <f>$BK$92+$BK$109+$BK$152+$BK$179+$BK$182</f>
        <v>0</v>
      </c>
    </row>
    <row r="92" spans="2:63" s="82" customFormat="1" ht="38.25" customHeight="1">
      <c r="B92" s="81"/>
      <c r="D92" s="83" t="s">
        <v>72</v>
      </c>
      <c r="E92" s="84" t="s">
        <v>132</v>
      </c>
      <c r="F92" s="84" t="s">
        <v>133</v>
      </c>
      <c r="J92" s="85">
        <f>$BK$92</f>
        <v>0</v>
      </c>
      <c r="K92" s="86"/>
      <c r="L92" s="87"/>
      <c r="M92" s="88"/>
      <c r="P92" s="89">
        <f>$P$93+$P$96+$P$99</f>
        <v>0</v>
      </c>
      <c r="R92" s="89">
        <f>$R$93+$R$96+$R$99</f>
        <v>0.00096</v>
      </c>
      <c r="T92" s="90">
        <f>$T$93+$T$96+$T$99</f>
        <v>0</v>
      </c>
      <c r="AR92" s="83" t="s">
        <v>21</v>
      </c>
      <c r="AT92" s="83" t="s">
        <v>72</v>
      </c>
      <c r="AU92" s="83" t="s">
        <v>73</v>
      </c>
      <c r="AY92" s="83" t="s">
        <v>134</v>
      </c>
      <c r="BK92" s="91">
        <f>$BK$93+$BK$96+$BK$99</f>
        <v>0</v>
      </c>
    </row>
    <row r="93" spans="2:63" s="82" customFormat="1" ht="20.25" customHeight="1">
      <c r="B93" s="81"/>
      <c r="D93" s="83" t="s">
        <v>72</v>
      </c>
      <c r="E93" s="92" t="s">
        <v>135</v>
      </c>
      <c r="F93" s="92" t="s">
        <v>136</v>
      </c>
      <c r="J93" s="93">
        <f>$BK$93</f>
        <v>0</v>
      </c>
      <c r="K93" s="86"/>
      <c r="L93" s="87"/>
      <c r="M93" s="88"/>
      <c r="P93" s="89">
        <f>SUM($P$94:$P$95)</f>
        <v>0</v>
      </c>
      <c r="R93" s="89">
        <f>SUM($R$94:$R$95)</f>
        <v>0.00096</v>
      </c>
      <c r="T93" s="90">
        <f>SUM($T$94:$T$95)</f>
        <v>0</v>
      </c>
      <c r="AR93" s="83" t="s">
        <v>21</v>
      </c>
      <c r="AT93" s="83" t="s">
        <v>72</v>
      </c>
      <c r="AU93" s="83" t="s">
        <v>21</v>
      </c>
      <c r="AY93" s="83" t="s">
        <v>134</v>
      </c>
      <c r="BK93" s="91">
        <f>SUM($BK$94:$BK$95)</f>
        <v>0</v>
      </c>
    </row>
    <row r="94" spans="2:65" s="16" customFormat="1" ht="13.5" customHeight="1">
      <c r="B94" s="65"/>
      <c r="C94" s="94" t="s">
        <v>21</v>
      </c>
      <c r="D94" s="94" t="s">
        <v>137</v>
      </c>
      <c r="E94" s="95" t="s">
        <v>138</v>
      </c>
      <c r="F94" s="96" t="s">
        <v>139</v>
      </c>
      <c r="G94" s="97" t="s">
        <v>140</v>
      </c>
      <c r="H94" s="98">
        <v>4</v>
      </c>
      <c r="I94" s="139"/>
      <c r="J94" s="99">
        <f>ROUND($I$94*$H$94,2)</f>
        <v>0</v>
      </c>
      <c r="K94" s="100"/>
      <c r="L94" s="15"/>
      <c r="M94" s="101"/>
      <c r="N94" s="102" t="s">
        <v>44</v>
      </c>
      <c r="P94" s="103">
        <f>$O$94*$H$94</f>
        <v>0</v>
      </c>
      <c r="Q94" s="103">
        <v>0.00024</v>
      </c>
      <c r="R94" s="103">
        <f>$Q$94*$H$94</f>
        <v>0.00096</v>
      </c>
      <c r="S94" s="103">
        <v>0</v>
      </c>
      <c r="T94" s="104">
        <f>$S$94*$H$94</f>
        <v>0</v>
      </c>
      <c r="AR94" s="24" t="s">
        <v>141</v>
      </c>
      <c r="AT94" s="24" t="s">
        <v>137</v>
      </c>
      <c r="AU94" s="24" t="s">
        <v>82</v>
      </c>
      <c r="AY94" s="16" t="s">
        <v>134</v>
      </c>
      <c r="BE94" s="105">
        <f>IF($N$94="základní",$J$94,0)</f>
        <v>0</v>
      </c>
      <c r="BF94" s="105">
        <f>IF($N$94="snížená",$J$94,0)</f>
        <v>0</v>
      </c>
      <c r="BG94" s="105">
        <f>IF($N$94="zákl. přenesená",$J$94,0)</f>
        <v>0</v>
      </c>
      <c r="BH94" s="105">
        <f>IF($N$94="sníž. přenesená",$J$94,0)</f>
        <v>0</v>
      </c>
      <c r="BI94" s="105">
        <f>IF($N$94="nulová",$J$94,0)</f>
        <v>0</v>
      </c>
      <c r="BJ94" s="24" t="s">
        <v>21</v>
      </c>
      <c r="BK94" s="105">
        <f>ROUND($I$94*$H$94,2)</f>
        <v>0</v>
      </c>
      <c r="BL94" s="24" t="s">
        <v>141</v>
      </c>
      <c r="BM94" s="24" t="s">
        <v>142</v>
      </c>
    </row>
    <row r="95" spans="2:51" s="16" customFormat="1" ht="13.5" customHeight="1">
      <c r="B95" s="110"/>
      <c r="D95" s="106" t="s">
        <v>143</v>
      </c>
      <c r="E95" s="113"/>
      <c r="F95" s="113" t="s">
        <v>141</v>
      </c>
      <c r="H95" s="114">
        <v>4</v>
      </c>
      <c r="K95" s="66"/>
      <c r="L95" s="115"/>
      <c r="M95" s="116"/>
      <c r="T95" s="117"/>
      <c r="AT95" s="112" t="s">
        <v>143</v>
      </c>
      <c r="AU95" s="112" t="s">
        <v>82</v>
      </c>
      <c r="AV95" s="112" t="s">
        <v>82</v>
      </c>
      <c r="AW95" s="112" t="s">
        <v>100</v>
      </c>
      <c r="AX95" s="112" t="s">
        <v>21</v>
      </c>
      <c r="AY95" s="112" t="s">
        <v>134</v>
      </c>
    </row>
    <row r="96" spans="2:63" s="82" customFormat="1" ht="30" customHeight="1">
      <c r="B96" s="81"/>
      <c r="D96" s="83" t="s">
        <v>72</v>
      </c>
      <c r="E96" s="92" t="s">
        <v>144</v>
      </c>
      <c r="F96" s="92" t="s">
        <v>145</v>
      </c>
      <c r="J96" s="93">
        <f>$BK$96</f>
        <v>0</v>
      </c>
      <c r="K96" s="86"/>
      <c r="L96" s="87"/>
      <c r="M96" s="88"/>
      <c r="P96" s="89">
        <f>SUM($P$97:$P$98)</f>
        <v>0</v>
      </c>
      <c r="R96" s="89">
        <f>SUM($R$97:$R$98)</f>
        <v>0</v>
      </c>
      <c r="T96" s="90">
        <f>SUM($T$97:$T$98)</f>
        <v>0</v>
      </c>
      <c r="AR96" s="83" t="s">
        <v>21</v>
      </c>
      <c r="AT96" s="83" t="s">
        <v>72</v>
      </c>
      <c r="AU96" s="83" t="s">
        <v>21</v>
      </c>
      <c r="AY96" s="83" t="s">
        <v>134</v>
      </c>
      <c r="BK96" s="91">
        <f>SUM($BK$97:$BK$98)</f>
        <v>0</v>
      </c>
    </row>
    <row r="97" spans="2:65" s="16" customFormat="1" ht="13.5" customHeight="1">
      <c r="B97" s="65"/>
      <c r="C97" s="94" t="s">
        <v>82</v>
      </c>
      <c r="D97" s="94" t="s">
        <v>137</v>
      </c>
      <c r="E97" s="95" t="s">
        <v>146</v>
      </c>
      <c r="F97" s="96" t="s">
        <v>147</v>
      </c>
      <c r="G97" s="97" t="s">
        <v>148</v>
      </c>
      <c r="H97" s="98">
        <v>20</v>
      </c>
      <c r="I97" s="139"/>
      <c r="J97" s="99">
        <f>ROUND($I$97*$H$97,2)</f>
        <v>0</v>
      </c>
      <c r="K97" s="100"/>
      <c r="L97" s="15"/>
      <c r="M97" s="101"/>
      <c r="N97" s="102" t="s">
        <v>44</v>
      </c>
      <c r="P97" s="103">
        <f>$O$97*$H$97</f>
        <v>0</v>
      </c>
      <c r="Q97" s="103">
        <v>0</v>
      </c>
      <c r="R97" s="103">
        <f>$Q$97*$H$97</f>
        <v>0</v>
      </c>
      <c r="S97" s="103">
        <v>0</v>
      </c>
      <c r="T97" s="104">
        <f>$S$97*$H$97</f>
        <v>0</v>
      </c>
      <c r="AR97" s="24" t="s">
        <v>141</v>
      </c>
      <c r="AT97" s="24" t="s">
        <v>137</v>
      </c>
      <c r="AU97" s="24" t="s">
        <v>82</v>
      </c>
      <c r="AY97" s="16" t="s">
        <v>134</v>
      </c>
      <c r="BE97" s="105">
        <f>IF($N$97="základní",$J$97,0)</f>
        <v>0</v>
      </c>
      <c r="BF97" s="105">
        <f>IF($N$97="snížená",$J$97,0)</f>
        <v>0</v>
      </c>
      <c r="BG97" s="105">
        <f>IF($N$97="zákl. přenesená",$J$97,0)</f>
        <v>0</v>
      </c>
      <c r="BH97" s="105">
        <f>IF($N$97="sníž. přenesená",$J$97,0)</f>
        <v>0</v>
      </c>
      <c r="BI97" s="105">
        <f>IF($N$97="nulová",$J$97,0)</f>
        <v>0</v>
      </c>
      <c r="BJ97" s="24" t="s">
        <v>21</v>
      </c>
      <c r="BK97" s="105">
        <f>ROUND($I$97*$H$97,2)</f>
        <v>0</v>
      </c>
      <c r="BL97" s="24" t="s">
        <v>141</v>
      </c>
      <c r="BM97" s="24" t="s">
        <v>149</v>
      </c>
    </row>
    <row r="98" spans="2:65" s="16" customFormat="1" ht="13.5" customHeight="1">
      <c r="B98" s="65"/>
      <c r="C98" s="97" t="s">
        <v>150</v>
      </c>
      <c r="D98" s="97" t="s">
        <v>137</v>
      </c>
      <c r="E98" s="95" t="s">
        <v>151</v>
      </c>
      <c r="F98" s="96" t="s">
        <v>152</v>
      </c>
      <c r="G98" s="97" t="s">
        <v>153</v>
      </c>
      <c r="H98" s="98">
        <v>30</v>
      </c>
      <c r="I98" s="139"/>
      <c r="J98" s="99">
        <f>ROUND($I$98*$H$98,2)</f>
        <v>0</v>
      </c>
      <c r="K98" s="100"/>
      <c r="L98" s="15"/>
      <c r="M98" s="101"/>
      <c r="N98" s="102" t="s">
        <v>44</v>
      </c>
      <c r="P98" s="103">
        <f>$O$98*$H$98</f>
        <v>0</v>
      </c>
      <c r="Q98" s="103">
        <v>0</v>
      </c>
      <c r="R98" s="103">
        <f>$Q$98*$H$98</f>
        <v>0</v>
      </c>
      <c r="S98" s="103">
        <v>0</v>
      </c>
      <c r="T98" s="104">
        <f>$S$98*$H$98</f>
        <v>0</v>
      </c>
      <c r="AR98" s="24" t="s">
        <v>141</v>
      </c>
      <c r="AT98" s="24" t="s">
        <v>137</v>
      </c>
      <c r="AU98" s="24" t="s">
        <v>82</v>
      </c>
      <c r="AY98" s="24" t="s">
        <v>134</v>
      </c>
      <c r="BE98" s="105">
        <f>IF($N$98="základní",$J$98,0)</f>
        <v>0</v>
      </c>
      <c r="BF98" s="105">
        <f>IF($N$98="snížená",$J$98,0)</f>
        <v>0</v>
      </c>
      <c r="BG98" s="105">
        <f>IF($N$98="zákl. přenesená",$J$98,0)</f>
        <v>0</v>
      </c>
      <c r="BH98" s="105">
        <f>IF($N$98="sníž. přenesená",$J$98,0)</f>
        <v>0</v>
      </c>
      <c r="BI98" s="105">
        <f>IF($N$98="nulová",$J$98,0)</f>
        <v>0</v>
      </c>
      <c r="BJ98" s="24" t="s">
        <v>21</v>
      </c>
      <c r="BK98" s="105">
        <f>ROUND($I$98*$H$98,2)</f>
        <v>0</v>
      </c>
      <c r="BL98" s="24" t="s">
        <v>141</v>
      </c>
      <c r="BM98" s="24" t="s">
        <v>154</v>
      </c>
    </row>
    <row r="99" spans="2:63" s="82" customFormat="1" ht="30" customHeight="1">
      <c r="B99" s="81"/>
      <c r="D99" s="83" t="s">
        <v>72</v>
      </c>
      <c r="E99" s="92" t="s">
        <v>155</v>
      </c>
      <c r="F99" s="92" t="s">
        <v>156</v>
      </c>
      <c r="J99" s="93">
        <f>$BK$99</f>
        <v>0</v>
      </c>
      <c r="K99" s="86"/>
      <c r="L99" s="87"/>
      <c r="M99" s="88"/>
      <c r="P99" s="89">
        <f>SUM($P$100:$P$108)</f>
        <v>0</v>
      </c>
      <c r="R99" s="89">
        <f>SUM($R$100:$R$108)</f>
        <v>0</v>
      </c>
      <c r="T99" s="90">
        <f>SUM($T$100:$T$108)</f>
        <v>0</v>
      </c>
      <c r="AR99" s="83" t="s">
        <v>21</v>
      </c>
      <c r="AT99" s="83" t="s">
        <v>72</v>
      </c>
      <c r="AU99" s="83" t="s">
        <v>21</v>
      </c>
      <c r="AY99" s="83" t="s">
        <v>134</v>
      </c>
      <c r="BK99" s="91">
        <f>SUM($BK$100:$BK$108)</f>
        <v>0</v>
      </c>
    </row>
    <row r="100" spans="2:65" s="16" customFormat="1" ht="13.5" customHeight="1">
      <c r="B100" s="65"/>
      <c r="C100" s="97" t="s">
        <v>157</v>
      </c>
      <c r="D100" s="97" t="s">
        <v>137</v>
      </c>
      <c r="E100" s="95" t="s">
        <v>158</v>
      </c>
      <c r="F100" s="96" t="s">
        <v>159</v>
      </c>
      <c r="G100" s="97" t="s">
        <v>160</v>
      </c>
      <c r="H100" s="98">
        <v>10.156</v>
      </c>
      <c r="I100" s="139"/>
      <c r="J100" s="99">
        <f>ROUND($I$100*$H$100,2)</f>
        <v>0</v>
      </c>
      <c r="K100" s="100" t="s">
        <v>161</v>
      </c>
      <c r="L100" s="15"/>
      <c r="M100" s="101"/>
      <c r="N100" s="102" t="s">
        <v>44</v>
      </c>
      <c r="P100" s="103">
        <f>$O$100*$H$100</f>
        <v>0</v>
      </c>
      <c r="Q100" s="103">
        <v>0</v>
      </c>
      <c r="R100" s="103">
        <f>$Q$100*$H$100</f>
        <v>0</v>
      </c>
      <c r="S100" s="103">
        <v>0</v>
      </c>
      <c r="T100" s="104">
        <f>$S$100*$H$100</f>
        <v>0</v>
      </c>
      <c r="AR100" s="24" t="s">
        <v>141</v>
      </c>
      <c r="AT100" s="24" t="s">
        <v>137</v>
      </c>
      <c r="AU100" s="24" t="s">
        <v>82</v>
      </c>
      <c r="AY100" s="24" t="s">
        <v>134</v>
      </c>
      <c r="BE100" s="105">
        <f>IF($N$100="základní",$J$100,0)</f>
        <v>0</v>
      </c>
      <c r="BF100" s="105">
        <f>IF($N$100="snížená",$J$100,0)</f>
        <v>0</v>
      </c>
      <c r="BG100" s="105">
        <f>IF($N$100="zákl. přenesená",$J$100,0)</f>
        <v>0</v>
      </c>
      <c r="BH100" s="105">
        <f>IF($N$100="sníž. přenesená",$J$100,0)</f>
        <v>0</v>
      </c>
      <c r="BI100" s="105">
        <f>IF($N$100="nulová",$J$100,0)</f>
        <v>0</v>
      </c>
      <c r="BJ100" s="24" t="s">
        <v>21</v>
      </c>
      <c r="BK100" s="105">
        <f>ROUND($I$100*$H$100,2)</f>
        <v>0</v>
      </c>
      <c r="BL100" s="24" t="s">
        <v>141</v>
      </c>
      <c r="BM100" s="24" t="s">
        <v>162</v>
      </c>
    </row>
    <row r="101" spans="2:47" s="16" customFormat="1" ht="24.75" customHeight="1">
      <c r="B101" s="65"/>
      <c r="D101" s="106" t="s">
        <v>163</v>
      </c>
      <c r="F101" s="107" t="s">
        <v>164</v>
      </c>
      <c r="K101" s="66"/>
      <c r="L101" s="15"/>
      <c r="M101" s="108"/>
      <c r="T101" s="109"/>
      <c r="AT101" s="16" t="s">
        <v>163</v>
      </c>
      <c r="AU101" s="16" t="s">
        <v>82</v>
      </c>
    </row>
    <row r="102" spans="2:65" s="16" customFormat="1" ht="13.5" customHeight="1">
      <c r="B102" s="65"/>
      <c r="C102" s="94" t="s">
        <v>141</v>
      </c>
      <c r="D102" s="94" t="s">
        <v>137</v>
      </c>
      <c r="E102" s="95" t="s">
        <v>165</v>
      </c>
      <c r="F102" s="96" t="s">
        <v>166</v>
      </c>
      <c r="G102" s="97" t="s">
        <v>160</v>
      </c>
      <c r="H102" s="98">
        <v>10.156</v>
      </c>
      <c r="I102" s="139"/>
      <c r="J102" s="99">
        <f>ROUND($I$102*$H$102,2)</f>
        <v>0</v>
      </c>
      <c r="K102" s="100" t="s">
        <v>161</v>
      </c>
      <c r="L102" s="15"/>
      <c r="M102" s="101"/>
      <c r="N102" s="102" t="s">
        <v>44</v>
      </c>
      <c r="P102" s="103">
        <f>$O$102*$H$102</f>
        <v>0</v>
      </c>
      <c r="Q102" s="103">
        <v>0</v>
      </c>
      <c r="R102" s="103">
        <f>$Q$102*$H$102</f>
        <v>0</v>
      </c>
      <c r="S102" s="103">
        <v>0</v>
      </c>
      <c r="T102" s="104">
        <f>$S$102*$H$102</f>
        <v>0</v>
      </c>
      <c r="AR102" s="24" t="s">
        <v>141</v>
      </c>
      <c r="AT102" s="24" t="s">
        <v>137</v>
      </c>
      <c r="AU102" s="24" t="s">
        <v>82</v>
      </c>
      <c r="AY102" s="16" t="s">
        <v>134</v>
      </c>
      <c r="BE102" s="105">
        <f>IF($N$102="základní",$J$102,0)</f>
        <v>0</v>
      </c>
      <c r="BF102" s="105">
        <f>IF($N$102="snížená",$J$102,0)</f>
        <v>0</v>
      </c>
      <c r="BG102" s="105">
        <f>IF($N$102="zákl. přenesená",$J$102,0)</f>
        <v>0</v>
      </c>
      <c r="BH102" s="105">
        <f>IF($N$102="sníž. přenesená",$J$102,0)</f>
        <v>0</v>
      </c>
      <c r="BI102" s="105">
        <f>IF($N$102="nulová",$J$102,0)</f>
        <v>0</v>
      </c>
      <c r="BJ102" s="24" t="s">
        <v>21</v>
      </c>
      <c r="BK102" s="105">
        <f>ROUND($I$102*$H$102,2)</f>
        <v>0</v>
      </c>
      <c r="BL102" s="24" t="s">
        <v>141</v>
      </c>
      <c r="BM102" s="24" t="s">
        <v>167</v>
      </c>
    </row>
    <row r="103" spans="2:47" s="16" customFormat="1" ht="14.25" customHeight="1">
      <c r="B103" s="65"/>
      <c r="D103" s="106" t="s">
        <v>163</v>
      </c>
      <c r="F103" s="107" t="s">
        <v>168</v>
      </c>
      <c r="K103" s="66"/>
      <c r="L103" s="15"/>
      <c r="M103" s="108"/>
      <c r="T103" s="109"/>
      <c r="AT103" s="16" t="s">
        <v>163</v>
      </c>
      <c r="AU103" s="16" t="s">
        <v>82</v>
      </c>
    </row>
    <row r="104" spans="2:65" s="16" customFormat="1" ht="13.5" customHeight="1">
      <c r="B104" s="65"/>
      <c r="C104" s="94" t="s">
        <v>169</v>
      </c>
      <c r="D104" s="94" t="s">
        <v>137</v>
      </c>
      <c r="E104" s="95" t="s">
        <v>170</v>
      </c>
      <c r="F104" s="96" t="s">
        <v>171</v>
      </c>
      <c r="G104" s="97" t="s">
        <v>160</v>
      </c>
      <c r="H104" s="98">
        <v>294.524</v>
      </c>
      <c r="I104" s="139"/>
      <c r="J104" s="99">
        <f>ROUND($I$104*$H$104,2)</f>
        <v>0</v>
      </c>
      <c r="K104" s="100" t="s">
        <v>161</v>
      </c>
      <c r="L104" s="15"/>
      <c r="M104" s="101"/>
      <c r="N104" s="102" t="s">
        <v>44</v>
      </c>
      <c r="P104" s="103">
        <f>$O$104*$H$104</f>
        <v>0</v>
      </c>
      <c r="Q104" s="103">
        <v>0</v>
      </c>
      <c r="R104" s="103">
        <f>$Q$104*$H$104</f>
        <v>0</v>
      </c>
      <c r="S104" s="103">
        <v>0</v>
      </c>
      <c r="T104" s="104">
        <f>$S$104*$H$104</f>
        <v>0</v>
      </c>
      <c r="AR104" s="24" t="s">
        <v>141</v>
      </c>
      <c r="AT104" s="24" t="s">
        <v>137</v>
      </c>
      <c r="AU104" s="24" t="s">
        <v>82</v>
      </c>
      <c r="AY104" s="16" t="s">
        <v>134</v>
      </c>
      <c r="BE104" s="105">
        <f>IF($N$104="základní",$J$104,0)</f>
        <v>0</v>
      </c>
      <c r="BF104" s="105">
        <f>IF($N$104="snížená",$J$104,0)</f>
        <v>0</v>
      </c>
      <c r="BG104" s="105">
        <f>IF($N$104="zákl. přenesená",$J$104,0)</f>
        <v>0</v>
      </c>
      <c r="BH104" s="105">
        <f>IF($N$104="sníž. přenesená",$J$104,0)</f>
        <v>0</v>
      </c>
      <c r="BI104" s="105">
        <f>IF($N$104="nulová",$J$104,0)</f>
        <v>0</v>
      </c>
      <c r="BJ104" s="24" t="s">
        <v>21</v>
      </c>
      <c r="BK104" s="105">
        <f>ROUND($I$104*$H$104,2)</f>
        <v>0</v>
      </c>
      <c r="BL104" s="24" t="s">
        <v>141</v>
      </c>
      <c r="BM104" s="24" t="s">
        <v>172</v>
      </c>
    </row>
    <row r="105" spans="2:47" s="16" customFormat="1" ht="24.75" customHeight="1">
      <c r="B105" s="65"/>
      <c r="D105" s="106" t="s">
        <v>163</v>
      </c>
      <c r="F105" s="107" t="s">
        <v>173</v>
      </c>
      <c r="K105" s="66"/>
      <c r="L105" s="15"/>
      <c r="M105" s="108"/>
      <c r="T105" s="109"/>
      <c r="AT105" s="16" t="s">
        <v>163</v>
      </c>
      <c r="AU105" s="16" t="s">
        <v>82</v>
      </c>
    </row>
    <row r="106" spans="2:51" s="16" customFormat="1" ht="13.5" customHeight="1">
      <c r="B106" s="110"/>
      <c r="D106" s="111" t="s">
        <v>143</v>
      </c>
      <c r="F106" s="113" t="s">
        <v>174</v>
      </c>
      <c r="H106" s="114">
        <v>294.524</v>
      </c>
      <c r="K106" s="66"/>
      <c r="L106" s="115"/>
      <c r="M106" s="116"/>
      <c r="T106" s="117"/>
      <c r="AT106" s="112" t="s">
        <v>143</v>
      </c>
      <c r="AU106" s="112" t="s">
        <v>82</v>
      </c>
      <c r="AV106" s="112" t="s">
        <v>82</v>
      </c>
      <c r="AW106" s="112" t="s">
        <v>73</v>
      </c>
      <c r="AX106" s="112" t="s">
        <v>21</v>
      </c>
      <c r="AY106" s="112" t="s">
        <v>134</v>
      </c>
    </row>
    <row r="107" spans="2:65" s="16" customFormat="1" ht="13.5" customHeight="1">
      <c r="B107" s="65"/>
      <c r="C107" s="94" t="s">
        <v>135</v>
      </c>
      <c r="D107" s="94" t="s">
        <v>137</v>
      </c>
      <c r="E107" s="95" t="s">
        <v>175</v>
      </c>
      <c r="F107" s="96" t="s">
        <v>176</v>
      </c>
      <c r="G107" s="97" t="s">
        <v>160</v>
      </c>
      <c r="H107" s="98">
        <v>10.156</v>
      </c>
      <c r="I107" s="139"/>
      <c r="J107" s="99">
        <f>ROUND($I$107*$H$107,2)</f>
        <v>0</v>
      </c>
      <c r="K107" s="100" t="s">
        <v>161</v>
      </c>
      <c r="L107" s="15"/>
      <c r="M107" s="101"/>
      <c r="N107" s="102" t="s">
        <v>44</v>
      </c>
      <c r="P107" s="103">
        <f>$O$107*$H$107</f>
        <v>0</v>
      </c>
      <c r="Q107" s="103">
        <v>0</v>
      </c>
      <c r="R107" s="103">
        <f>$Q$107*$H$107</f>
        <v>0</v>
      </c>
      <c r="S107" s="103">
        <v>0</v>
      </c>
      <c r="T107" s="104">
        <f>$S$107*$H$107</f>
        <v>0</v>
      </c>
      <c r="AR107" s="24" t="s">
        <v>141</v>
      </c>
      <c r="AT107" s="24" t="s">
        <v>137</v>
      </c>
      <c r="AU107" s="24" t="s">
        <v>82</v>
      </c>
      <c r="AY107" s="16" t="s">
        <v>134</v>
      </c>
      <c r="BE107" s="105">
        <f>IF($N$107="základní",$J$107,0)</f>
        <v>0</v>
      </c>
      <c r="BF107" s="105">
        <f>IF($N$107="snížená",$J$107,0)</f>
        <v>0</v>
      </c>
      <c r="BG107" s="105">
        <f>IF($N$107="zákl. přenesená",$J$107,0)</f>
        <v>0</v>
      </c>
      <c r="BH107" s="105">
        <f>IF($N$107="sníž. přenesená",$J$107,0)</f>
        <v>0</v>
      </c>
      <c r="BI107" s="105">
        <f>IF($N$107="nulová",$J$107,0)</f>
        <v>0</v>
      </c>
      <c r="BJ107" s="24" t="s">
        <v>21</v>
      </c>
      <c r="BK107" s="105">
        <f>ROUND($I$107*$H$107,2)</f>
        <v>0</v>
      </c>
      <c r="BL107" s="24" t="s">
        <v>141</v>
      </c>
      <c r="BM107" s="24" t="s">
        <v>177</v>
      </c>
    </row>
    <row r="108" spans="2:47" s="16" customFormat="1" ht="14.25" customHeight="1">
      <c r="B108" s="65"/>
      <c r="D108" s="106" t="s">
        <v>163</v>
      </c>
      <c r="F108" s="107" t="s">
        <v>178</v>
      </c>
      <c r="K108" s="66"/>
      <c r="L108" s="15"/>
      <c r="M108" s="108"/>
      <c r="T108" s="109"/>
      <c r="AT108" s="16" t="s">
        <v>163</v>
      </c>
      <c r="AU108" s="16" t="s">
        <v>82</v>
      </c>
    </row>
    <row r="109" spans="2:63" s="82" customFormat="1" ht="38.25" customHeight="1">
      <c r="B109" s="81"/>
      <c r="D109" s="83" t="s">
        <v>72</v>
      </c>
      <c r="E109" s="84" t="s">
        <v>179</v>
      </c>
      <c r="F109" s="84" t="s">
        <v>180</v>
      </c>
      <c r="J109" s="85">
        <f>$BK$109</f>
        <v>0</v>
      </c>
      <c r="K109" s="86"/>
      <c r="L109" s="87"/>
      <c r="M109" s="88"/>
      <c r="P109" s="89">
        <f>$P$110+$P$130+$P$132</f>
        <v>0</v>
      </c>
      <c r="R109" s="89">
        <f>$R$110+$R$130+$R$132</f>
        <v>1.7438373</v>
      </c>
      <c r="T109" s="90">
        <f>$T$110+$T$130+$T$132</f>
        <v>10.156003</v>
      </c>
      <c r="AR109" s="83" t="s">
        <v>82</v>
      </c>
      <c r="AT109" s="83" t="s">
        <v>72</v>
      </c>
      <c r="AU109" s="83" t="s">
        <v>73</v>
      </c>
      <c r="AY109" s="83" t="s">
        <v>134</v>
      </c>
      <c r="BK109" s="91">
        <f>$BK$110+$BK$130+$BK$132</f>
        <v>0</v>
      </c>
    </row>
    <row r="110" spans="2:63" s="82" customFormat="1" ht="20.25" customHeight="1">
      <c r="B110" s="81"/>
      <c r="D110" s="83" t="s">
        <v>72</v>
      </c>
      <c r="E110" s="92" t="s">
        <v>181</v>
      </c>
      <c r="F110" s="92" t="s">
        <v>182</v>
      </c>
      <c r="J110" s="93">
        <f>$BK$110</f>
        <v>0</v>
      </c>
      <c r="K110" s="86"/>
      <c r="L110" s="87"/>
      <c r="M110" s="88"/>
      <c r="P110" s="89">
        <f>SUM($P$111:$P$129)</f>
        <v>0</v>
      </c>
      <c r="R110" s="89">
        <f>SUM($R$111:$R$129)</f>
        <v>0.0468225</v>
      </c>
      <c r="T110" s="90">
        <f>SUM($T$111:$T$129)</f>
        <v>0.17356300000000002</v>
      </c>
      <c r="AR110" s="83" t="s">
        <v>82</v>
      </c>
      <c r="AT110" s="83" t="s">
        <v>72</v>
      </c>
      <c r="AU110" s="83" t="s">
        <v>21</v>
      </c>
      <c r="AY110" s="83" t="s">
        <v>134</v>
      </c>
      <c r="BK110" s="91">
        <f>SUM($BK$111:$BK$129)</f>
        <v>0</v>
      </c>
    </row>
    <row r="111" spans="2:65" s="16" customFormat="1" ht="13.5" customHeight="1">
      <c r="B111" s="65"/>
      <c r="C111" s="94" t="s">
        <v>183</v>
      </c>
      <c r="D111" s="94" t="s">
        <v>137</v>
      </c>
      <c r="E111" s="95" t="s">
        <v>184</v>
      </c>
      <c r="F111" s="96" t="s">
        <v>185</v>
      </c>
      <c r="G111" s="97" t="s">
        <v>186</v>
      </c>
      <c r="H111" s="98">
        <v>51.35</v>
      </c>
      <c r="I111" s="139"/>
      <c r="J111" s="99">
        <f>ROUND($I$111*$H$111,2)</f>
        <v>0</v>
      </c>
      <c r="K111" s="100" t="s">
        <v>161</v>
      </c>
      <c r="L111" s="15"/>
      <c r="M111" s="101"/>
      <c r="N111" s="102" t="s">
        <v>44</v>
      </c>
      <c r="P111" s="103">
        <f>$O$111*$H$111</f>
        <v>0</v>
      </c>
      <c r="Q111" s="103">
        <v>0</v>
      </c>
      <c r="R111" s="103">
        <f>$Q$111*$H$111</f>
        <v>0</v>
      </c>
      <c r="S111" s="103">
        <v>0.00338</v>
      </c>
      <c r="T111" s="104">
        <f>$S$111*$H$111</f>
        <v>0.17356300000000002</v>
      </c>
      <c r="AR111" s="24" t="s">
        <v>187</v>
      </c>
      <c r="AT111" s="24" t="s">
        <v>137</v>
      </c>
      <c r="AU111" s="24" t="s">
        <v>82</v>
      </c>
      <c r="AY111" s="16" t="s">
        <v>134</v>
      </c>
      <c r="BE111" s="105">
        <f>IF($N$111="základní",$J$111,0)</f>
        <v>0</v>
      </c>
      <c r="BF111" s="105">
        <f>IF($N$111="snížená",$J$111,0)</f>
        <v>0</v>
      </c>
      <c r="BG111" s="105">
        <f>IF($N$111="zákl. přenesená",$J$111,0)</f>
        <v>0</v>
      </c>
      <c r="BH111" s="105">
        <f>IF($N$111="sníž. přenesená",$J$111,0)</f>
        <v>0</v>
      </c>
      <c r="BI111" s="105">
        <f>IF($N$111="nulová",$J$111,0)</f>
        <v>0</v>
      </c>
      <c r="BJ111" s="24" t="s">
        <v>21</v>
      </c>
      <c r="BK111" s="105">
        <f>ROUND($I$111*$H$111,2)</f>
        <v>0</v>
      </c>
      <c r="BL111" s="24" t="s">
        <v>187</v>
      </c>
      <c r="BM111" s="24" t="s">
        <v>188</v>
      </c>
    </row>
    <row r="112" spans="2:47" s="16" customFormat="1" ht="14.25" customHeight="1">
      <c r="B112" s="65"/>
      <c r="D112" s="106" t="s">
        <v>163</v>
      </c>
      <c r="F112" s="107" t="s">
        <v>189</v>
      </c>
      <c r="K112" s="66"/>
      <c r="L112" s="15"/>
      <c r="M112" s="108"/>
      <c r="T112" s="109"/>
      <c r="AT112" s="16" t="s">
        <v>163</v>
      </c>
      <c r="AU112" s="16" t="s">
        <v>82</v>
      </c>
    </row>
    <row r="113" spans="2:51" s="16" customFormat="1" ht="13.5" customHeight="1">
      <c r="B113" s="110"/>
      <c r="D113" s="111" t="s">
        <v>143</v>
      </c>
      <c r="E113" s="112"/>
      <c r="F113" s="113" t="s">
        <v>190</v>
      </c>
      <c r="H113" s="114">
        <v>51.35</v>
      </c>
      <c r="K113" s="66"/>
      <c r="L113" s="115"/>
      <c r="M113" s="116"/>
      <c r="T113" s="117"/>
      <c r="AT113" s="112" t="s">
        <v>143</v>
      </c>
      <c r="AU113" s="112" t="s">
        <v>82</v>
      </c>
      <c r="AV113" s="112" t="s">
        <v>82</v>
      </c>
      <c r="AW113" s="112" t="s">
        <v>100</v>
      </c>
      <c r="AX113" s="112" t="s">
        <v>21</v>
      </c>
      <c r="AY113" s="112" t="s">
        <v>134</v>
      </c>
    </row>
    <row r="114" spans="2:65" s="16" customFormat="1" ht="24" customHeight="1">
      <c r="B114" s="65"/>
      <c r="C114" s="94" t="s">
        <v>191</v>
      </c>
      <c r="D114" s="94" t="s">
        <v>137</v>
      </c>
      <c r="E114" s="95" t="s">
        <v>192</v>
      </c>
      <c r="F114" s="96" t="s">
        <v>193</v>
      </c>
      <c r="G114" s="97" t="s">
        <v>140</v>
      </c>
      <c r="H114" s="98">
        <v>1</v>
      </c>
      <c r="I114" s="139"/>
      <c r="J114" s="99">
        <f>ROUND($I$114*$H$114,2)</f>
        <v>0</v>
      </c>
      <c r="K114" s="100"/>
      <c r="L114" s="15"/>
      <c r="M114" s="101"/>
      <c r="N114" s="102" t="s">
        <v>44</v>
      </c>
      <c r="P114" s="103">
        <f>$O$114*$H$114</f>
        <v>0</v>
      </c>
      <c r="Q114" s="103">
        <v>0</v>
      </c>
      <c r="R114" s="103">
        <f>$Q$114*$H$114</f>
        <v>0</v>
      </c>
      <c r="S114" s="103">
        <v>0</v>
      </c>
      <c r="T114" s="104">
        <f>$S$114*$H$114</f>
        <v>0</v>
      </c>
      <c r="AR114" s="24" t="s">
        <v>187</v>
      </c>
      <c r="AT114" s="24" t="s">
        <v>137</v>
      </c>
      <c r="AU114" s="24" t="s">
        <v>82</v>
      </c>
      <c r="AY114" s="16" t="s">
        <v>134</v>
      </c>
      <c r="BE114" s="105">
        <f>IF($N$114="základní",$J$114,0)</f>
        <v>0</v>
      </c>
      <c r="BF114" s="105">
        <f>IF($N$114="snížená",$J$114,0)</f>
        <v>0</v>
      </c>
      <c r="BG114" s="105">
        <f>IF($N$114="zákl. přenesená",$J$114,0)</f>
        <v>0</v>
      </c>
      <c r="BH114" s="105">
        <f>IF($N$114="sníž. přenesená",$J$114,0)</f>
        <v>0</v>
      </c>
      <c r="BI114" s="105">
        <f>IF($N$114="nulová",$J$114,0)</f>
        <v>0</v>
      </c>
      <c r="BJ114" s="24" t="s">
        <v>21</v>
      </c>
      <c r="BK114" s="105">
        <f>ROUND($I$114*$H$114,2)</f>
        <v>0</v>
      </c>
      <c r="BL114" s="24" t="s">
        <v>187</v>
      </c>
      <c r="BM114" s="24" t="s">
        <v>194</v>
      </c>
    </row>
    <row r="115" spans="2:51" s="16" customFormat="1" ht="13.5" customHeight="1">
      <c r="B115" s="118"/>
      <c r="D115" s="106" t="s">
        <v>143</v>
      </c>
      <c r="E115" s="120"/>
      <c r="F115" s="120" t="s">
        <v>195</v>
      </c>
      <c r="H115" s="119"/>
      <c r="K115" s="66"/>
      <c r="L115" s="121"/>
      <c r="M115" s="122"/>
      <c r="T115" s="123"/>
      <c r="AT115" s="119" t="s">
        <v>143</v>
      </c>
      <c r="AU115" s="119" t="s">
        <v>82</v>
      </c>
      <c r="AV115" s="119" t="s">
        <v>21</v>
      </c>
      <c r="AW115" s="119" t="s">
        <v>100</v>
      </c>
      <c r="AX115" s="119" t="s">
        <v>73</v>
      </c>
      <c r="AY115" s="119" t="s">
        <v>134</v>
      </c>
    </row>
    <row r="116" spans="2:51" s="16" customFormat="1" ht="13.5" customHeight="1">
      <c r="B116" s="118"/>
      <c r="D116" s="111" t="s">
        <v>143</v>
      </c>
      <c r="E116" s="119"/>
      <c r="F116" s="120" t="s">
        <v>196</v>
      </c>
      <c r="H116" s="119"/>
      <c r="K116" s="66"/>
      <c r="L116" s="121"/>
      <c r="M116" s="122"/>
      <c r="T116" s="123"/>
      <c r="AT116" s="119" t="s">
        <v>143</v>
      </c>
      <c r="AU116" s="119" t="s">
        <v>82</v>
      </c>
      <c r="AV116" s="119" t="s">
        <v>21</v>
      </c>
      <c r="AW116" s="119" t="s">
        <v>100</v>
      </c>
      <c r="AX116" s="119" t="s">
        <v>73</v>
      </c>
      <c r="AY116" s="119" t="s">
        <v>134</v>
      </c>
    </row>
    <row r="117" spans="2:51" s="16" customFormat="1" ht="13.5" customHeight="1">
      <c r="B117" s="110"/>
      <c r="D117" s="111" t="s">
        <v>143</v>
      </c>
      <c r="E117" s="112"/>
      <c r="F117" s="113" t="s">
        <v>21</v>
      </c>
      <c r="H117" s="114">
        <v>1</v>
      </c>
      <c r="K117" s="66"/>
      <c r="L117" s="115"/>
      <c r="M117" s="116"/>
      <c r="T117" s="117"/>
      <c r="AT117" s="112" t="s">
        <v>143</v>
      </c>
      <c r="AU117" s="112" t="s">
        <v>82</v>
      </c>
      <c r="AV117" s="112" t="s">
        <v>82</v>
      </c>
      <c r="AW117" s="112" t="s">
        <v>100</v>
      </c>
      <c r="AX117" s="112" t="s">
        <v>21</v>
      </c>
      <c r="AY117" s="112" t="s">
        <v>134</v>
      </c>
    </row>
    <row r="118" spans="2:65" s="16" customFormat="1" ht="13.5" customHeight="1">
      <c r="B118" s="65"/>
      <c r="C118" s="94" t="s">
        <v>197</v>
      </c>
      <c r="D118" s="94" t="s">
        <v>137</v>
      </c>
      <c r="E118" s="95" t="s">
        <v>198</v>
      </c>
      <c r="F118" s="96" t="s">
        <v>199</v>
      </c>
      <c r="G118" s="97" t="s">
        <v>186</v>
      </c>
      <c r="H118" s="98">
        <v>51.35</v>
      </c>
      <c r="I118" s="139"/>
      <c r="J118" s="99">
        <f>ROUND($I$118*$H$118,2)</f>
        <v>0</v>
      </c>
      <c r="K118" s="100"/>
      <c r="L118" s="15"/>
      <c r="M118" s="101"/>
      <c r="N118" s="102" t="s">
        <v>44</v>
      </c>
      <c r="P118" s="103">
        <f>$O$118*$H$118</f>
        <v>0</v>
      </c>
      <c r="Q118" s="103">
        <v>0.00063</v>
      </c>
      <c r="R118" s="103">
        <f>$Q$118*$H$118</f>
        <v>0.032350500000000004</v>
      </c>
      <c r="S118" s="103">
        <v>0</v>
      </c>
      <c r="T118" s="104">
        <f>$S$118*$H$118</f>
        <v>0</v>
      </c>
      <c r="AR118" s="24" t="s">
        <v>187</v>
      </c>
      <c r="AT118" s="24" t="s">
        <v>137</v>
      </c>
      <c r="AU118" s="24" t="s">
        <v>82</v>
      </c>
      <c r="AY118" s="16" t="s">
        <v>134</v>
      </c>
      <c r="BE118" s="105">
        <f>IF($N$118="základní",$J$118,0)</f>
        <v>0</v>
      </c>
      <c r="BF118" s="105">
        <f>IF($N$118="snížená",$J$118,0)</f>
        <v>0</v>
      </c>
      <c r="BG118" s="105">
        <f>IF($N$118="zákl. přenesená",$J$118,0)</f>
        <v>0</v>
      </c>
      <c r="BH118" s="105">
        <f>IF($N$118="sníž. přenesená",$J$118,0)</f>
        <v>0</v>
      </c>
      <c r="BI118" s="105">
        <f>IF($N$118="nulová",$J$118,0)</f>
        <v>0</v>
      </c>
      <c r="BJ118" s="24" t="s">
        <v>21</v>
      </c>
      <c r="BK118" s="105">
        <f>ROUND($I$118*$H$118,2)</f>
        <v>0</v>
      </c>
      <c r="BL118" s="24" t="s">
        <v>187</v>
      </c>
      <c r="BM118" s="24" t="s">
        <v>200</v>
      </c>
    </row>
    <row r="119" spans="2:51" s="16" customFormat="1" ht="13.5" customHeight="1">
      <c r="B119" s="110"/>
      <c r="D119" s="106" t="s">
        <v>143</v>
      </c>
      <c r="E119" s="113"/>
      <c r="F119" s="113" t="s">
        <v>190</v>
      </c>
      <c r="H119" s="114">
        <v>51.35</v>
      </c>
      <c r="K119" s="66"/>
      <c r="L119" s="115"/>
      <c r="M119" s="116"/>
      <c r="T119" s="117"/>
      <c r="AT119" s="112" t="s">
        <v>143</v>
      </c>
      <c r="AU119" s="112" t="s">
        <v>82</v>
      </c>
      <c r="AV119" s="112" t="s">
        <v>82</v>
      </c>
      <c r="AW119" s="112" t="s">
        <v>100</v>
      </c>
      <c r="AX119" s="112" t="s">
        <v>21</v>
      </c>
      <c r="AY119" s="112" t="s">
        <v>134</v>
      </c>
    </row>
    <row r="120" spans="2:65" s="16" customFormat="1" ht="13.5" customHeight="1">
      <c r="B120" s="65"/>
      <c r="C120" s="94" t="s">
        <v>201</v>
      </c>
      <c r="D120" s="94" t="s">
        <v>137</v>
      </c>
      <c r="E120" s="95" t="s">
        <v>202</v>
      </c>
      <c r="F120" s="96" t="s">
        <v>203</v>
      </c>
      <c r="G120" s="97" t="s">
        <v>186</v>
      </c>
      <c r="H120" s="98">
        <v>10.8</v>
      </c>
      <c r="I120" s="139"/>
      <c r="J120" s="99">
        <f>ROUND($I$120*$H$120,2)</f>
        <v>0</v>
      </c>
      <c r="K120" s="100"/>
      <c r="L120" s="15"/>
      <c r="M120" s="101"/>
      <c r="N120" s="102" t="s">
        <v>44</v>
      </c>
      <c r="P120" s="103">
        <f>$O$120*$H$120</f>
        <v>0</v>
      </c>
      <c r="Q120" s="103">
        <v>0.00057</v>
      </c>
      <c r="R120" s="103">
        <f>$Q$120*$H$120</f>
        <v>0.006156</v>
      </c>
      <c r="S120" s="103">
        <v>0</v>
      </c>
      <c r="T120" s="104">
        <f>$S$120*$H$120</f>
        <v>0</v>
      </c>
      <c r="AR120" s="24" t="s">
        <v>187</v>
      </c>
      <c r="AT120" s="24" t="s">
        <v>137</v>
      </c>
      <c r="AU120" s="24" t="s">
        <v>82</v>
      </c>
      <c r="AY120" s="16" t="s">
        <v>134</v>
      </c>
      <c r="BE120" s="105">
        <f>IF($N$120="základní",$J$120,0)</f>
        <v>0</v>
      </c>
      <c r="BF120" s="105">
        <f>IF($N$120="snížená",$J$120,0)</f>
        <v>0</v>
      </c>
      <c r="BG120" s="105">
        <f>IF($N$120="zákl. přenesená",$J$120,0)</f>
        <v>0</v>
      </c>
      <c r="BH120" s="105">
        <f>IF($N$120="sníž. přenesená",$J$120,0)</f>
        <v>0</v>
      </c>
      <c r="BI120" s="105">
        <f>IF($N$120="nulová",$J$120,0)</f>
        <v>0</v>
      </c>
      <c r="BJ120" s="24" t="s">
        <v>21</v>
      </c>
      <c r="BK120" s="105">
        <f>ROUND($I$120*$H$120,2)</f>
        <v>0</v>
      </c>
      <c r="BL120" s="24" t="s">
        <v>187</v>
      </c>
      <c r="BM120" s="24" t="s">
        <v>204</v>
      </c>
    </row>
    <row r="121" spans="2:47" s="16" customFormat="1" ht="14.25" customHeight="1">
      <c r="B121" s="65"/>
      <c r="D121" s="106" t="s">
        <v>163</v>
      </c>
      <c r="F121" s="107" t="s">
        <v>205</v>
      </c>
      <c r="K121" s="66"/>
      <c r="L121" s="15"/>
      <c r="M121" s="108"/>
      <c r="T121" s="109"/>
      <c r="AT121" s="16" t="s">
        <v>163</v>
      </c>
      <c r="AU121" s="16" t="s">
        <v>82</v>
      </c>
    </row>
    <row r="122" spans="2:51" s="16" customFormat="1" ht="13.5" customHeight="1">
      <c r="B122" s="118"/>
      <c r="D122" s="111" t="s">
        <v>143</v>
      </c>
      <c r="E122" s="119"/>
      <c r="F122" s="120" t="s">
        <v>206</v>
      </c>
      <c r="H122" s="119"/>
      <c r="K122" s="66"/>
      <c r="L122" s="121"/>
      <c r="M122" s="122"/>
      <c r="T122" s="123"/>
      <c r="AT122" s="119" t="s">
        <v>143</v>
      </c>
      <c r="AU122" s="119" t="s">
        <v>82</v>
      </c>
      <c r="AV122" s="119" t="s">
        <v>21</v>
      </c>
      <c r="AW122" s="119" t="s">
        <v>100</v>
      </c>
      <c r="AX122" s="119" t="s">
        <v>73</v>
      </c>
      <c r="AY122" s="119" t="s">
        <v>134</v>
      </c>
    </row>
    <row r="123" spans="2:51" s="16" customFormat="1" ht="13.5" customHeight="1">
      <c r="B123" s="110"/>
      <c r="D123" s="111" t="s">
        <v>143</v>
      </c>
      <c r="E123" s="112"/>
      <c r="F123" s="113" t="s">
        <v>207</v>
      </c>
      <c r="H123" s="114">
        <v>10.8</v>
      </c>
      <c r="K123" s="66"/>
      <c r="L123" s="115"/>
      <c r="M123" s="116"/>
      <c r="T123" s="117"/>
      <c r="AT123" s="112" t="s">
        <v>143</v>
      </c>
      <c r="AU123" s="112" t="s">
        <v>82</v>
      </c>
      <c r="AV123" s="112" t="s">
        <v>82</v>
      </c>
      <c r="AW123" s="112" t="s">
        <v>100</v>
      </c>
      <c r="AX123" s="112" t="s">
        <v>21</v>
      </c>
      <c r="AY123" s="112" t="s">
        <v>134</v>
      </c>
    </row>
    <row r="124" spans="2:65" s="16" customFormat="1" ht="13.5" customHeight="1">
      <c r="B124" s="65"/>
      <c r="C124" s="94" t="s">
        <v>144</v>
      </c>
      <c r="D124" s="94" t="s">
        <v>137</v>
      </c>
      <c r="E124" s="95" t="s">
        <v>208</v>
      </c>
      <c r="F124" s="96" t="s">
        <v>209</v>
      </c>
      <c r="G124" s="97" t="s">
        <v>186</v>
      </c>
      <c r="H124" s="98">
        <v>10.8</v>
      </c>
      <c r="I124" s="139"/>
      <c r="J124" s="99">
        <f>ROUND($I$124*$H$124,2)</f>
        <v>0</v>
      </c>
      <c r="K124" s="100"/>
      <c r="L124" s="15"/>
      <c r="M124" s="101"/>
      <c r="N124" s="102" t="s">
        <v>44</v>
      </c>
      <c r="P124" s="103">
        <f>$O$124*$H$124</f>
        <v>0</v>
      </c>
      <c r="Q124" s="103">
        <v>0.00077</v>
      </c>
      <c r="R124" s="103">
        <f>$Q$124*$H$124</f>
        <v>0.008316</v>
      </c>
      <c r="S124" s="103">
        <v>0</v>
      </c>
      <c r="T124" s="104">
        <f>$S$124*$H$124</f>
        <v>0</v>
      </c>
      <c r="AR124" s="24" t="s">
        <v>187</v>
      </c>
      <c r="AT124" s="24" t="s">
        <v>137</v>
      </c>
      <c r="AU124" s="24" t="s">
        <v>82</v>
      </c>
      <c r="AY124" s="16" t="s">
        <v>134</v>
      </c>
      <c r="BE124" s="105">
        <f>IF($N$124="základní",$J$124,0)</f>
        <v>0</v>
      </c>
      <c r="BF124" s="105">
        <f>IF($N$124="snížená",$J$124,0)</f>
        <v>0</v>
      </c>
      <c r="BG124" s="105">
        <f>IF($N$124="zákl. přenesená",$J$124,0)</f>
        <v>0</v>
      </c>
      <c r="BH124" s="105">
        <f>IF($N$124="sníž. přenesená",$J$124,0)</f>
        <v>0</v>
      </c>
      <c r="BI124" s="105">
        <f>IF($N$124="nulová",$J$124,0)</f>
        <v>0</v>
      </c>
      <c r="BJ124" s="24" t="s">
        <v>21</v>
      </c>
      <c r="BK124" s="105">
        <f>ROUND($I$124*$H$124,2)</f>
        <v>0</v>
      </c>
      <c r="BL124" s="24" t="s">
        <v>187</v>
      </c>
      <c r="BM124" s="24" t="s">
        <v>210</v>
      </c>
    </row>
    <row r="125" spans="2:51" s="16" customFormat="1" ht="13.5" customHeight="1">
      <c r="B125" s="118"/>
      <c r="D125" s="106" t="s">
        <v>143</v>
      </c>
      <c r="E125" s="120"/>
      <c r="F125" s="120" t="s">
        <v>195</v>
      </c>
      <c r="H125" s="119"/>
      <c r="K125" s="66"/>
      <c r="L125" s="121"/>
      <c r="M125" s="122"/>
      <c r="T125" s="123"/>
      <c r="AT125" s="119" t="s">
        <v>143</v>
      </c>
      <c r="AU125" s="119" t="s">
        <v>82</v>
      </c>
      <c r="AV125" s="119" t="s">
        <v>21</v>
      </c>
      <c r="AW125" s="119" t="s">
        <v>100</v>
      </c>
      <c r="AX125" s="119" t="s">
        <v>73</v>
      </c>
      <c r="AY125" s="119" t="s">
        <v>134</v>
      </c>
    </row>
    <row r="126" spans="2:51" s="16" customFormat="1" ht="13.5" customHeight="1">
      <c r="B126" s="118"/>
      <c r="D126" s="111" t="s">
        <v>143</v>
      </c>
      <c r="E126" s="119"/>
      <c r="F126" s="120" t="s">
        <v>196</v>
      </c>
      <c r="H126" s="119"/>
      <c r="K126" s="66"/>
      <c r="L126" s="121"/>
      <c r="M126" s="122"/>
      <c r="T126" s="123"/>
      <c r="AT126" s="119" t="s">
        <v>143</v>
      </c>
      <c r="AU126" s="119" t="s">
        <v>82</v>
      </c>
      <c r="AV126" s="119" t="s">
        <v>21</v>
      </c>
      <c r="AW126" s="119" t="s">
        <v>100</v>
      </c>
      <c r="AX126" s="119" t="s">
        <v>73</v>
      </c>
      <c r="AY126" s="119" t="s">
        <v>134</v>
      </c>
    </row>
    <row r="127" spans="2:51" s="16" customFormat="1" ht="13.5" customHeight="1">
      <c r="B127" s="110"/>
      <c r="D127" s="111" t="s">
        <v>143</v>
      </c>
      <c r="E127" s="112"/>
      <c r="F127" s="113" t="s">
        <v>207</v>
      </c>
      <c r="H127" s="114">
        <v>10.8</v>
      </c>
      <c r="K127" s="66"/>
      <c r="L127" s="115"/>
      <c r="M127" s="116"/>
      <c r="T127" s="117"/>
      <c r="AT127" s="112" t="s">
        <v>143</v>
      </c>
      <c r="AU127" s="112" t="s">
        <v>82</v>
      </c>
      <c r="AV127" s="112" t="s">
        <v>82</v>
      </c>
      <c r="AW127" s="112" t="s">
        <v>100</v>
      </c>
      <c r="AX127" s="112" t="s">
        <v>21</v>
      </c>
      <c r="AY127" s="112" t="s">
        <v>134</v>
      </c>
    </row>
    <row r="128" spans="2:65" s="16" customFormat="1" ht="13.5" customHeight="1">
      <c r="B128" s="65"/>
      <c r="C128" s="94" t="s">
        <v>26</v>
      </c>
      <c r="D128" s="94" t="s">
        <v>137</v>
      </c>
      <c r="E128" s="95" t="s">
        <v>211</v>
      </c>
      <c r="F128" s="96" t="s">
        <v>212</v>
      </c>
      <c r="G128" s="97" t="s">
        <v>213</v>
      </c>
      <c r="H128" s="140"/>
      <c r="I128" s="139"/>
      <c r="J128" s="99">
        <f>ROUND($I$128*$H$128,2)</f>
        <v>0</v>
      </c>
      <c r="K128" s="100" t="s">
        <v>161</v>
      </c>
      <c r="L128" s="15"/>
      <c r="M128" s="101"/>
      <c r="N128" s="102" t="s">
        <v>44</v>
      </c>
      <c r="P128" s="103">
        <f>$O$128*$H$128</f>
        <v>0</v>
      </c>
      <c r="Q128" s="103">
        <v>0</v>
      </c>
      <c r="R128" s="103">
        <f>$Q$128*$H$128</f>
        <v>0</v>
      </c>
      <c r="S128" s="103">
        <v>0</v>
      </c>
      <c r="T128" s="104">
        <f>$S$128*$H$128</f>
        <v>0</v>
      </c>
      <c r="AR128" s="24" t="s">
        <v>187</v>
      </c>
      <c r="AT128" s="24" t="s">
        <v>137</v>
      </c>
      <c r="AU128" s="24" t="s">
        <v>82</v>
      </c>
      <c r="AY128" s="16" t="s">
        <v>134</v>
      </c>
      <c r="BE128" s="105">
        <f>IF($N$128="základní",$J$128,0)</f>
        <v>0</v>
      </c>
      <c r="BF128" s="105">
        <f>IF($N$128="snížená",$J$128,0)</f>
        <v>0</v>
      </c>
      <c r="BG128" s="105">
        <f>IF($N$128="zákl. přenesená",$J$128,0)</f>
        <v>0</v>
      </c>
      <c r="BH128" s="105">
        <f>IF($N$128="sníž. přenesená",$J$128,0)</f>
        <v>0</v>
      </c>
      <c r="BI128" s="105">
        <f>IF($N$128="nulová",$J$128,0)</f>
        <v>0</v>
      </c>
      <c r="BJ128" s="24" t="s">
        <v>21</v>
      </c>
      <c r="BK128" s="105">
        <f>ROUND($I$128*$H$128,2)</f>
        <v>0</v>
      </c>
      <c r="BL128" s="24" t="s">
        <v>187</v>
      </c>
      <c r="BM128" s="24" t="s">
        <v>214</v>
      </c>
    </row>
    <row r="129" spans="2:47" s="16" customFormat="1" ht="24.75" customHeight="1">
      <c r="B129" s="65"/>
      <c r="D129" s="106" t="s">
        <v>163</v>
      </c>
      <c r="F129" s="107" t="s">
        <v>215</v>
      </c>
      <c r="K129" s="66"/>
      <c r="L129" s="15"/>
      <c r="M129" s="108"/>
      <c r="T129" s="109"/>
      <c r="AT129" s="16" t="s">
        <v>163</v>
      </c>
      <c r="AU129" s="16" t="s">
        <v>82</v>
      </c>
    </row>
    <row r="130" spans="2:63" s="82" customFormat="1" ht="30" customHeight="1">
      <c r="B130" s="81"/>
      <c r="D130" s="83" t="s">
        <v>72</v>
      </c>
      <c r="E130" s="92" t="s">
        <v>216</v>
      </c>
      <c r="F130" s="92" t="s">
        <v>217</v>
      </c>
      <c r="J130" s="93">
        <f>$BK$130</f>
        <v>0</v>
      </c>
      <c r="K130" s="86"/>
      <c r="L130" s="87"/>
      <c r="M130" s="88"/>
      <c r="P130" s="89">
        <f>$P$131</f>
        <v>0</v>
      </c>
      <c r="R130" s="89">
        <f>$R$131</f>
        <v>0</v>
      </c>
      <c r="T130" s="90">
        <f>$T$131</f>
        <v>0</v>
      </c>
      <c r="AR130" s="83" t="s">
        <v>82</v>
      </c>
      <c r="AT130" s="83" t="s">
        <v>72</v>
      </c>
      <c r="AU130" s="83" t="s">
        <v>21</v>
      </c>
      <c r="AY130" s="83" t="s">
        <v>134</v>
      </c>
      <c r="BK130" s="91">
        <f>$BK$131</f>
        <v>0</v>
      </c>
    </row>
    <row r="131" spans="2:65" s="16" customFormat="1" ht="13.5" customHeight="1">
      <c r="B131" s="65"/>
      <c r="C131" s="94" t="s">
        <v>218</v>
      </c>
      <c r="D131" s="94" t="s">
        <v>137</v>
      </c>
      <c r="E131" s="95" t="s">
        <v>219</v>
      </c>
      <c r="F131" s="96" t="s">
        <v>220</v>
      </c>
      <c r="G131" s="97" t="s">
        <v>140</v>
      </c>
      <c r="H131" s="98">
        <v>1</v>
      </c>
      <c r="I131" s="139"/>
      <c r="J131" s="99">
        <f>ROUND($I$131*$H$131,2)</f>
        <v>0</v>
      </c>
      <c r="K131" s="100"/>
      <c r="L131" s="15"/>
      <c r="M131" s="101"/>
      <c r="N131" s="102" t="s">
        <v>44</v>
      </c>
      <c r="P131" s="103">
        <f>$O$131*$H$131</f>
        <v>0</v>
      </c>
      <c r="Q131" s="103">
        <v>0</v>
      </c>
      <c r="R131" s="103">
        <f>$Q$131*$H$131</f>
        <v>0</v>
      </c>
      <c r="S131" s="103">
        <v>0</v>
      </c>
      <c r="T131" s="104">
        <f>$S$131*$H$131</f>
        <v>0</v>
      </c>
      <c r="AR131" s="24" t="s">
        <v>187</v>
      </c>
      <c r="AT131" s="24" t="s">
        <v>137</v>
      </c>
      <c r="AU131" s="24" t="s">
        <v>82</v>
      </c>
      <c r="AY131" s="16" t="s">
        <v>134</v>
      </c>
      <c r="BE131" s="105">
        <f>IF($N$131="základní",$J$131,0)</f>
        <v>0</v>
      </c>
      <c r="BF131" s="105">
        <f>IF($N$131="snížená",$J$131,0)</f>
        <v>0</v>
      </c>
      <c r="BG131" s="105">
        <f>IF($N$131="zákl. přenesená",$J$131,0)</f>
        <v>0</v>
      </c>
      <c r="BH131" s="105">
        <f>IF($N$131="sníž. přenesená",$J$131,0)</f>
        <v>0</v>
      </c>
      <c r="BI131" s="105">
        <f>IF($N$131="nulová",$J$131,0)</f>
        <v>0</v>
      </c>
      <c r="BJ131" s="24" t="s">
        <v>21</v>
      </c>
      <c r="BK131" s="105">
        <f>ROUND($I$131*$H$131,2)</f>
        <v>0</v>
      </c>
      <c r="BL131" s="24" t="s">
        <v>187</v>
      </c>
      <c r="BM131" s="24" t="s">
        <v>221</v>
      </c>
    </row>
    <row r="132" spans="2:63" s="82" customFormat="1" ht="30" customHeight="1">
      <c r="B132" s="81"/>
      <c r="D132" s="83" t="s">
        <v>72</v>
      </c>
      <c r="E132" s="92" t="s">
        <v>222</v>
      </c>
      <c r="F132" s="92" t="s">
        <v>223</v>
      </c>
      <c r="J132" s="93">
        <f>$BK$132</f>
        <v>0</v>
      </c>
      <c r="K132" s="86"/>
      <c r="L132" s="87"/>
      <c r="M132" s="88"/>
      <c r="P132" s="89">
        <f>SUM($P$133:$P$151)</f>
        <v>0</v>
      </c>
      <c r="R132" s="89">
        <f>SUM($R$133:$R$151)</f>
        <v>1.6970148</v>
      </c>
      <c r="T132" s="90">
        <f>SUM($T$133:$T$151)</f>
        <v>9.98244</v>
      </c>
      <c r="AR132" s="83" t="s">
        <v>82</v>
      </c>
      <c r="AT132" s="83" t="s">
        <v>72</v>
      </c>
      <c r="AU132" s="83" t="s">
        <v>21</v>
      </c>
      <c r="AY132" s="83" t="s">
        <v>134</v>
      </c>
      <c r="BK132" s="91">
        <f>SUM($BK$133:$BK$151)</f>
        <v>0</v>
      </c>
    </row>
    <row r="133" spans="2:65" s="16" customFormat="1" ht="13.5" customHeight="1">
      <c r="B133" s="65"/>
      <c r="C133" s="97" t="s">
        <v>224</v>
      </c>
      <c r="D133" s="97" t="s">
        <v>137</v>
      </c>
      <c r="E133" s="95" t="s">
        <v>225</v>
      </c>
      <c r="F133" s="96" t="s">
        <v>226</v>
      </c>
      <c r="G133" s="97" t="s">
        <v>186</v>
      </c>
      <c r="H133" s="98">
        <v>1598.4</v>
      </c>
      <c r="I133" s="139"/>
      <c r="J133" s="99">
        <f>ROUND($I$133*$H$133,2)</f>
        <v>0</v>
      </c>
      <c r="K133" s="100"/>
      <c r="L133" s="15"/>
      <c r="M133" s="101"/>
      <c r="N133" s="102" t="s">
        <v>44</v>
      </c>
      <c r="P133" s="103">
        <f>$O$133*$H$133</f>
        <v>0</v>
      </c>
      <c r="Q133" s="103">
        <v>0</v>
      </c>
      <c r="R133" s="103">
        <f>$Q$133*$H$133</f>
        <v>0</v>
      </c>
      <c r="S133" s="103">
        <v>0</v>
      </c>
      <c r="T133" s="104">
        <f>$S$133*$H$133</f>
        <v>0</v>
      </c>
      <c r="AR133" s="24" t="s">
        <v>187</v>
      </c>
      <c r="AT133" s="24" t="s">
        <v>137</v>
      </c>
      <c r="AU133" s="24" t="s">
        <v>82</v>
      </c>
      <c r="AY133" s="24" t="s">
        <v>134</v>
      </c>
      <c r="BE133" s="105">
        <f>IF($N$133="základní",$J$133,0)</f>
        <v>0</v>
      </c>
      <c r="BF133" s="105">
        <f>IF($N$133="snížená",$J$133,0)</f>
        <v>0</v>
      </c>
      <c r="BG133" s="105">
        <f>IF($N$133="zákl. přenesená",$J$133,0)</f>
        <v>0</v>
      </c>
      <c r="BH133" s="105">
        <f>IF($N$133="sníž. přenesená",$J$133,0)</f>
        <v>0</v>
      </c>
      <c r="BI133" s="105">
        <f>IF($N$133="nulová",$J$133,0)</f>
        <v>0</v>
      </c>
      <c r="BJ133" s="24" t="s">
        <v>21</v>
      </c>
      <c r="BK133" s="105">
        <f>ROUND($I$133*$H$133,2)</f>
        <v>0</v>
      </c>
      <c r="BL133" s="24" t="s">
        <v>187</v>
      </c>
      <c r="BM133" s="24" t="s">
        <v>227</v>
      </c>
    </row>
    <row r="134" spans="2:47" s="16" customFormat="1" ht="14.25" customHeight="1">
      <c r="B134" s="65"/>
      <c r="D134" s="106" t="s">
        <v>163</v>
      </c>
      <c r="F134" s="107" t="s">
        <v>228</v>
      </c>
      <c r="K134" s="66"/>
      <c r="L134" s="15"/>
      <c r="M134" s="108"/>
      <c r="T134" s="109"/>
      <c r="AT134" s="16" t="s">
        <v>163</v>
      </c>
      <c r="AU134" s="16" t="s">
        <v>82</v>
      </c>
    </row>
    <row r="135" spans="2:51" s="16" customFormat="1" ht="13.5" customHeight="1">
      <c r="B135" s="110"/>
      <c r="D135" s="111" t="s">
        <v>143</v>
      </c>
      <c r="E135" s="112"/>
      <c r="F135" s="113" t="s">
        <v>229</v>
      </c>
      <c r="H135" s="114">
        <v>820.8</v>
      </c>
      <c r="K135" s="66"/>
      <c r="L135" s="115"/>
      <c r="M135" s="116"/>
      <c r="T135" s="117"/>
      <c r="AT135" s="112" t="s">
        <v>143</v>
      </c>
      <c r="AU135" s="112" t="s">
        <v>82</v>
      </c>
      <c r="AV135" s="112" t="s">
        <v>82</v>
      </c>
      <c r="AW135" s="112" t="s">
        <v>100</v>
      </c>
      <c r="AX135" s="112" t="s">
        <v>73</v>
      </c>
      <c r="AY135" s="112" t="s">
        <v>134</v>
      </c>
    </row>
    <row r="136" spans="2:51" s="16" customFormat="1" ht="13.5" customHeight="1">
      <c r="B136" s="110"/>
      <c r="D136" s="111" t="s">
        <v>143</v>
      </c>
      <c r="E136" s="112"/>
      <c r="F136" s="113" t="s">
        <v>230</v>
      </c>
      <c r="H136" s="114">
        <v>777.6</v>
      </c>
      <c r="K136" s="66"/>
      <c r="L136" s="115"/>
      <c r="M136" s="116"/>
      <c r="T136" s="117"/>
      <c r="AT136" s="112" t="s">
        <v>143</v>
      </c>
      <c r="AU136" s="112" t="s">
        <v>82</v>
      </c>
      <c r="AV136" s="112" t="s">
        <v>82</v>
      </c>
      <c r="AW136" s="112" t="s">
        <v>100</v>
      </c>
      <c r="AX136" s="112" t="s">
        <v>73</v>
      </c>
      <c r="AY136" s="112" t="s">
        <v>134</v>
      </c>
    </row>
    <row r="137" spans="2:51" s="16" customFormat="1" ht="13.5" customHeight="1">
      <c r="B137" s="124"/>
      <c r="D137" s="111" t="s">
        <v>143</v>
      </c>
      <c r="E137" s="125"/>
      <c r="F137" s="126" t="s">
        <v>231</v>
      </c>
      <c r="H137" s="127">
        <v>1598.4</v>
      </c>
      <c r="K137" s="66"/>
      <c r="L137" s="128"/>
      <c r="M137" s="129"/>
      <c r="T137" s="130"/>
      <c r="AT137" s="125" t="s">
        <v>143</v>
      </c>
      <c r="AU137" s="125" t="s">
        <v>82</v>
      </c>
      <c r="AV137" s="125" t="s">
        <v>141</v>
      </c>
      <c r="AW137" s="125" t="s">
        <v>100</v>
      </c>
      <c r="AX137" s="125" t="s">
        <v>21</v>
      </c>
      <c r="AY137" s="125" t="s">
        <v>134</v>
      </c>
    </row>
    <row r="138" spans="2:65" s="16" customFormat="1" ht="13.5" customHeight="1">
      <c r="B138" s="65"/>
      <c r="C138" s="94" t="s">
        <v>232</v>
      </c>
      <c r="D138" s="94" t="s">
        <v>137</v>
      </c>
      <c r="E138" s="95" t="s">
        <v>233</v>
      </c>
      <c r="F138" s="96" t="s">
        <v>234</v>
      </c>
      <c r="G138" s="97" t="s">
        <v>235</v>
      </c>
      <c r="H138" s="98">
        <v>554.58</v>
      </c>
      <c r="I138" s="139"/>
      <c r="J138" s="99">
        <f>ROUND($I$138*$H$138,2)</f>
        <v>0</v>
      </c>
      <c r="K138" s="100"/>
      <c r="L138" s="15"/>
      <c r="M138" s="101"/>
      <c r="N138" s="102" t="s">
        <v>44</v>
      </c>
      <c r="P138" s="103">
        <f>$O$138*$H$138</f>
        <v>0</v>
      </c>
      <c r="Q138" s="103">
        <v>0</v>
      </c>
      <c r="R138" s="103">
        <f>$Q$138*$H$138</f>
        <v>0</v>
      </c>
      <c r="S138" s="103">
        <v>0.018</v>
      </c>
      <c r="T138" s="104">
        <f>$S$138*$H$138</f>
        <v>9.98244</v>
      </c>
      <c r="AR138" s="24" t="s">
        <v>187</v>
      </c>
      <c r="AT138" s="24" t="s">
        <v>137</v>
      </c>
      <c r="AU138" s="24" t="s">
        <v>82</v>
      </c>
      <c r="AY138" s="16" t="s">
        <v>134</v>
      </c>
      <c r="BE138" s="105">
        <f>IF($N$138="základní",$J$138,0)</f>
        <v>0</v>
      </c>
      <c r="BF138" s="105">
        <f>IF($N$138="snížená",$J$138,0)</f>
        <v>0</v>
      </c>
      <c r="BG138" s="105">
        <f>IF($N$138="zákl. přenesená",$J$138,0)</f>
        <v>0</v>
      </c>
      <c r="BH138" s="105">
        <f>IF($N$138="sníž. přenesená",$J$138,0)</f>
        <v>0</v>
      </c>
      <c r="BI138" s="105">
        <f>IF($N$138="nulová",$J$138,0)</f>
        <v>0</v>
      </c>
      <c r="BJ138" s="24" t="s">
        <v>21</v>
      </c>
      <c r="BK138" s="105">
        <f>ROUND($I$138*$H$138,2)</f>
        <v>0</v>
      </c>
      <c r="BL138" s="24" t="s">
        <v>187</v>
      </c>
      <c r="BM138" s="24" t="s">
        <v>236</v>
      </c>
    </row>
    <row r="139" spans="2:47" s="16" customFormat="1" ht="14.25" customHeight="1">
      <c r="B139" s="65"/>
      <c r="D139" s="106" t="s">
        <v>163</v>
      </c>
      <c r="F139" s="107" t="s">
        <v>237</v>
      </c>
      <c r="K139" s="66"/>
      <c r="L139" s="15"/>
      <c r="M139" s="108"/>
      <c r="T139" s="109"/>
      <c r="AT139" s="16" t="s">
        <v>163</v>
      </c>
      <c r="AU139" s="16" t="s">
        <v>82</v>
      </c>
    </row>
    <row r="140" spans="2:47" s="16" customFormat="1" ht="54" customHeight="1">
      <c r="B140" s="65"/>
      <c r="D140" s="111" t="s">
        <v>238</v>
      </c>
      <c r="F140" s="131" t="s">
        <v>239</v>
      </c>
      <c r="K140" s="66"/>
      <c r="L140" s="15"/>
      <c r="M140" s="108"/>
      <c r="T140" s="109"/>
      <c r="AT140" s="16" t="s">
        <v>238</v>
      </c>
      <c r="AU140" s="16" t="s">
        <v>82</v>
      </c>
    </row>
    <row r="141" spans="2:51" s="16" customFormat="1" ht="13.5" customHeight="1">
      <c r="B141" s="118"/>
      <c r="D141" s="111" t="s">
        <v>143</v>
      </c>
      <c r="E141" s="119"/>
      <c r="F141" s="120" t="s">
        <v>195</v>
      </c>
      <c r="H141" s="119"/>
      <c r="K141" s="66"/>
      <c r="L141" s="121"/>
      <c r="M141" s="122"/>
      <c r="T141" s="123"/>
      <c r="AT141" s="119" t="s">
        <v>143</v>
      </c>
      <c r="AU141" s="119" t="s">
        <v>82</v>
      </c>
      <c r="AV141" s="119" t="s">
        <v>21</v>
      </c>
      <c r="AW141" s="119" t="s">
        <v>100</v>
      </c>
      <c r="AX141" s="119" t="s">
        <v>73</v>
      </c>
      <c r="AY141" s="119" t="s">
        <v>134</v>
      </c>
    </row>
    <row r="142" spans="2:51" s="16" customFormat="1" ht="13.5" customHeight="1">
      <c r="B142" s="118"/>
      <c r="D142" s="111" t="s">
        <v>143</v>
      </c>
      <c r="E142" s="119"/>
      <c r="F142" s="120" t="s">
        <v>196</v>
      </c>
      <c r="H142" s="119"/>
      <c r="K142" s="66"/>
      <c r="L142" s="121"/>
      <c r="M142" s="122"/>
      <c r="T142" s="123"/>
      <c r="AT142" s="119" t="s">
        <v>143</v>
      </c>
      <c r="AU142" s="119" t="s">
        <v>82</v>
      </c>
      <c r="AV142" s="119" t="s">
        <v>21</v>
      </c>
      <c r="AW142" s="119" t="s">
        <v>100</v>
      </c>
      <c r="AX142" s="119" t="s">
        <v>73</v>
      </c>
      <c r="AY142" s="119" t="s">
        <v>134</v>
      </c>
    </row>
    <row r="143" spans="2:51" s="16" customFormat="1" ht="13.5" customHeight="1">
      <c r="B143" s="110"/>
      <c r="D143" s="111" t="s">
        <v>143</v>
      </c>
      <c r="E143" s="112"/>
      <c r="F143" s="113" t="s">
        <v>240</v>
      </c>
      <c r="H143" s="114">
        <v>554.58</v>
      </c>
      <c r="K143" s="66"/>
      <c r="L143" s="115"/>
      <c r="M143" s="116"/>
      <c r="T143" s="117"/>
      <c r="AT143" s="112" t="s">
        <v>143</v>
      </c>
      <c r="AU143" s="112" t="s">
        <v>82</v>
      </c>
      <c r="AV143" s="112" t="s">
        <v>82</v>
      </c>
      <c r="AW143" s="112" t="s">
        <v>100</v>
      </c>
      <c r="AX143" s="112" t="s">
        <v>21</v>
      </c>
      <c r="AY143" s="112" t="s">
        <v>134</v>
      </c>
    </row>
    <row r="144" spans="2:65" s="16" customFormat="1" ht="24" customHeight="1">
      <c r="B144" s="65"/>
      <c r="C144" s="94" t="s">
        <v>241</v>
      </c>
      <c r="D144" s="94" t="s">
        <v>137</v>
      </c>
      <c r="E144" s="95" t="s">
        <v>242</v>
      </c>
      <c r="F144" s="96" t="s">
        <v>243</v>
      </c>
      <c r="G144" s="97" t="s">
        <v>235</v>
      </c>
      <c r="H144" s="98">
        <v>554.58</v>
      </c>
      <c r="I144" s="139"/>
      <c r="J144" s="99">
        <f>ROUND($I$144*$H$144,2)</f>
        <v>0</v>
      </c>
      <c r="K144" s="100"/>
      <c r="L144" s="15"/>
      <c r="M144" s="101"/>
      <c r="N144" s="102" t="s">
        <v>44</v>
      </c>
      <c r="P144" s="103">
        <f>$O$144*$H$144</f>
        <v>0</v>
      </c>
      <c r="Q144" s="103">
        <v>0.00306</v>
      </c>
      <c r="R144" s="103">
        <f>$Q$144*$H$144</f>
        <v>1.6970148</v>
      </c>
      <c r="S144" s="103">
        <v>0</v>
      </c>
      <c r="T144" s="104">
        <f>$S$144*$H$144</f>
        <v>0</v>
      </c>
      <c r="AR144" s="24" t="s">
        <v>187</v>
      </c>
      <c r="AT144" s="24" t="s">
        <v>137</v>
      </c>
      <c r="AU144" s="24" t="s">
        <v>82</v>
      </c>
      <c r="AY144" s="16" t="s">
        <v>134</v>
      </c>
      <c r="BE144" s="105">
        <f>IF($N$144="základní",$J$144,0)</f>
        <v>0</v>
      </c>
      <c r="BF144" s="105">
        <f>IF($N$144="snížená",$J$144,0)</f>
        <v>0</v>
      </c>
      <c r="BG144" s="105">
        <f>IF($N$144="zákl. přenesená",$J$144,0)</f>
        <v>0</v>
      </c>
      <c r="BH144" s="105">
        <f>IF($N$144="sníž. přenesená",$J$144,0)</f>
        <v>0</v>
      </c>
      <c r="BI144" s="105">
        <f>IF($N$144="nulová",$J$144,0)</f>
        <v>0</v>
      </c>
      <c r="BJ144" s="24" t="s">
        <v>21</v>
      </c>
      <c r="BK144" s="105">
        <f>ROUND($I$144*$H$144,2)</f>
        <v>0</v>
      </c>
      <c r="BL144" s="24" t="s">
        <v>187</v>
      </c>
      <c r="BM144" s="24" t="s">
        <v>244</v>
      </c>
    </row>
    <row r="145" spans="2:47" s="16" customFormat="1" ht="24.75" customHeight="1">
      <c r="B145" s="65"/>
      <c r="D145" s="106" t="s">
        <v>163</v>
      </c>
      <c r="F145" s="107" t="s">
        <v>245</v>
      </c>
      <c r="K145" s="66"/>
      <c r="L145" s="15"/>
      <c r="M145" s="108"/>
      <c r="T145" s="109"/>
      <c r="AT145" s="16" t="s">
        <v>163</v>
      </c>
      <c r="AU145" s="16" t="s">
        <v>82</v>
      </c>
    </row>
    <row r="146" spans="2:47" s="16" customFormat="1" ht="111" customHeight="1">
      <c r="B146" s="65"/>
      <c r="D146" s="111" t="s">
        <v>238</v>
      </c>
      <c r="F146" s="131" t="s">
        <v>246</v>
      </c>
      <c r="K146" s="66"/>
      <c r="L146" s="15"/>
      <c r="M146" s="108"/>
      <c r="T146" s="109"/>
      <c r="AT146" s="16" t="s">
        <v>238</v>
      </c>
      <c r="AU146" s="16" t="s">
        <v>82</v>
      </c>
    </row>
    <row r="147" spans="2:51" s="16" customFormat="1" ht="13.5" customHeight="1">
      <c r="B147" s="118"/>
      <c r="D147" s="111" t="s">
        <v>143</v>
      </c>
      <c r="E147" s="119"/>
      <c r="F147" s="120" t="s">
        <v>206</v>
      </c>
      <c r="H147" s="119"/>
      <c r="K147" s="66"/>
      <c r="L147" s="121"/>
      <c r="M147" s="122"/>
      <c r="T147" s="123"/>
      <c r="AT147" s="119" t="s">
        <v>143</v>
      </c>
      <c r="AU147" s="119" t="s">
        <v>82</v>
      </c>
      <c r="AV147" s="119" t="s">
        <v>21</v>
      </c>
      <c r="AW147" s="119" t="s">
        <v>100</v>
      </c>
      <c r="AX147" s="119" t="s">
        <v>73</v>
      </c>
      <c r="AY147" s="119" t="s">
        <v>134</v>
      </c>
    </row>
    <row r="148" spans="2:51" s="16" customFormat="1" ht="13.5" customHeight="1">
      <c r="B148" s="118"/>
      <c r="D148" s="111" t="s">
        <v>143</v>
      </c>
      <c r="E148" s="119"/>
      <c r="F148" s="120" t="s">
        <v>247</v>
      </c>
      <c r="H148" s="119"/>
      <c r="K148" s="66"/>
      <c r="L148" s="121"/>
      <c r="M148" s="122"/>
      <c r="T148" s="123"/>
      <c r="AT148" s="119" t="s">
        <v>143</v>
      </c>
      <c r="AU148" s="119" t="s">
        <v>82</v>
      </c>
      <c r="AV148" s="119" t="s">
        <v>21</v>
      </c>
      <c r="AW148" s="119" t="s">
        <v>100</v>
      </c>
      <c r="AX148" s="119" t="s">
        <v>73</v>
      </c>
      <c r="AY148" s="119" t="s">
        <v>134</v>
      </c>
    </row>
    <row r="149" spans="2:51" s="16" customFormat="1" ht="13.5" customHeight="1">
      <c r="B149" s="110"/>
      <c r="D149" s="111" t="s">
        <v>143</v>
      </c>
      <c r="E149" s="112"/>
      <c r="F149" s="113" t="s">
        <v>248</v>
      </c>
      <c r="H149" s="114">
        <v>554.58</v>
      </c>
      <c r="K149" s="66"/>
      <c r="L149" s="115"/>
      <c r="M149" s="116"/>
      <c r="T149" s="117"/>
      <c r="AT149" s="112" t="s">
        <v>143</v>
      </c>
      <c r="AU149" s="112" t="s">
        <v>82</v>
      </c>
      <c r="AV149" s="112" t="s">
        <v>82</v>
      </c>
      <c r="AW149" s="112" t="s">
        <v>100</v>
      </c>
      <c r="AX149" s="112" t="s">
        <v>21</v>
      </c>
      <c r="AY149" s="112" t="s">
        <v>134</v>
      </c>
    </row>
    <row r="150" spans="2:65" s="16" customFormat="1" ht="13.5" customHeight="1">
      <c r="B150" s="65"/>
      <c r="C150" s="94" t="s">
        <v>8</v>
      </c>
      <c r="D150" s="94" t="s">
        <v>137</v>
      </c>
      <c r="E150" s="95" t="s">
        <v>249</v>
      </c>
      <c r="F150" s="96" t="s">
        <v>250</v>
      </c>
      <c r="G150" s="97" t="s">
        <v>160</v>
      </c>
      <c r="H150" s="98">
        <v>1.697</v>
      </c>
      <c r="I150" s="139"/>
      <c r="J150" s="99">
        <f>ROUND($I$150*$H$150,2)</f>
        <v>0</v>
      </c>
      <c r="K150" s="100" t="s">
        <v>161</v>
      </c>
      <c r="L150" s="15"/>
      <c r="M150" s="101"/>
      <c r="N150" s="102" t="s">
        <v>44</v>
      </c>
      <c r="P150" s="103">
        <f>$O$150*$H$150</f>
        <v>0</v>
      </c>
      <c r="Q150" s="103">
        <v>0</v>
      </c>
      <c r="R150" s="103">
        <f>$Q$150*$H$150</f>
        <v>0</v>
      </c>
      <c r="S150" s="103">
        <v>0</v>
      </c>
      <c r="T150" s="104">
        <f>$S$150*$H$150</f>
        <v>0</v>
      </c>
      <c r="AR150" s="24" t="s">
        <v>187</v>
      </c>
      <c r="AT150" s="24" t="s">
        <v>137</v>
      </c>
      <c r="AU150" s="24" t="s">
        <v>82</v>
      </c>
      <c r="AY150" s="16" t="s">
        <v>134</v>
      </c>
      <c r="BE150" s="105">
        <f>IF($N$150="základní",$J$150,0)</f>
        <v>0</v>
      </c>
      <c r="BF150" s="105">
        <f>IF($N$150="snížená",$J$150,0)</f>
        <v>0</v>
      </c>
      <c r="BG150" s="105">
        <f>IF($N$150="zákl. přenesená",$J$150,0)</f>
        <v>0</v>
      </c>
      <c r="BH150" s="105">
        <f>IF($N$150="sníž. přenesená",$J$150,0)</f>
        <v>0</v>
      </c>
      <c r="BI150" s="105">
        <f>IF($N$150="nulová",$J$150,0)</f>
        <v>0</v>
      </c>
      <c r="BJ150" s="24" t="s">
        <v>21</v>
      </c>
      <c r="BK150" s="105">
        <f>ROUND($I$150*$H$150,2)</f>
        <v>0</v>
      </c>
      <c r="BL150" s="24" t="s">
        <v>187</v>
      </c>
      <c r="BM150" s="24" t="s">
        <v>251</v>
      </c>
    </row>
    <row r="151" spans="2:47" s="16" customFormat="1" ht="24.75" customHeight="1">
      <c r="B151" s="65"/>
      <c r="D151" s="106" t="s">
        <v>163</v>
      </c>
      <c r="F151" s="107" t="s">
        <v>252</v>
      </c>
      <c r="K151" s="66"/>
      <c r="L151" s="15"/>
      <c r="M151" s="108"/>
      <c r="T151" s="109"/>
      <c r="AT151" s="16" t="s">
        <v>163</v>
      </c>
      <c r="AU151" s="16" t="s">
        <v>82</v>
      </c>
    </row>
    <row r="152" spans="2:63" s="82" customFormat="1" ht="38.25" customHeight="1">
      <c r="B152" s="81"/>
      <c r="D152" s="83" t="s">
        <v>72</v>
      </c>
      <c r="E152" s="84" t="s">
        <v>253</v>
      </c>
      <c r="F152" s="84" t="s">
        <v>254</v>
      </c>
      <c r="J152" s="85">
        <f>$BK$152</f>
        <v>0</v>
      </c>
      <c r="K152" s="86"/>
      <c r="L152" s="87"/>
      <c r="M152" s="88"/>
      <c r="P152" s="89">
        <f>$P$153</f>
        <v>0</v>
      </c>
      <c r="R152" s="89">
        <f>$R$153</f>
        <v>0.00491</v>
      </c>
      <c r="T152" s="90">
        <f>$T$153</f>
        <v>0</v>
      </c>
      <c r="AR152" s="83" t="s">
        <v>157</v>
      </c>
      <c r="AT152" s="83" t="s">
        <v>72</v>
      </c>
      <c r="AU152" s="83" t="s">
        <v>73</v>
      </c>
      <c r="AY152" s="83" t="s">
        <v>134</v>
      </c>
      <c r="BK152" s="91">
        <f>$BK$153</f>
        <v>0</v>
      </c>
    </row>
    <row r="153" spans="2:63" s="82" customFormat="1" ht="20.25" customHeight="1">
      <c r="B153" s="81"/>
      <c r="D153" s="83" t="s">
        <v>72</v>
      </c>
      <c r="E153" s="92" t="s">
        <v>255</v>
      </c>
      <c r="F153" s="92" t="s">
        <v>256</v>
      </c>
      <c r="J153" s="93">
        <f>$BK$153</f>
        <v>0</v>
      </c>
      <c r="K153" s="86"/>
      <c r="L153" s="87"/>
      <c r="M153" s="88"/>
      <c r="P153" s="89">
        <f>SUM($P$154:$P$178)</f>
        <v>0</v>
      </c>
      <c r="R153" s="89">
        <f>SUM($R$154:$R$178)</f>
        <v>0.00491</v>
      </c>
      <c r="T153" s="90">
        <f>SUM($T$154:$T$178)</f>
        <v>0</v>
      </c>
      <c r="AR153" s="83" t="s">
        <v>157</v>
      </c>
      <c r="AT153" s="83" t="s">
        <v>72</v>
      </c>
      <c r="AU153" s="83" t="s">
        <v>21</v>
      </c>
      <c r="AY153" s="83" t="s">
        <v>134</v>
      </c>
      <c r="BK153" s="91">
        <f>SUM($BK$154:$BK$178)</f>
        <v>0</v>
      </c>
    </row>
    <row r="154" spans="2:65" s="16" customFormat="1" ht="13.5" customHeight="1">
      <c r="B154" s="65"/>
      <c r="C154" s="94" t="s">
        <v>187</v>
      </c>
      <c r="D154" s="94" t="s">
        <v>137</v>
      </c>
      <c r="E154" s="95" t="s">
        <v>257</v>
      </c>
      <c r="F154" s="96" t="s">
        <v>258</v>
      </c>
      <c r="G154" s="97" t="s">
        <v>186</v>
      </c>
      <c r="H154" s="98">
        <v>15</v>
      </c>
      <c r="I154" s="139"/>
      <c r="J154" s="99">
        <f>ROUND($I$154*$H$154,2)</f>
        <v>0</v>
      </c>
      <c r="K154" s="100"/>
      <c r="L154" s="15"/>
      <c r="M154" s="101"/>
      <c r="N154" s="102" t="s">
        <v>44</v>
      </c>
      <c r="P154" s="103">
        <f>$O$154*$H$154</f>
        <v>0</v>
      </c>
      <c r="Q154" s="103">
        <v>0</v>
      </c>
      <c r="R154" s="103">
        <f>$Q$154*$H$154</f>
        <v>0</v>
      </c>
      <c r="S154" s="103">
        <v>0</v>
      </c>
      <c r="T154" s="104">
        <f>$S$154*$H$154</f>
        <v>0</v>
      </c>
      <c r="AR154" s="24" t="s">
        <v>259</v>
      </c>
      <c r="AT154" s="24" t="s">
        <v>137</v>
      </c>
      <c r="AU154" s="24" t="s">
        <v>82</v>
      </c>
      <c r="AY154" s="16" t="s">
        <v>134</v>
      </c>
      <c r="BE154" s="105">
        <f>IF($N$154="základní",$J$154,0)</f>
        <v>0</v>
      </c>
      <c r="BF154" s="105">
        <f>IF($N$154="snížená",$J$154,0)</f>
        <v>0</v>
      </c>
      <c r="BG154" s="105">
        <f>IF($N$154="zákl. přenesená",$J$154,0)</f>
        <v>0</v>
      </c>
      <c r="BH154" s="105">
        <f>IF($N$154="sníž. přenesená",$J$154,0)</f>
        <v>0</v>
      </c>
      <c r="BI154" s="105">
        <f>IF($N$154="nulová",$J$154,0)</f>
        <v>0</v>
      </c>
      <c r="BJ154" s="24" t="s">
        <v>21</v>
      </c>
      <c r="BK154" s="105">
        <f>ROUND($I$154*$H$154,2)</f>
        <v>0</v>
      </c>
      <c r="BL154" s="24" t="s">
        <v>259</v>
      </c>
      <c r="BM154" s="24" t="s">
        <v>260</v>
      </c>
    </row>
    <row r="155" spans="2:65" s="16" customFormat="1" ht="13.5" customHeight="1">
      <c r="B155" s="65"/>
      <c r="C155" s="141" t="s">
        <v>261</v>
      </c>
      <c r="D155" s="141" t="s">
        <v>253</v>
      </c>
      <c r="E155" s="142" t="s">
        <v>262</v>
      </c>
      <c r="F155" s="143" t="s">
        <v>263</v>
      </c>
      <c r="G155" s="141" t="s">
        <v>186</v>
      </c>
      <c r="H155" s="144">
        <v>15</v>
      </c>
      <c r="I155" s="151"/>
      <c r="J155" s="145">
        <f>ROUND($I$155*$H$155,2)</f>
        <v>0</v>
      </c>
      <c r="K155" s="146"/>
      <c r="L155" s="147"/>
      <c r="M155" s="148"/>
      <c r="N155" s="149" t="s">
        <v>44</v>
      </c>
      <c r="P155" s="103">
        <f>$O$155*$H$155</f>
        <v>0</v>
      </c>
      <c r="Q155" s="103">
        <v>8E-05</v>
      </c>
      <c r="R155" s="103">
        <f>$Q$155*$H$155</f>
        <v>0.0012000000000000001</v>
      </c>
      <c r="S155" s="103">
        <v>0</v>
      </c>
      <c r="T155" s="104">
        <f>$S$155*$H$155</f>
        <v>0</v>
      </c>
      <c r="AR155" s="24" t="s">
        <v>264</v>
      </c>
      <c r="AT155" s="24" t="s">
        <v>253</v>
      </c>
      <c r="AU155" s="24" t="s">
        <v>82</v>
      </c>
      <c r="AY155" s="24" t="s">
        <v>134</v>
      </c>
      <c r="BE155" s="105">
        <f>IF($N$155="základní",$J$155,0)</f>
        <v>0</v>
      </c>
      <c r="BF155" s="105">
        <f>IF($N$155="snížená",$J$155,0)</f>
        <v>0</v>
      </c>
      <c r="BG155" s="105">
        <f>IF($N$155="zákl. přenesená",$J$155,0)</f>
        <v>0</v>
      </c>
      <c r="BH155" s="105">
        <f>IF($N$155="sníž. přenesená",$J$155,0)</f>
        <v>0</v>
      </c>
      <c r="BI155" s="105">
        <f>IF($N$155="nulová",$J$155,0)</f>
        <v>0</v>
      </c>
      <c r="BJ155" s="24" t="s">
        <v>21</v>
      </c>
      <c r="BK155" s="105">
        <f>ROUND($I$155*$H$155,2)</f>
        <v>0</v>
      </c>
      <c r="BL155" s="24" t="s">
        <v>264</v>
      </c>
      <c r="BM155" s="24" t="s">
        <v>265</v>
      </c>
    </row>
    <row r="156" spans="2:65" s="16" customFormat="1" ht="13.5" customHeight="1">
      <c r="B156" s="65"/>
      <c r="C156" s="97" t="s">
        <v>266</v>
      </c>
      <c r="D156" s="97" t="s">
        <v>137</v>
      </c>
      <c r="E156" s="95" t="s">
        <v>267</v>
      </c>
      <c r="F156" s="96" t="s">
        <v>268</v>
      </c>
      <c r="G156" s="97" t="s">
        <v>140</v>
      </c>
      <c r="H156" s="98">
        <v>1</v>
      </c>
      <c r="I156" s="139"/>
      <c r="J156" s="99">
        <f>ROUND($I$156*$H$156,2)</f>
        <v>0</v>
      </c>
      <c r="K156" s="100" t="s">
        <v>161</v>
      </c>
      <c r="L156" s="15"/>
      <c r="M156" s="101"/>
      <c r="N156" s="102" t="s">
        <v>44</v>
      </c>
      <c r="P156" s="103">
        <f>$O$156*$H$156</f>
        <v>0</v>
      </c>
      <c r="Q156" s="103">
        <v>0</v>
      </c>
      <c r="R156" s="103">
        <f>$Q$156*$H$156</f>
        <v>0</v>
      </c>
      <c r="S156" s="103">
        <v>0</v>
      </c>
      <c r="T156" s="104">
        <f>$S$156*$H$156</f>
        <v>0</v>
      </c>
      <c r="AR156" s="24" t="s">
        <v>259</v>
      </c>
      <c r="AT156" s="24" t="s">
        <v>137</v>
      </c>
      <c r="AU156" s="24" t="s">
        <v>82</v>
      </c>
      <c r="AY156" s="24" t="s">
        <v>134</v>
      </c>
      <c r="BE156" s="105">
        <f>IF($N$156="základní",$J$156,0)</f>
        <v>0</v>
      </c>
      <c r="BF156" s="105">
        <f>IF($N$156="snížená",$J$156,0)</f>
        <v>0</v>
      </c>
      <c r="BG156" s="105">
        <f>IF($N$156="zákl. přenesená",$J$156,0)</f>
        <v>0</v>
      </c>
      <c r="BH156" s="105">
        <f>IF($N$156="sníž. přenesená",$J$156,0)</f>
        <v>0</v>
      </c>
      <c r="BI156" s="105">
        <f>IF($N$156="nulová",$J$156,0)</f>
        <v>0</v>
      </c>
      <c r="BJ156" s="24" t="s">
        <v>21</v>
      </c>
      <c r="BK156" s="105">
        <f>ROUND($I$156*$H$156,2)</f>
        <v>0</v>
      </c>
      <c r="BL156" s="24" t="s">
        <v>259</v>
      </c>
      <c r="BM156" s="24" t="s">
        <v>269</v>
      </c>
    </row>
    <row r="157" spans="2:65" s="16" customFormat="1" ht="13.5" customHeight="1">
      <c r="B157" s="65"/>
      <c r="C157" s="141" t="s">
        <v>270</v>
      </c>
      <c r="D157" s="141" t="s">
        <v>253</v>
      </c>
      <c r="E157" s="142" t="s">
        <v>271</v>
      </c>
      <c r="F157" s="143" t="s">
        <v>272</v>
      </c>
      <c r="G157" s="141" t="s">
        <v>140</v>
      </c>
      <c r="H157" s="144">
        <v>1</v>
      </c>
      <c r="I157" s="151"/>
      <c r="J157" s="145">
        <f>ROUND($I$157*$H$157,2)</f>
        <v>0</v>
      </c>
      <c r="K157" s="146"/>
      <c r="L157" s="147"/>
      <c r="M157" s="148"/>
      <c r="N157" s="149" t="s">
        <v>44</v>
      </c>
      <c r="P157" s="103">
        <f>$O$157*$H$157</f>
        <v>0</v>
      </c>
      <c r="Q157" s="103">
        <v>2E-05</v>
      </c>
      <c r="R157" s="103">
        <f>$Q$157*$H$157</f>
        <v>2E-05</v>
      </c>
      <c r="S157" s="103">
        <v>0</v>
      </c>
      <c r="T157" s="104">
        <f>$S$157*$H$157</f>
        <v>0</v>
      </c>
      <c r="AR157" s="24" t="s">
        <v>264</v>
      </c>
      <c r="AT157" s="24" t="s">
        <v>253</v>
      </c>
      <c r="AU157" s="24" t="s">
        <v>82</v>
      </c>
      <c r="AY157" s="24" t="s">
        <v>134</v>
      </c>
      <c r="BE157" s="105">
        <f>IF($N$157="základní",$J$157,0)</f>
        <v>0</v>
      </c>
      <c r="BF157" s="105">
        <f>IF($N$157="snížená",$J$157,0)</f>
        <v>0</v>
      </c>
      <c r="BG157" s="105">
        <f>IF($N$157="zákl. přenesená",$J$157,0)</f>
        <v>0</v>
      </c>
      <c r="BH157" s="105">
        <f>IF($N$157="sníž. přenesená",$J$157,0)</f>
        <v>0</v>
      </c>
      <c r="BI157" s="105">
        <f>IF($N$157="nulová",$J$157,0)</f>
        <v>0</v>
      </c>
      <c r="BJ157" s="24" t="s">
        <v>21</v>
      </c>
      <c r="BK157" s="105">
        <f>ROUND($I$157*$H$157,2)</f>
        <v>0</v>
      </c>
      <c r="BL157" s="24" t="s">
        <v>264</v>
      </c>
      <c r="BM157" s="24" t="s">
        <v>273</v>
      </c>
    </row>
    <row r="158" spans="2:65" s="16" customFormat="1" ht="13.5" customHeight="1">
      <c r="B158" s="65"/>
      <c r="C158" s="97" t="s">
        <v>274</v>
      </c>
      <c r="D158" s="97" t="s">
        <v>137</v>
      </c>
      <c r="E158" s="95" t="s">
        <v>275</v>
      </c>
      <c r="F158" s="96" t="s">
        <v>276</v>
      </c>
      <c r="G158" s="97" t="s">
        <v>140</v>
      </c>
      <c r="H158" s="98">
        <v>3</v>
      </c>
      <c r="I158" s="139"/>
      <c r="J158" s="99">
        <f>ROUND($I$158*$H$158,2)</f>
        <v>0</v>
      </c>
      <c r="K158" s="100" t="s">
        <v>161</v>
      </c>
      <c r="L158" s="15"/>
      <c r="M158" s="101"/>
      <c r="N158" s="102" t="s">
        <v>44</v>
      </c>
      <c r="P158" s="103">
        <f>$O$158*$H$158</f>
        <v>0</v>
      </c>
      <c r="Q158" s="103">
        <v>0</v>
      </c>
      <c r="R158" s="103">
        <f>$Q$158*$H$158</f>
        <v>0</v>
      </c>
      <c r="S158" s="103">
        <v>0</v>
      </c>
      <c r="T158" s="104">
        <f>$S$158*$H$158</f>
        <v>0</v>
      </c>
      <c r="AR158" s="24" t="s">
        <v>259</v>
      </c>
      <c r="AT158" s="24" t="s">
        <v>137</v>
      </c>
      <c r="AU158" s="24" t="s">
        <v>82</v>
      </c>
      <c r="AY158" s="24" t="s">
        <v>134</v>
      </c>
      <c r="BE158" s="105">
        <f>IF($N$158="základní",$J$158,0)</f>
        <v>0</v>
      </c>
      <c r="BF158" s="105">
        <f>IF($N$158="snížená",$J$158,0)</f>
        <v>0</v>
      </c>
      <c r="BG158" s="105">
        <f>IF($N$158="zákl. přenesená",$J$158,0)</f>
        <v>0</v>
      </c>
      <c r="BH158" s="105">
        <f>IF($N$158="sníž. přenesená",$J$158,0)</f>
        <v>0</v>
      </c>
      <c r="BI158" s="105">
        <f>IF($N$158="nulová",$J$158,0)</f>
        <v>0</v>
      </c>
      <c r="BJ158" s="24" t="s">
        <v>21</v>
      </c>
      <c r="BK158" s="105">
        <f>ROUND($I$158*$H$158,2)</f>
        <v>0</v>
      </c>
      <c r="BL158" s="24" t="s">
        <v>259</v>
      </c>
      <c r="BM158" s="24" t="s">
        <v>277</v>
      </c>
    </row>
    <row r="159" spans="2:47" s="16" customFormat="1" ht="14.25" customHeight="1">
      <c r="B159" s="65"/>
      <c r="D159" s="106" t="s">
        <v>163</v>
      </c>
      <c r="F159" s="107" t="s">
        <v>278</v>
      </c>
      <c r="K159" s="66"/>
      <c r="L159" s="15"/>
      <c r="M159" s="108"/>
      <c r="T159" s="109"/>
      <c r="AT159" s="16" t="s">
        <v>163</v>
      </c>
      <c r="AU159" s="16" t="s">
        <v>82</v>
      </c>
    </row>
    <row r="160" spans="2:65" s="16" customFormat="1" ht="13.5" customHeight="1">
      <c r="B160" s="65"/>
      <c r="C160" s="94" t="s">
        <v>7</v>
      </c>
      <c r="D160" s="94" t="s">
        <v>137</v>
      </c>
      <c r="E160" s="95" t="s">
        <v>279</v>
      </c>
      <c r="F160" s="96" t="s">
        <v>280</v>
      </c>
      <c r="G160" s="97" t="s">
        <v>140</v>
      </c>
      <c r="H160" s="98">
        <v>2</v>
      </c>
      <c r="I160" s="139"/>
      <c r="J160" s="99">
        <f>ROUND($I$160*$H$160,2)</f>
        <v>0</v>
      </c>
      <c r="K160" s="100"/>
      <c r="L160" s="15"/>
      <c r="M160" s="101"/>
      <c r="N160" s="102" t="s">
        <v>44</v>
      </c>
      <c r="P160" s="103">
        <f>$O$160*$H$160</f>
        <v>0</v>
      </c>
      <c r="Q160" s="103">
        <v>0</v>
      </c>
      <c r="R160" s="103">
        <f>$Q$160*$H$160</f>
        <v>0</v>
      </c>
      <c r="S160" s="103">
        <v>0</v>
      </c>
      <c r="T160" s="104">
        <f>$S$160*$H$160</f>
        <v>0</v>
      </c>
      <c r="AR160" s="24" t="s">
        <v>259</v>
      </c>
      <c r="AT160" s="24" t="s">
        <v>137</v>
      </c>
      <c r="AU160" s="24" t="s">
        <v>82</v>
      </c>
      <c r="AY160" s="16" t="s">
        <v>134</v>
      </c>
      <c r="BE160" s="105">
        <f>IF($N$160="základní",$J$160,0)</f>
        <v>0</v>
      </c>
      <c r="BF160" s="105">
        <f>IF($N$160="snížená",$J$160,0)</f>
        <v>0</v>
      </c>
      <c r="BG160" s="105">
        <f>IF($N$160="zákl. přenesená",$J$160,0)</f>
        <v>0</v>
      </c>
      <c r="BH160" s="105">
        <f>IF($N$160="sníž. přenesená",$J$160,0)</f>
        <v>0</v>
      </c>
      <c r="BI160" s="105">
        <f>IF($N$160="nulová",$J$160,0)</f>
        <v>0</v>
      </c>
      <c r="BJ160" s="24" t="s">
        <v>21</v>
      </c>
      <c r="BK160" s="105">
        <f>ROUND($I$160*$H$160,2)</f>
        <v>0</v>
      </c>
      <c r="BL160" s="24" t="s">
        <v>259</v>
      </c>
      <c r="BM160" s="24" t="s">
        <v>281</v>
      </c>
    </row>
    <row r="161" spans="2:65" s="16" customFormat="1" ht="13.5" customHeight="1">
      <c r="B161" s="65"/>
      <c r="C161" s="141" t="s">
        <v>282</v>
      </c>
      <c r="D161" s="141" t="s">
        <v>253</v>
      </c>
      <c r="E161" s="142" t="s">
        <v>283</v>
      </c>
      <c r="F161" s="143" t="s">
        <v>284</v>
      </c>
      <c r="G161" s="141" t="s">
        <v>140</v>
      </c>
      <c r="H161" s="144">
        <v>1</v>
      </c>
      <c r="I161" s="151"/>
      <c r="J161" s="145">
        <f>ROUND($I$161*$H$161,2)</f>
        <v>0</v>
      </c>
      <c r="K161" s="146"/>
      <c r="L161" s="147"/>
      <c r="M161" s="148"/>
      <c r="N161" s="149" t="s">
        <v>44</v>
      </c>
      <c r="P161" s="103">
        <f>$O$161*$H$161</f>
        <v>0</v>
      </c>
      <c r="Q161" s="103">
        <v>0.0004</v>
      </c>
      <c r="R161" s="103">
        <f>$Q$161*$H$161</f>
        <v>0.0004</v>
      </c>
      <c r="S161" s="103">
        <v>0</v>
      </c>
      <c r="T161" s="104">
        <f>$S$161*$H$161</f>
        <v>0</v>
      </c>
      <c r="AR161" s="24" t="s">
        <v>264</v>
      </c>
      <c r="AT161" s="24" t="s">
        <v>253</v>
      </c>
      <c r="AU161" s="24" t="s">
        <v>82</v>
      </c>
      <c r="AY161" s="24" t="s">
        <v>134</v>
      </c>
      <c r="BE161" s="105">
        <f>IF($N$161="základní",$J$161,0)</f>
        <v>0</v>
      </c>
      <c r="BF161" s="105">
        <f>IF($N$161="snížená",$J$161,0)</f>
        <v>0</v>
      </c>
      <c r="BG161" s="105">
        <f>IF($N$161="zákl. přenesená",$J$161,0)</f>
        <v>0</v>
      </c>
      <c r="BH161" s="105">
        <f>IF($N$161="sníž. přenesená",$J$161,0)</f>
        <v>0</v>
      </c>
      <c r="BI161" s="105">
        <f>IF($N$161="nulová",$J$161,0)</f>
        <v>0</v>
      </c>
      <c r="BJ161" s="24" t="s">
        <v>21</v>
      </c>
      <c r="BK161" s="105">
        <f>ROUND($I$161*$H$161,2)</f>
        <v>0</v>
      </c>
      <c r="BL161" s="24" t="s">
        <v>264</v>
      </c>
      <c r="BM161" s="24" t="s">
        <v>285</v>
      </c>
    </row>
    <row r="162" spans="2:65" s="16" customFormat="1" ht="13.5" customHeight="1">
      <c r="B162" s="65"/>
      <c r="C162" s="141" t="s">
        <v>286</v>
      </c>
      <c r="D162" s="141" t="s">
        <v>253</v>
      </c>
      <c r="E162" s="142" t="s">
        <v>287</v>
      </c>
      <c r="F162" s="143" t="s">
        <v>288</v>
      </c>
      <c r="G162" s="141" t="s">
        <v>140</v>
      </c>
      <c r="H162" s="144">
        <v>1</v>
      </c>
      <c r="I162" s="151"/>
      <c r="J162" s="145">
        <f>ROUND($I$162*$H$162,2)</f>
        <v>0</v>
      </c>
      <c r="K162" s="146"/>
      <c r="L162" s="147"/>
      <c r="M162" s="148"/>
      <c r="N162" s="149" t="s">
        <v>44</v>
      </c>
      <c r="P162" s="103">
        <f>$O$162*$H$162</f>
        <v>0</v>
      </c>
      <c r="Q162" s="103">
        <v>0.0004</v>
      </c>
      <c r="R162" s="103">
        <f>$Q$162*$H$162</f>
        <v>0.0004</v>
      </c>
      <c r="S162" s="103">
        <v>0</v>
      </c>
      <c r="T162" s="104">
        <f>$S$162*$H$162</f>
        <v>0</v>
      </c>
      <c r="AR162" s="24" t="s">
        <v>264</v>
      </c>
      <c r="AT162" s="24" t="s">
        <v>253</v>
      </c>
      <c r="AU162" s="24" t="s">
        <v>82</v>
      </c>
      <c r="AY162" s="24" t="s">
        <v>134</v>
      </c>
      <c r="BE162" s="105">
        <f>IF($N$162="základní",$J$162,0)</f>
        <v>0</v>
      </c>
      <c r="BF162" s="105">
        <f>IF($N$162="snížená",$J$162,0)</f>
        <v>0</v>
      </c>
      <c r="BG162" s="105">
        <f>IF($N$162="zákl. přenesená",$J$162,0)</f>
        <v>0</v>
      </c>
      <c r="BH162" s="105">
        <f>IF($N$162="sníž. přenesená",$J$162,0)</f>
        <v>0</v>
      </c>
      <c r="BI162" s="105">
        <f>IF($N$162="nulová",$J$162,0)</f>
        <v>0</v>
      </c>
      <c r="BJ162" s="24" t="s">
        <v>21</v>
      </c>
      <c r="BK162" s="105">
        <f>ROUND($I$162*$H$162,2)</f>
        <v>0</v>
      </c>
      <c r="BL162" s="24" t="s">
        <v>264</v>
      </c>
      <c r="BM162" s="24" t="s">
        <v>289</v>
      </c>
    </row>
    <row r="163" spans="2:65" s="16" customFormat="1" ht="13.5" customHeight="1">
      <c r="B163" s="65"/>
      <c r="C163" s="97" t="s">
        <v>290</v>
      </c>
      <c r="D163" s="97" t="s">
        <v>137</v>
      </c>
      <c r="E163" s="95" t="s">
        <v>291</v>
      </c>
      <c r="F163" s="96" t="s">
        <v>292</v>
      </c>
      <c r="G163" s="97" t="s">
        <v>140</v>
      </c>
      <c r="H163" s="98">
        <v>1</v>
      </c>
      <c r="I163" s="139"/>
      <c r="J163" s="99">
        <f>ROUND($I$163*$H$163,2)</f>
        <v>0</v>
      </c>
      <c r="K163" s="100" t="s">
        <v>161</v>
      </c>
      <c r="L163" s="15"/>
      <c r="M163" s="101"/>
      <c r="N163" s="102" t="s">
        <v>44</v>
      </c>
      <c r="P163" s="103">
        <f>$O$163*$H$163</f>
        <v>0</v>
      </c>
      <c r="Q163" s="103">
        <v>0</v>
      </c>
      <c r="R163" s="103">
        <f>$Q$163*$H$163</f>
        <v>0</v>
      </c>
      <c r="S163" s="103">
        <v>0</v>
      </c>
      <c r="T163" s="104">
        <f>$S$163*$H$163</f>
        <v>0</v>
      </c>
      <c r="AR163" s="24" t="s">
        <v>259</v>
      </c>
      <c r="AT163" s="24" t="s">
        <v>137</v>
      </c>
      <c r="AU163" s="24" t="s">
        <v>82</v>
      </c>
      <c r="AY163" s="24" t="s">
        <v>134</v>
      </c>
      <c r="BE163" s="105">
        <f>IF($N$163="základní",$J$163,0)</f>
        <v>0</v>
      </c>
      <c r="BF163" s="105">
        <f>IF($N$163="snížená",$J$163,0)</f>
        <v>0</v>
      </c>
      <c r="BG163" s="105">
        <f>IF($N$163="zákl. přenesená",$J$163,0)</f>
        <v>0</v>
      </c>
      <c r="BH163" s="105">
        <f>IF($N$163="sníž. přenesená",$J$163,0)</f>
        <v>0</v>
      </c>
      <c r="BI163" s="105">
        <f>IF($N$163="nulová",$J$163,0)</f>
        <v>0</v>
      </c>
      <c r="BJ163" s="24" t="s">
        <v>21</v>
      </c>
      <c r="BK163" s="105">
        <f>ROUND($I$163*$H$163,2)</f>
        <v>0</v>
      </c>
      <c r="BL163" s="24" t="s">
        <v>259</v>
      </c>
      <c r="BM163" s="24" t="s">
        <v>293</v>
      </c>
    </row>
    <row r="164" spans="2:65" s="16" customFormat="1" ht="13.5" customHeight="1">
      <c r="B164" s="65"/>
      <c r="C164" s="141" t="s">
        <v>294</v>
      </c>
      <c r="D164" s="141" t="s">
        <v>253</v>
      </c>
      <c r="E164" s="142" t="s">
        <v>295</v>
      </c>
      <c r="F164" s="143" t="s">
        <v>296</v>
      </c>
      <c r="G164" s="141" t="s">
        <v>140</v>
      </c>
      <c r="H164" s="144">
        <v>1</v>
      </c>
      <c r="I164" s="151"/>
      <c r="J164" s="145">
        <f>ROUND($I$164*$H$164,2)</f>
        <v>0</v>
      </c>
      <c r="K164" s="146"/>
      <c r="L164" s="147"/>
      <c r="M164" s="148"/>
      <c r="N164" s="149" t="s">
        <v>44</v>
      </c>
      <c r="P164" s="103">
        <f>$O$164*$H$164</f>
        <v>0</v>
      </c>
      <c r="Q164" s="103">
        <v>0.00034</v>
      </c>
      <c r="R164" s="103">
        <f>$Q$164*$H$164</f>
        <v>0.00034</v>
      </c>
      <c r="S164" s="103">
        <v>0</v>
      </c>
      <c r="T164" s="104">
        <f>$S$164*$H$164</f>
        <v>0</v>
      </c>
      <c r="AR164" s="24" t="s">
        <v>264</v>
      </c>
      <c r="AT164" s="24" t="s">
        <v>253</v>
      </c>
      <c r="AU164" s="24" t="s">
        <v>82</v>
      </c>
      <c r="AY164" s="24" t="s">
        <v>134</v>
      </c>
      <c r="BE164" s="105">
        <f>IF($N$164="základní",$J$164,0)</f>
        <v>0</v>
      </c>
      <c r="BF164" s="105">
        <f>IF($N$164="snížená",$J$164,0)</f>
        <v>0</v>
      </c>
      <c r="BG164" s="105">
        <f>IF($N$164="zákl. přenesená",$J$164,0)</f>
        <v>0</v>
      </c>
      <c r="BH164" s="105">
        <f>IF($N$164="sníž. přenesená",$J$164,0)</f>
        <v>0</v>
      </c>
      <c r="BI164" s="105">
        <f>IF($N$164="nulová",$J$164,0)</f>
        <v>0</v>
      </c>
      <c r="BJ164" s="24" t="s">
        <v>21</v>
      </c>
      <c r="BK164" s="105">
        <f>ROUND($I$164*$H$164,2)</f>
        <v>0</v>
      </c>
      <c r="BL164" s="24" t="s">
        <v>264</v>
      </c>
      <c r="BM164" s="24" t="s">
        <v>297</v>
      </c>
    </row>
    <row r="165" spans="2:65" s="16" customFormat="1" ht="13.5" customHeight="1">
      <c r="B165" s="65"/>
      <c r="C165" s="97" t="s">
        <v>298</v>
      </c>
      <c r="D165" s="97" t="s">
        <v>137</v>
      </c>
      <c r="E165" s="95" t="s">
        <v>299</v>
      </c>
      <c r="F165" s="96" t="s">
        <v>300</v>
      </c>
      <c r="G165" s="97" t="s">
        <v>186</v>
      </c>
      <c r="H165" s="98">
        <v>15</v>
      </c>
      <c r="I165" s="139"/>
      <c r="J165" s="99">
        <f>ROUND($I$165*$H$165,2)</f>
        <v>0</v>
      </c>
      <c r="K165" s="100" t="s">
        <v>161</v>
      </c>
      <c r="L165" s="15"/>
      <c r="M165" s="101"/>
      <c r="N165" s="102" t="s">
        <v>44</v>
      </c>
      <c r="P165" s="103">
        <f>$O$165*$H$165</f>
        <v>0</v>
      </c>
      <c r="Q165" s="103">
        <v>0</v>
      </c>
      <c r="R165" s="103">
        <f>$Q$165*$H$165</f>
        <v>0</v>
      </c>
      <c r="S165" s="103">
        <v>0</v>
      </c>
      <c r="T165" s="104">
        <f>$S$165*$H$165</f>
        <v>0</v>
      </c>
      <c r="AR165" s="24" t="s">
        <v>259</v>
      </c>
      <c r="AT165" s="24" t="s">
        <v>137</v>
      </c>
      <c r="AU165" s="24" t="s">
        <v>82</v>
      </c>
      <c r="AY165" s="24" t="s">
        <v>134</v>
      </c>
      <c r="BE165" s="105">
        <f>IF($N$165="základní",$J$165,0)</f>
        <v>0</v>
      </c>
      <c r="BF165" s="105">
        <f>IF($N$165="snížená",$J$165,0)</f>
        <v>0</v>
      </c>
      <c r="BG165" s="105">
        <f>IF($N$165="zákl. přenesená",$J$165,0)</f>
        <v>0</v>
      </c>
      <c r="BH165" s="105">
        <f>IF($N$165="sníž. přenesená",$J$165,0)</f>
        <v>0</v>
      </c>
      <c r="BI165" s="105">
        <f>IF($N$165="nulová",$J$165,0)</f>
        <v>0</v>
      </c>
      <c r="BJ165" s="24" t="s">
        <v>21</v>
      </c>
      <c r="BK165" s="105">
        <f>ROUND($I$165*$H$165,2)</f>
        <v>0</v>
      </c>
      <c r="BL165" s="24" t="s">
        <v>259</v>
      </c>
      <c r="BM165" s="24" t="s">
        <v>301</v>
      </c>
    </row>
    <row r="166" spans="2:47" s="16" customFormat="1" ht="24.75" customHeight="1">
      <c r="B166" s="65"/>
      <c r="D166" s="106" t="s">
        <v>163</v>
      </c>
      <c r="F166" s="107" t="s">
        <v>302</v>
      </c>
      <c r="K166" s="66"/>
      <c r="L166" s="15"/>
      <c r="M166" s="108"/>
      <c r="T166" s="109"/>
      <c r="AT166" s="16" t="s">
        <v>163</v>
      </c>
      <c r="AU166" s="16" t="s">
        <v>82</v>
      </c>
    </row>
    <row r="167" spans="2:65" s="16" customFormat="1" ht="13.5" customHeight="1">
      <c r="B167" s="65"/>
      <c r="C167" s="150" t="s">
        <v>303</v>
      </c>
      <c r="D167" s="150" t="s">
        <v>253</v>
      </c>
      <c r="E167" s="142" t="s">
        <v>304</v>
      </c>
      <c r="F167" s="143" t="s">
        <v>305</v>
      </c>
      <c r="G167" s="141" t="s">
        <v>186</v>
      </c>
      <c r="H167" s="144">
        <v>15</v>
      </c>
      <c r="I167" s="151"/>
      <c r="J167" s="145">
        <f>ROUND($I$167*$H$167,2)</f>
        <v>0</v>
      </c>
      <c r="K167" s="146" t="s">
        <v>161</v>
      </c>
      <c r="L167" s="147"/>
      <c r="M167" s="148"/>
      <c r="N167" s="149" t="s">
        <v>44</v>
      </c>
      <c r="P167" s="103">
        <f>$O$167*$H$167</f>
        <v>0</v>
      </c>
      <c r="Q167" s="103">
        <v>0.00017</v>
      </c>
      <c r="R167" s="103">
        <f>$Q$167*$H$167</f>
        <v>0.00255</v>
      </c>
      <c r="S167" s="103">
        <v>0</v>
      </c>
      <c r="T167" s="104">
        <f>$S$167*$H$167</f>
        <v>0</v>
      </c>
      <c r="AR167" s="24" t="s">
        <v>264</v>
      </c>
      <c r="AT167" s="24" t="s">
        <v>253</v>
      </c>
      <c r="AU167" s="24" t="s">
        <v>82</v>
      </c>
      <c r="AY167" s="16" t="s">
        <v>134</v>
      </c>
      <c r="BE167" s="105">
        <f>IF($N$167="základní",$J$167,0)</f>
        <v>0</v>
      </c>
      <c r="BF167" s="105">
        <f>IF($N$167="snížená",$J$167,0)</f>
        <v>0</v>
      </c>
      <c r="BG167" s="105">
        <f>IF($N$167="zákl. přenesená",$J$167,0)</f>
        <v>0</v>
      </c>
      <c r="BH167" s="105">
        <f>IF($N$167="sníž. přenesená",$J$167,0)</f>
        <v>0</v>
      </c>
      <c r="BI167" s="105">
        <f>IF($N$167="nulová",$J$167,0)</f>
        <v>0</v>
      </c>
      <c r="BJ167" s="24" t="s">
        <v>21</v>
      </c>
      <c r="BK167" s="105">
        <f>ROUND($I$167*$H$167,2)</f>
        <v>0</v>
      </c>
      <c r="BL167" s="24" t="s">
        <v>264</v>
      </c>
      <c r="BM167" s="24" t="s">
        <v>306</v>
      </c>
    </row>
    <row r="168" spans="2:47" s="16" customFormat="1" ht="14.25" customHeight="1">
      <c r="B168" s="65"/>
      <c r="D168" s="106" t="s">
        <v>163</v>
      </c>
      <c r="F168" s="107" t="s">
        <v>307</v>
      </c>
      <c r="K168" s="66"/>
      <c r="L168" s="15"/>
      <c r="M168" s="108"/>
      <c r="T168" s="109"/>
      <c r="AT168" s="16" t="s">
        <v>163</v>
      </c>
      <c r="AU168" s="16" t="s">
        <v>82</v>
      </c>
    </row>
    <row r="169" spans="2:65" s="16" customFormat="1" ht="13.5" customHeight="1">
      <c r="B169" s="65"/>
      <c r="C169" s="94" t="s">
        <v>308</v>
      </c>
      <c r="D169" s="94" t="s">
        <v>137</v>
      </c>
      <c r="E169" s="95" t="s">
        <v>309</v>
      </c>
      <c r="F169" s="96" t="s">
        <v>310</v>
      </c>
      <c r="G169" s="97" t="s">
        <v>140</v>
      </c>
      <c r="H169" s="98">
        <v>51.35</v>
      </c>
      <c r="I169" s="139"/>
      <c r="J169" s="99">
        <f>ROUND($I$169*$H$169,2)</f>
        <v>0</v>
      </c>
      <c r="K169" s="100"/>
      <c r="L169" s="15"/>
      <c r="M169" s="101"/>
      <c r="N169" s="102" t="s">
        <v>44</v>
      </c>
      <c r="P169" s="103">
        <f>$O$169*$H$169</f>
        <v>0</v>
      </c>
      <c r="Q169" s="103">
        <v>0</v>
      </c>
      <c r="R169" s="103">
        <f>$Q$169*$H$169</f>
        <v>0</v>
      </c>
      <c r="S169" s="103">
        <v>0</v>
      </c>
      <c r="T169" s="104">
        <f>$S$169*$H$169</f>
        <v>0</v>
      </c>
      <c r="AR169" s="24" t="s">
        <v>259</v>
      </c>
      <c r="AT169" s="24" t="s">
        <v>137</v>
      </c>
      <c r="AU169" s="24" t="s">
        <v>82</v>
      </c>
      <c r="AY169" s="16" t="s">
        <v>134</v>
      </c>
      <c r="BE169" s="105">
        <f>IF($N$169="základní",$J$169,0)</f>
        <v>0</v>
      </c>
      <c r="BF169" s="105">
        <f>IF($N$169="snížená",$J$169,0)</f>
        <v>0</v>
      </c>
      <c r="BG169" s="105">
        <f>IF($N$169="zákl. přenesená",$J$169,0)</f>
        <v>0</v>
      </c>
      <c r="BH169" s="105">
        <f>IF($N$169="sníž. přenesená",$J$169,0)</f>
        <v>0</v>
      </c>
      <c r="BI169" s="105">
        <f>IF($N$169="nulová",$J$169,0)</f>
        <v>0</v>
      </c>
      <c r="BJ169" s="24" t="s">
        <v>21</v>
      </c>
      <c r="BK169" s="105">
        <f>ROUND($I$169*$H$169,2)</f>
        <v>0</v>
      </c>
      <c r="BL169" s="24" t="s">
        <v>259</v>
      </c>
      <c r="BM169" s="24" t="s">
        <v>311</v>
      </c>
    </row>
    <row r="170" spans="2:47" s="16" customFormat="1" ht="14.25" customHeight="1">
      <c r="B170" s="65"/>
      <c r="D170" s="106" t="s">
        <v>163</v>
      </c>
      <c r="F170" s="107" t="s">
        <v>312</v>
      </c>
      <c r="K170" s="66"/>
      <c r="L170" s="15"/>
      <c r="M170" s="108"/>
      <c r="T170" s="109"/>
      <c r="AT170" s="16" t="s">
        <v>163</v>
      </c>
      <c r="AU170" s="16" t="s">
        <v>82</v>
      </c>
    </row>
    <row r="171" spans="2:51" s="16" customFormat="1" ht="13.5" customHeight="1">
      <c r="B171" s="118"/>
      <c r="D171" s="111" t="s">
        <v>143</v>
      </c>
      <c r="E171" s="119"/>
      <c r="F171" s="120" t="s">
        <v>313</v>
      </c>
      <c r="H171" s="119"/>
      <c r="K171" s="66"/>
      <c r="L171" s="121"/>
      <c r="M171" s="122"/>
      <c r="T171" s="123"/>
      <c r="AT171" s="119" t="s">
        <v>143</v>
      </c>
      <c r="AU171" s="119" t="s">
        <v>82</v>
      </c>
      <c r="AV171" s="119" t="s">
        <v>21</v>
      </c>
      <c r="AW171" s="119" t="s">
        <v>100</v>
      </c>
      <c r="AX171" s="119" t="s">
        <v>73</v>
      </c>
      <c r="AY171" s="119" t="s">
        <v>134</v>
      </c>
    </row>
    <row r="172" spans="2:51" s="16" customFormat="1" ht="13.5" customHeight="1">
      <c r="B172" s="118"/>
      <c r="D172" s="111" t="s">
        <v>143</v>
      </c>
      <c r="E172" s="119"/>
      <c r="F172" s="120" t="s">
        <v>314</v>
      </c>
      <c r="H172" s="119"/>
      <c r="K172" s="66"/>
      <c r="L172" s="121"/>
      <c r="M172" s="122"/>
      <c r="T172" s="123"/>
      <c r="AT172" s="119" t="s">
        <v>143</v>
      </c>
      <c r="AU172" s="119" t="s">
        <v>82</v>
      </c>
      <c r="AV172" s="119" t="s">
        <v>21</v>
      </c>
      <c r="AW172" s="119" t="s">
        <v>100</v>
      </c>
      <c r="AX172" s="119" t="s">
        <v>73</v>
      </c>
      <c r="AY172" s="119" t="s">
        <v>134</v>
      </c>
    </row>
    <row r="173" spans="2:51" s="16" customFormat="1" ht="13.5" customHeight="1">
      <c r="B173" s="118"/>
      <c r="D173" s="111" t="s">
        <v>143</v>
      </c>
      <c r="E173" s="119"/>
      <c r="F173" s="120" t="s">
        <v>315</v>
      </c>
      <c r="H173" s="119"/>
      <c r="K173" s="66"/>
      <c r="L173" s="121"/>
      <c r="M173" s="122"/>
      <c r="T173" s="123"/>
      <c r="AT173" s="119" t="s">
        <v>143</v>
      </c>
      <c r="AU173" s="119" t="s">
        <v>82</v>
      </c>
      <c r="AV173" s="119" t="s">
        <v>21</v>
      </c>
      <c r="AW173" s="119" t="s">
        <v>100</v>
      </c>
      <c r="AX173" s="119" t="s">
        <v>73</v>
      </c>
      <c r="AY173" s="119" t="s">
        <v>134</v>
      </c>
    </row>
    <row r="174" spans="2:51" s="16" customFormat="1" ht="13.5" customHeight="1">
      <c r="B174" s="118"/>
      <c r="D174" s="111" t="s">
        <v>143</v>
      </c>
      <c r="E174" s="119"/>
      <c r="F174" s="120" t="s">
        <v>316</v>
      </c>
      <c r="H174" s="119"/>
      <c r="K174" s="66"/>
      <c r="L174" s="121"/>
      <c r="M174" s="122"/>
      <c r="T174" s="123"/>
      <c r="AT174" s="119" t="s">
        <v>143</v>
      </c>
      <c r="AU174" s="119" t="s">
        <v>82</v>
      </c>
      <c r="AV174" s="119" t="s">
        <v>21</v>
      </c>
      <c r="AW174" s="119" t="s">
        <v>100</v>
      </c>
      <c r="AX174" s="119" t="s">
        <v>73</v>
      </c>
      <c r="AY174" s="119" t="s">
        <v>134</v>
      </c>
    </row>
    <row r="175" spans="2:51" s="16" customFormat="1" ht="13.5" customHeight="1">
      <c r="B175" s="118"/>
      <c r="D175" s="111" t="s">
        <v>143</v>
      </c>
      <c r="E175" s="119"/>
      <c r="F175" s="120" t="s">
        <v>317</v>
      </c>
      <c r="H175" s="119"/>
      <c r="K175" s="66"/>
      <c r="L175" s="121"/>
      <c r="M175" s="122"/>
      <c r="T175" s="123"/>
      <c r="AT175" s="119" t="s">
        <v>143</v>
      </c>
      <c r="AU175" s="119" t="s">
        <v>82</v>
      </c>
      <c r="AV175" s="119" t="s">
        <v>21</v>
      </c>
      <c r="AW175" s="119" t="s">
        <v>100</v>
      </c>
      <c r="AX175" s="119" t="s">
        <v>73</v>
      </c>
      <c r="AY175" s="119" t="s">
        <v>134</v>
      </c>
    </row>
    <row r="176" spans="2:51" s="16" customFormat="1" ht="13.5" customHeight="1">
      <c r="B176" s="118"/>
      <c r="D176" s="111" t="s">
        <v>143</v>
      </c>
      <c r="E176" s="119"/>
      <c r="F176" s="120" t="s">
        <v>318</v>
      </c>
      <c r="H176" s="119"/>
      <c r="K176" s="66"/>
      <c r="L176" s="121"/>
      <c r="M176" s="122"/>
      <c r="T176" s="123"/>
      <c r="AT176" s="119" t="s">
        <v>143</v>
      </c>
      <c r="AU176" s="119" t="s">
        <v>82</v>
      </c>
      <c r="AV176" s="119" t="s">
        <v>21</v>
      </c>
      <c r="AW176" s="119" t="s">
        <v>100</v>
      </c>
      <c r="AX176" s="119" t="s">
        <v>73</v>
      </c>
      <c r="AY176" s="119" t="s">
        <v>134</v>
      </c>
    </row>
    <row r="177" spans="2:51" s="16" customFormat="1" ht="13.5" customHeight="1">
      <c r="B177" s="118"/>
      <c r="D177" s="111" t="s">
        <v>143</v>
      </c>
      <c r="E177" s="119"/>
      <c r="F177" s="120" t="s">
        <v>319</v>
      </c>
      <c r="H177" s="119"/>
      <c r="K177" s="66"/>
      <c r="L177" s="121"/>
      <c r="M177" s="122"/>
      <c r="T177" s="123"/>
      <c r="AT177" s="119" t="s">
        <v>143</v>
      </c>
      <c r="AU177" s="119" t="s">
        <v>82</v>
      </c>
      <c r="AV177" s="119" t="s">
        <v>21</v>
      </c>
      <c r="AW177" s="119" t="s">
        <v>100</v>
      </c>
      <c r="AX177" s="119" t="s">
        <v>73</v>
      </c>
      <c r="AY177" s="119" t="s">
        <v>134</v>
      </c>
    </row>
    <row r="178" spans="2:51" s="16" customFormat="1" ht="13.5" customHeight="1">
      <c r="B178" s="110"/>
      <c r="D178" s="111" t="s">
        <v>143</v>
      </c>
      <c r="E178" s="112"/>
      <c r="F178" s="113" t="s">
        <v>320</v>
      </c>
      <c r="H178" s="114">
        <v>51.35</v>
      </c>
      <c r="K178" s="66"/>
      <c r="L178" s="115"/>
      <c r="M178" s="116"/>
      <c r="T178" s="117"/>
      <c r="AT178" s="112" t="s">
        <v>143</v>
      </c>
      <c r="AU178" s="112" t="s">
        <v>82</v>
      </c>
      <c r="AV178" s="112" t="s">
        <v>82</v>
      </c>
      <c r="AW178" s="112" t="s">
        <v>100</v>
      </c>
      <c r="AX178" s="112" t="s">
        <v>21</v>
      </c>
      <c r="AY178" s="112" t="s">
        <v>134</v>
      </c>
    </row>
    <row r="179" spans="2:63" s="82" customFormat="1" ht="38.25" customHeight="1">
      <c r="B179" s="81"/>
      <c r="D179" s="83" t="s">
        <v>72</v>
      </c>
      <c r="E179" s="84" t="s">
        <v>321</v>
      </c>
      <c r="F179" s="84" t="s">
        <v>322</v>
      </c>
      <c r="J179" s="85">
        <f>$BK$179</f>
        <v>0</v>
      </c>
      <c r="K179" s="86"/>
      <c r="L179" s="87"/>
      <c r="M179" s="88"/>
      <c r="P179" s="89">
        <f>SUM($P$180:$P$181)</f>
        <v>0</v>
      </c>
      <c r="R179" s="89">
        <f>SUM($R$180:$R$181)</f>
        <v>0</v>
      </c>
      <c r="T179" s="90">
        <f>SUM($T$180:$T$181)</f>
        <v>0</v>
      </c>
      <c r="AR179" s="83" t="s">
        <v>141</v>
      </c>
      <c r="AT179" s="83" t="s">
        <v>72</v>
      </c>
      <c r="AU179" s="83" t="s">
        <v>73</v>
      </c>
      <c r="AY179" s="83" t="s">
        <v>134</v>
      </c>
      <c r="BK179" s="91">
        <f>SUM($BK$180:$BK$181)</f>
        <v>0</v>
      </c>
    </row>
    <row r="180" spans="2:65" s="16" customFormat="1" ht="13.5" customHeight="1">
      <c r="B180" s="65"/>
      <c r="C180" s="94" t="s">
        <v>323</v>
      </c>
      <c r="D180" s="94" t="s">
        <v>137</v>
      </c>
      <c r="E180" s="95" t="s">
        <v>324</v>
      </c>
      <c r="F180" s="96" t="s">
        <v>325</v>
      </c>
      <c r="G180" s="97" t="s">
        <v>153</v>
      </c>
      <c r="H180" s="98">
        <v>5</v>
      </c>
      <c r="I180" s="139"/>
      <c r="J180" s="99">
        <f>ROUND($I$180*$H$180,2)</f>
        <v>0</v>
      </c>
      <c r="K180" s="100" t="s">
        <v>161</v>
      </c>
      <c r="L180" s="15"/>
      <c r="M180" s="101"/>
      <c r="N180" s="102" t="s">
        <v>44</v>
      </c>
      <c r="P180" s="103">
        <f>$O$180*$H$180</f>
        <v>0</v>
      </c>
      <c r="Q180" s="103">
        <v>0</v>
      </c>
      <c r="R180" s="103">
        <f>$Q$180*$H$180</f>
        <v>0</v>
      </c>
      <c r="S180" s="103">
        <v>0</v>
      </c>
      <c r="T180" s="104">
        <f>$S$180*$H$180</f>
        <v>0</v>
      </c>
      <c r="AR180" s="24" t="s">
        <v>326</v>
      </c>
      <c r="AT180" s="24" t="s">
        <v>137</v>
      </c>
      <c r="AU180" s="24" t="s">
        <v>21</v>
      </c>
      <c r="AY180" s="16" t="s">
        <v>134</v>
      </c>
      <c r="BE180" s="105">
        <f>IF($N$180="základní",$J$180,0)</f>
        <v>0</v>
      </c>
      <c r="BF180" s="105">
        <f>IF($N$180="snížená",$J$180,0)</f>
        <v>0</v>
      </c>
      <c r="BG180" s="105">
        <f>IF($N$180="zákl. přenesená",$J$180,0)</f>
        <v>0</v>
      </c>
      <c r="BH180" s="105">
        <f>IF($N$180="sníž. přenesená",$J$180,0)</f>
        <v>0</v>
      </c>
      <c r="BI180" s="105">
        <f>IF($N$180="nulová",$J$180,0)</f>
        <v>0</v>
      </c>
      <c r="BJ180" s="24" t="s">
        <v>21</v>
      </c>
      <c r="BK180" s="105">
        <f>ROUND($I$180*$H$180,2)</f>
        <v>0</v>
      </c>
      <c r="BL180" s="24" t="s">
        <v>326</v>
      </c>
      <c r="BM180" s="24" t="s">
        <v>327</v>
      </c>
    </row>
    <row r="181" spans="2:47" s="16" customFormat="1" ht="14.25" customHeight="1">
      <c r="B181" s="65"/>
      <c r="D181" s="106" t="s">
        <v>163</v>
      </c>
      <c r="F181" s="107" t="s">
        <v>328</v>
      </c>
      <c r="K181" s="66"/>
      <c r="L181" s="15"/>
      <c r="M181" s="108"/>
      <c r="T181" s="109"/>
      <c r="AT181" s="16" t="s">
        <v>163</v>
      </c>
      <c r="AU181" s="16" t="s">
        <v>21</v>
      </c>
    </row>
    <row r="182" spans="2:63" s="82" customFormat="1" ht="38.25" customHeight="1">
      <c r="B182" s="81"/>
      <c r="D182" s="83" t="s">
        <v>72</v>
      </c>
      <c r="E182" s="84" t="s">
        <v>329</v>
      </c>
      <c r="F182" s="84" t="s">
        <v>330</v>
      </c>
      <c r="J182" s="85">
        <f>$BK$182</f>
        <v>0</v>
      </c>
      <c r="K182" s="86"/>
      <c r="L182" s="87"/>
      <c r="M182" s="88"/>
      <c r="P182" s="89">
        <f>$P$183+$P$188+$P$191+$P$196</f>
        <v>0</v>
      </c>
      <c r="R182" s="89">
        <f>$R$183+$R$188+$R$191+$R$196</f>
        <v>0</v>
      </c>
      <c r="T182" s="90">
        <f>$T$183+$T$188+$T$191+$T$196</f>
        <v>0</v>
      </c>
      <c r="AR182" s="83" t="s">
        <v>169</v>
      </c>
      <c r="AT182" s="83" t="s">
        <v>72</v>
      </c>
      <c r="AU182" s="83" t="s">
        <v>73</v>
      </c>
      <c r="AY182" s="83" t="s">
        <v>134</v>
      </c>
      <c r="BK182" s="91">
        <f>$BK$183+$BK$188+$BK$191+$BK$196</f>
        <v>0</v>
      </c>
    </row>
    <row r="183" spans="2:63" s="82" customFormat="1" ht="20.25" customHeight="1">
      <c r="B183" s="81"/>
      <c r="D183" s="83" t="s">
        <v>72</v>
      </c>
      <c r="E183" s="92" t="s">
        <v>331</v>
      </c>
      <c r="F183" s="92" t="s">
        <v>332</v>
      </c>
      <c r="J183" s="93">
        <f>$BK$183</f>
        <v>0</v>
      </c>
      <c r="K183" s="86"/>
      <c r="L183" s="87"/>
      <c r="M183" s="88"/>
      <c r="P183" s="89">
        <f>SUM($P$184:$P$187)</f>
        <v>0</v>
      </c>
      <c r="R183" s="89">
        <f>SUM($R$184:$R$187)</f>
        <v>0</v>
      </c>
      <c r="T183" s="90">
        <f>SUM($T$184:$T$187)</f>
        <v>0</v>
      </c>
      <c r="AR183" s="83" t="s">
        <v>169</v>
      </c>
      <c r="AT183" s="83" t="s">
        <v>72</v>
      </c>
      <c r="AU183" s="83" t="s">
        <v>21</v>
      </c>
      <c r="AY183" s="83" t="s">
        <v>134</v>
      </c>
      <c r="BK183" s="91">
        <f>SUM($BK$184:$BK$187)</f>
        <v>0</v>
      </c>
    </row>
    <row r="184" spans="2:65" s="16" customFormat="1" ht="13.5" customHeight="1">
      <c r="B184" s="65"/>
      <c r="C184" s="94" t="s">
        <v>333</v>
      </c>
      <c r="D184" s="94" t="s">
        <v>137</v>
      </c>
      <c r="E184" s="95" t="s">
        <v>334</v>
      </c>
      <c r="F184" s="96" t="s">
        <v>335</v>
      </c>
      <c r="G184" s="97" t="s">
        <v>336</v>
      </c>
      <c r="H184" s="98">
        <v>1</v>
      </c>
      <c r="I184" s="139"/>
      <c r="J184" s="99">
        <f>ROUND($I$184*$H$184,2)</f>
        <v>0</v>
      </c>
      <c r="K184" s="100"/>
      <c r="L184" s="15"/>
      <c r="M184" s="101"/>
      <c r="N184" s="102" t="s">
        <v>44</v>
      </c>
      <c r="P184" s="103">
        <f>$O$184*$H$184</f>
        <v>0</v>
      </c>
      <c r="Q184" s="103">
        <v>0</v>
      </c>
      <c r="R184" s="103">
        <f>$Q$184*$H$184</f>
        <v>0</v>
      </c>
      <c r="S184" s="103">
        <v>0</v>
      </c>
      <c r="T184" s="104">
        <f>$S$184*$H$184</f>
        <v>0</v>
      </c>
      <c r="AR184" s="24" t="s">
        <v>337</v>
      </c>
      <c r="AT184" s="24" t="s">
        <v>137</v>
      </c>
      <c r="AU184" s="24" t="s">
        <v>82</v>
      </c>
      <c r="AY184" s="16" t="s">
        <v>134</v>
      </c>
      <c r="BE184" s="105">
        <f>IF($N$184="základní",$J$184,0)</f>
        <v>0</v>
      </c>
      <c r="BF184" s="105">
        <f>IF($N$184="snížená",$J$184,0)</f>
        <v>0</v>
      </c>
      <c r="BG184" s="105">
        <f>IF($N$184="zákl. přenesená",$J$184,0)</f>
        <v>0</v>
      </c>
      <c r="BH184" s="105">
        <f>IF($N$184="sníž. přenesená",$J$184,0)</f>
        <v>0</v>
      </c>
      <c r="BI184" s="105">
        <f>IF($N$184="nulová",$J$184,0)</f>
        <v>0</v>
      </c>
      <c r="BJ184" s="24" t="s">
        <v>21</v>
      </c>
      <c r="BK184" s="105">
        <f>ROUND($I$184*$H$184,2)</f>
        <v>0</v>
      </c>
      <c r="BL184" s="24" t="s">
        <v>337</v>
      </c>
      <c r="BM184" s="24" t="s">
        <v>338</v>
      </c>
    </row>
    <row r="185" spans="2:47" s="16" customFormat="1" ht="14.25" customHeight="1">
      <c r="B185" s="65"/>
      <c r="D185" s="106" t="s">
        <v>163</v>
      </c>
      <c r="F185" s="107" t="s">
        <v>339</v>
      </c>
      <c r="K185" s="66"/>
      <c r="L185" s="15"/>
      <c r="M185" s="108"/>
      <c r="T185" s="109"/>
      <c r="AT185" s="16" t="s">
        <v>163</v>
      </c>
      <c r="AU185" s="16" t="s">
        <v>82</v>
      </c>
    </row>
    <row r="186" spans="2:51" s="16" customFormat="1" ht="13.5" customHeight="1">
      <c r="B186" s="118"/>
      <c r="D186" s="111" t="s">
        <v>143</v>
      </c>
      <c r="E186" s="119"/>
      <c r="F186" s="120" t="s">
        <v>340</v>
      </c>
      <c r="H186" s="119"/>
      <c r="K186" s="66"/>
      <c r="L186" s="121"/>
      <c r="M186" s="122"/>
      <c r="T186" s="123"/>
      <c r="AT186" s="119" t="s">
        <v>143</v>
      </c>
      <c r="AU186" s="119" t="s">
        <v>82</v>
      </c>
      <c r="AV186" s="119" t="s">
        <v>21</v>
      </c>
      <c r="AW186" s="119" t="s">
        <v>100</v>
      </c>
      <c r="AX186" s="119" t="s">
        <v>73</v>
      </c>
      <c r="AY186" s="119" t="s">
        <v>134</v>
      </c>
    </row>
    <row r="187" spans="2:51" s="16" customFormat="1" ht="13.5" customHeight="1">
      <c r="B187" s="110"/>
      <c r="D187" s="111" t="s">
        <v>143</v>
      </c>
      <c r="E187" s="112"/>
      <c r="F187" s="113" t="s">
        <v>21</v>
      </c>
      <c r="H187" s="114">
        <v>1</v>
      </c>
      <c r="K187" s="66"/>
      <c r="L187" s="115"/>
      <c r="M187" s="116"/>
      <c r="T187" s="117"/>
      <c r="AT187" s="112" t="s">
        <v>143</v>
      </c>
      <c r="AU187" s="112" t="s">
        <v>82</v>
      </c>
      <c r="AV187" s="112" t="s">
        <v>82</v>
      </c>
      <c r="AW187" s="112" t="s">
        <v>100</v>
      </c>
      <c r="AX187" s="112" t="s">
        <v>21</v>
      </c>
      <c r="AY187" s="112" t="s">
        <v>134</v>
      </c>
    </row>
    <row r="188" spans="2:63" s="82" customFormat="1" ht="30" customHeight="1">
      <c r="B188" s="81"/>
      <c r="D188" s="83" t="s">
        <v>72</v>
      </c>
      <c r="E188" s="92" t="s">
        <v>341</v>
      </c>
      <c r="F188" s="92" t="s">
        <v>342</v>
      </c>
      <c r="J188" s="93">
        <f>$BK$188</f>
        <v>0</v>
      </c>
      <c r="K188" s="86"/>
      <c r="L188" s="87"/>
      <c r="M188" s="88"/>
      <c r="P188" s="89">
        <f>SUM($P$189:$P$190)</f>
        <v>0</v>
      </c>
      <c r="R188" s="89">
        <f>SUM($R$189:$R$190)</f>
        <v>0</v>
      </c>
      <c r="T188" s="90">
        <f>SUM($T$189:$T$190)</f>
        <v>0</v>
      </c>
      <c r="AR188" s="83" t="s">
        <v>169</v>
      </c>
      <c r="AT188" s="83" t="s">
        <v>72</v>
      </c>
      <c r="AU188" s="83" t="s">
        <v>21</v>
      </c>
      <c r="AY188" s="83" t="s">
        <v>134</v>
      </c>
      <c r="BK188" s="91">
        <f>SUM($BK$189:$BK$190)</f>
        <v>0</v>
      </c>
    </row>
    <row r="189" spans="2:65" s="16" customFormat="1" ht="13.5" customHeight="1">
      <c r="B189" s="65"/>
      <c r="C189" s="94" t="s">
        <v>343</v>
      </c>
      <c r="D189" s="94" t="s">
        <v>137</v>
      </c>
      <c r="E189" s="95" t="s">
        <v>344</v>
      </c>
      <c r="F189" s="96" t="s">
        <v>345</v>
      </c>
      <c r="G189" s="97" t="s">
        <v>336</v>
      </c>
      <c r="H189" s="98">
        <v>1</v>
      </c>
      <c r="I189" s="139"/>
      <c r="J189" s="99">
        <f>ROUND($I$189*$H$189,2)</f>
        <v>0</v>
      </c>
      <c r="K189" s="100" t="s">
        <v>161</v>
      </c>
      <c r="L189" s="15"/>
      <c r="M189" s="101"/>
      <c r="N189" s="102" t="s">
        <v>44</v>
      </c>
      <c r="P189" s="103">
        <f>$O$189*$H$189</f>
        <v>0</v>
      </c>
      <c r="Q189" s="103">
        <v>0</v>
      </c>
      <c r="R189" s="103">
        <f>$Q$189*$H$189</f>
        <v>0</v>
      </c>
      <c r="S189" s="103">
        <v>0</v>
      </c>
      <c r="T189" s="104">
        <f>$S$189*$H$189</f>
        <v>0</v>
      </c>
      <c r="AR189" s="24" t="s">
        <v>337</v>
      </c>
      <c r="AT189" s="24" t="s">
        <v>137</v>
      </c>
      <c r="AU189" s="24" t="s">
        <v>82</v>
      </c>
      <c r="AY189" s="16" t="s">
        <v>134</v>
      </c>
      <c r="BE189" s="105">
        <f>IF($N$189="základní",$J$189,0)</f>
        <v>0</v>
      </c>
      <c r="BF189" s="105">
        <f>IF($N$189="snížená",$J$189,0)</f>
        <v>0</v>
      </c>
      <c r="BG189" s="105">
        <f>IF($N$189="zákl. přenesená",$J$189,0)</f>
        <v>0</v>
      </c>
      <c r="BH189" s="105">
        <f>IF($N$189="sníž. přenesená",$J$189,0)</f>
        <v>0</v>
      </c>
      <c r="BI189" s="105">
        <f>IF($N$189="nulová",$J$189,0)</f>
        <v>0</v>
      </c>
      <c r="BJ189" s="24" t="s">
        <v>21</v>
      </c>
      <c r="BK189" s="105">
        <f>ROUND($I$189*$H$189,2)</f>
        <v>0</v>
      </c>
      <c r="BL189" s="24" t="s">
        <v>337</v>
      </c>
      <c r="BM189" s="24" t="s">
        <v>346</v>
      </c>
    </row>
    <row r="190" spans="2:47" s="16" customFormat="1" ht="14.25" customHeight="1">
      <c r="B190" s="65"/>
      <c r="D190" s="106" t="s">
        <v>163</v>
      </c>
      <c r="F190" s="107" t="s">
        <v>347</v>
      </c>
      <c r="K190" s="66"/>
      <c r="L190" s="15"/>
      <c r="M190" s="108"/>
      <c r="T190" s="109"/>
      <c r="AT190" s="16" t="s">
        <v>163</v>
      </c>
      <c r="AU190" s="16" t="s">
        <v>82</v>
      </c>
    </row>
    <row r="191" spans="2:63" s="82" customFormat="1" ht="30" customHeight="1">
      <c r="B191" s="81"/>
      <c r="D191" s="83" t="s">
        <v>72</v>
      </c>
      <c r="E191" s="92" t="s">
        <v>348</v>
      </c>
      <c r="F191" s="92" t="s">
        <v>349</v>
      </c>
      <c r="J191" s="93">
        <f>$BK$191</f>
        <v>0</v>
      </c>
      <c r="K191" s="86"/>
      <c r="L191" s="87"/>
      <c r="M191" s="88"/>
      <c r="P191" s="89">
        <f>SUM($P$192:$P$195)</f>
        <v>0</v>
      </c>
      <c r="R191" s="89">
        <f>SUM($R$192:$R$195)</f>
        <v>0</v>
      </c>
      <c r="T191" s="90">
        <f>SUM($T$192:$T$195)</f>
        <v>0</v>
      </c>
      <c r="AR191" s="83" t="s">
        <v>169</v>
      </c>
      <c r="AT191" s="83" t="s">
        <v>72</v>
      </c>
      <c r="AU191" s="83" t="s">
        <v>21</v>
      </c>
      <c r="AY191" s="83" t="s">
        <v>134</v>
      </c>
      <c r="BK191" s="91">
        <f>SUM($BK$192:$BK$195)</f>
        <v>0</v>
      </c>
    </row>
    <row r="192" spans="2:65" s="16" customFormat="1" ht="13.5" customHeight="1">
      <c r="B192" s="65"/>
      <c r="C192" s="94" t="s">
        <v>350</v>
      </c>
      <c r="D192" s="94" t="s">
        <v>137</v>
      </c>
      <c r="E192" s="95" t="s">
        <v>351</v>
      </c>
      <c r="F192" s="96" t="s">
        <v>352</v>
      </c>
      <c r="G192" s="97" t="s">
        <v>336</v>
      </c>
      <c r="H192" s="98">
        <v>1</v>
      </c>
      <c r="I192" s="139"/>
      <c r="J192" s="99">
        <f>ROUND($I$192*$H$192,2)</f>
        <v>0</v>
      </c>
      <c r="K192" s="100" t="s">
        <v>161</v>
      </c>
      <c r="L192" s="15"/>
      <c r="M192" s="101"/>
      <c r="N192" s="102" t="s">
        <v>44</v>
      </c>
      <c r="P192" s="103">
        <f>$O$192*$H$192</f>
        <v>0</v>
      </c>
      <c r="Q192" s="103">
        <v>0</v>
      </c>
      <c r="R192" s="103">
        <f>$Q$192*$H$192</f>
        <v>0</v>
      </c>
      <c r="S192" s="103">
        <v>0</v>
      </c>
      <c r="T192" s="104">
        <f>$S$192*$H$192</f>
        <v>0</v>
      </c>
      <c r="AR192" s="24" t="s">
        <v>337</v>
      </c>
      <c r="AT192" s="24" t="s">
        <v>137</v>
      </c>
      <c r="AU192" s="24" t="s">
        <v>82</v>
      </c>
      <c r="AY192" s="16" t="s">
        <v>134</v>
      </c>
      <c r="BE192" s="105">
        <f>IF($N$192="základní",$J$192,0)</f>
        <v>0</v>
      </c>
      <c r="BF192" s="105">
        <f>IF($N$192="snížená",$J$192,0)</f>
        <v>0</v>
      </c>
      <c r="BG192" s="105">
        <f>IF($N$192="zákl. přenesená",$J$192,0)</f>
        <v>0</v>
      </c>
      <c r="BH192" s="105">
        <f>IF($N$192="sníž. přenesená",$J$192,0)</f>
        <v>0</v>
      </c>
      <c r="BI192" s="105">
        <f>IF($N$192="nulová",$J$192,0)</f>
        <v>0</v>
      </c>
      <c r="BJ192" s="24" t="s">
        <v>21</v>
      </c>
      <c r="BK192" s="105">
        <f>ROUND($I$192*$H$192,2)</f>
        <v>0</v>
      </c>
      <c r="BL192" s="24" t="s">
        <v>337</v>
      </c>
      <c r="BM192" s="24" t="s">
        <v>353</v>
      </c>
    </row>
    <row r="193" spans="2:47" s="16" customFormat="1" ht="14.25" customHeight="1">
      <c r="B193" s="65"/>
      <c r="D193" s="106" t="s">
        <v>163</v>
      </c>
      <c r="F193" s="107" t="s">
        <v>354</v>
      </c>
      <c r="K193" s="66"/>
      <c r="L193" s="15"/>
      <c r="M193" s="108"/>
      <c r="T193" s="109"/>
      <c r="AT193" s="16" t="s">
        <v>163</v>
      </c>
      <c r="AU193" s="16" t="s">
        <v>82</v>
      </c>
    </row>
    <row r="194" spans="2:47" s="16" customFormat="1" ht="41.25" customHeight="1">
      <c r="B194" s="65"/>
      <c r="D194" s="111" t="s">
        <v>238</v>
      </c>
      <c r="F194" s="131" t="s">
        <v>355</v>
      </c>
      <c r="K194" s="66"/>
      <c r="L194" s="15"/>
      <c r="M194" s="108"/>
      <c r="T194" s="109"/>
      <c r="AT194" s="16" t="s">
        <v>238</v>
      </c>
      <c r="AU194" s="16" t="s">
        <v>82</v>
      </c>
    </row>
    <row r="195" spans="2:51" s="16" customFormat="1" ht="13.5" customHeight="1">
      <c r="B195" s="110"/>
      <c r="D195" s="111" t="s">
        <v>143</v>
      </c>
      <c r="E195" s="112"/>
      <c r="F195" s="113" t="s">
        <v>21</v>
      </c>
      <c r="H195" s="114">
        <v>1</v>
      </c>
      <c r="K195" s="66"/>
      <c r="L195" s="115"/>
      <c r="M195" s="116"/>
      <c r="T195" s="117"/>
      <c r="AT195" s="112" t="s">
        <v>143</v>
      </c>
      <c r="AU195" s="112" t="s">
        <v>82</v>
      </c>
      <c r="AV195" s="112" t="s">
        <v>82</v>
      </c>
      <c r="AW195" s="112" t="s">
        <v>100</v>
      </c>
      <c r="AX195" s="112" t="s">
        <v>21</v>
      </c>
      <c r="AY195" s="112" t="s">
        <v>134</v>
      </c>
    </row>
    <row r="196" spans="2:63" s="82" customFormat="1" ht="30" customHeight="1">
      <c r="B196" s="81"/>
      <c r="D196" s="83" t="s">
        <v>72</v>
      </c>
      <c r="E196" s="92" t="s">
        <v>356</v>
      </c>
      <c r="F196" s="92" t="s">
        <v>357</v>
      </c>
      <c r="J196" s="93">
        <f>$BK$196</f>
        <v>0</v>
      </c>
      <c r="K196" s="86"/>
      <c r="L196" s="87"/>
      <c r="M196" s="88"/>
      <c r="P196" s="89">
        <f>SUM($P$197:$P$203)</f>
        <v>0</v>
      </c>
      <c r="R196" s="89">
        <f>SUM($R$197:$R$203)</f>
        <v>0</v>
      </c>
      <c r="T196" s="90">
        <f>SUM($T$197:$T$203)</f>
        <v>0</v>
      </c>
      <c r="AR196" s="83" t="s">
        <v>169</v>
      </c>
      <c r="AT196" s="83" t="s">
        <v>72</v>
      </c>
      <c r="AU196" s="83" t="s">
        <v>21</v>
      </c>
      <c r="AY196" s="83" t="s">
        <v>134</v>
      </c>
      <c r="BK196" s="91">
        <f>SUM($BK$197:$BK$203)</f>
        <v>0</v>
      </c>
    </row>
    <row r="197" spans="2:65" s="16" customFormat="1" ht="13.5" customHeight="1">
      <c r="B197" s="65"/>
      <c r="C197" s="94" t="s">
        <v>358</v>
      </c>
      <c r="D197" s="94" t="s">
        <v>137</v>
      </c>
      <c r="E197" s="95" t="s">
        <v>359</v>
      </c>
      <c r="F197" s="96" t="s">
        <v>360</v>
      </c>
      <c r="G197" s="97" t="s">
        <v>336</v>
      </c>
      <c r="H197" s="98">
        <v>1</v>
      </c>
      <c r="I197" s="139"/>
      <c r="J197" s="99">
        <f>ROUND($I$197*$H$197,2)</f>
        <v>0</v>
      </c>
      <c r="K197" s="100"/>
      <c r="L197" s="15"/>
      <c r="M197" s="101"/>
      <c r="N197" s="102" t="s">
        <v>44</v>
      </c>
      <c r="P197" s="103">
        <f>$O$197*$H$197</f>
        <v>0</v>
      </c>
      <c r="Q197" s="103">
        <v>0</v>
      </c>
      <c r="R197" s="103">
        <f>$Q$197*$H$197</f>
        <v>0</v>
      </c>
      <c r="S197" s="103">
        <v>0</v>
      </c>
      <c r="T197" s="104">
        <f>$S$197*$H$197</f>
        <v>0</v>
      </c>
      <c r="AR197" s="24" t="s">
        <v>337</v>
      </c>
      <c r="AT197" s="24" t="s">
        <v>137</v>
      </c>
      <c r="AU197" s="24" t="s">
        <v>82</v>
      </c>
      <c r="AY197" s="16" t="s">
        <v>134</v>
      </c>
      <c r="BE197" s="105">
        <f>IF($N$197="základní",$J$197,0)</f>
        <v>0</v>
      </c>
      <c r="BF197" s="105">
        <f>IF($N$197="snížená",$J$197,0)</f>
        <v>0</v>
      </c>
      <c r="BG197" s="105">
        <f>IF($N$197="zákl. přenesená",$J$197,0)</f>
        <v>0</v>
      </c>
      <c r="BH197" s="105">
        <f>IF($N$197="sníž. přenesená",$J$197,0)</f>
        <v>0</v>
      </c>
      <c r="BI197" s="105">
        <f>IF($N$197="nulová",$J$197,0)</f>
        <v>0</v>
      </c>
      <c r="BJ197" s="24" t="s">
        <v>21</v>
      </c>
      <c r="BK197" s="105">
        <f>ROUND($I$197*$H$197,2)</f>
        <v>0</v>
      </c>
      <c r="BL197" s="24" t="s">
        <v>337</v>
      </c>
      <c r="BM197" s="24" t="s">
        <v>361</v>
      </c>
    </row>
    <row r="198" spans="2:51" s="16" customFormat="1" ht="13.5" customHeight="1">
      <c r="B198" s="110"/>
      <c r="D198" s="106" t="s">
        <v>143</v>
      </c>
      <c r="E198" s="113"/>
      <c r="F198" s="113" t="s">
        <v>362</v>
      </c>
      <c r="H198" s="114">
        <v>1</v>
      </c>
      <c r="K198" s="66"/>
      <c r="L198" s="115"/>
      <c r="M198" s="116"/>
      <c r="T198" s="117"/>
      <c r="AT198" s="112" t="s">
        <v>143</v>
      </c>
      <c r="AU198" s="112" t="s">
        <v>82</v>
      </c>
      <c r="AV198" s="112" t="s">
        <v>82</v>
      </c>
      <c r="AW198" s="112" t="s">
        <v>100</v>
      </c>
      <c r="AX198" s="112" t="s">
        <v>21</v>
      </c>
      <c r="AY198" s="112" t="s">
        <v>134</v>
      </c>
    </row>
    <row r="199" spans="2:65" s="16" customFormat="1" ht="13.5" customHeight="1">
      <c r="B199" s="65"/>
      <c r="C199" s="94" t="s">
        <v>363</v>
      </c>
      <c r="D199" s="94" t="s">
        <v>137</v>
      </c>
      <c r="E199" s="95" t="s">
        <v>364</v>
      </c>
      <c r="F199" s="96" t="s">
        <v>365</v>
      </c>
      <c r="G199" s="97" t="s">
        <v>336</v>
      </c>
      <c r="H199" s="98">
        <v>1</v>
      </c>
      <c r="I199" s="139"/>
      <c r="J199" s="99">
        <f>ROUND($I$199*$H$199,2)</f>
        <v>0</v>
      </c>
      <c r="K199" s="100" t="s">
        <v>161</v>
      </c>
      <c r="L199" s="15"/>
      <c r="M199" s="101"/>
      <c r="N199" s="102" t="s">
        <v>44</v>
      </c>
      <c r="P199" s="103">
        <f>$O$199*$H$199</f>
        <v>0</v>
      </c>
      <c r="Q199" s="103">
        <v>0</v>
      </c>
      <c r="R199" s="103">
        <f>$Q$199*$H$199</f>
        <v>0</v>
      </c>
      <c r="S199" s="103">
        <v>0</v>
      </c>
      <c r="T199" s="104">
        <f>$S$199*$H$199</f>
        <v>0</v>
      </c>
      <c r="AR199" s="24" t="s">
        <v>337</v>
      </c>
      <c r="AT199" s="24" t="s">
        <v>137</v>
      </c>
      <c r="AU199" s="24" t="s">
        <v>82</v>
      </c>
      <c r="AY199" s="16" t="s">
        <v>134</v>
      </c>
      <c r="BE199" s="105">
        <f>IF($N$199="základní",$J$199,0)</f>
        <v>0</v>
      </c>
      <c r="BF199" s="105">
        <f>IF($N$199="snížená",$J$199,0)</f>
        <v>0</v>
      </c>
      <c r="BG199" s="105">
        <f>IF($N$199="zákl. přenesená",$J$199,0)</f>
        <v>0</v>
      </c>
      <c r="BH199" s="105">
        <f>IF($N$199="sníž. přenesená",$J$199,0)</f>
        <v>0</v>
      </c>
      <c r="BI199" s="105">
        <f>IF($N$199="nulová",$J$199,0)</f>
        <v>0</v>
      </c>
      <c r="BJ199" s="24" t="s">
        <v>21</v>
      </c>
      <c r="BK199" s="105">
        <f>ROUND($I$199*$H$199,2)</f>
        <v>0</v>
      </c>
      <c r="BL199" s="24" t="s">
        <v>337</v>
      </c>
      <c r="BM199" s="24" t="s">
        <v>366</v>
      </c>
    </row>
    <row r="200" spans="2:47" s="16" customFormat="1" ht="14.25" customHeight="1">
      <c r="B200" s="65"/>
      <c r="D200" s="106" t="s">
        <v>163</v>
      </c>
      <c r="F200" s="107" t="s">
        <v>367</v>
      </c>
      <c r="K200" s="66"/>
      <c r="L200" s="15"/>
      <c r="M200" s="108"/>
      <c r="T200" s="109"/>
      <c r="AT200" s="16" t="s">
        <v>163</v>
      </c>
      <c r="AU200" s="16" t="s">
        <v>82</v>
      </c>
    </row>
    <row r="201" spans="2:51" s="16" customFormat="1" ht="13.5" customHeight="1">
      <c r="B201" s="118"/>
      <c r="D201" s="111" t="s">
        <v>143</v>
      </c>
      <c r="E201" s="119"/>
      <c r="F201" s="120" t="s">
        <v>368</v>
      </c>
      <c r="H201" s="119"/>
      <c r="K201" s="66"/>
      <c r="L201" s="121"/>
      <c r="M201" s="122"/>
      <c r="T201" s="123"/>
      <c r="AT201" s="119" t="s">
        <v>143</v>
      </c>
      <c r="AU201" s="119" t="s">
        <v>82</v>
      </c>
      <c r="AV201" s="119" t="s">
        <v>21</v>
      </c>
      <c r="AW201" s="119" t="s">
        <v>100</v>
      </c>
      <c r="AX201" s="119" t="s">
        <v>73</v>
      </c>
      <c r="AY201" s="119" t="s">
        <v>134</v>
      </c>
    </row>
    <row r="202" spans="2:51" s="16" customFormat="1" ht="13.5" customHeight="1">
      <c r="B202" s="118"/>
      <c r="D202" s="111" t="s">
        <v>143</v>
      </c>
      <c r="E202" s="119"/>
      <c r="F202" s="120" t="s">
        <v>369</v>
      </c>
      <c r="H202" s="119"/>
      <c r="K202" s="66"/>
      <c r="L202" s="121"/>
      <c r="M202" s="122"/>
      <c r="T202" s="123"/>
      <c r="AT202" s="119" t="s">
        <v>143</v>
      </c>
      <c r="AU202" s="119" t="s">
        <v>82</v>
      </c>
      <c r="AV202" s="119" t="s">
        <v>21</v>
      </c>
      <c r="AW202" s="119" t="s">
        <v>100</v>
      </c>
      <c r="AX202" s="119" t="s">
        <v>73</v>
      </c>
      <c r="AY202" s="119" t="s">
        <v>134</v>
      </c>
    </row>
    <row r="203" spans="2:51" s="16" customFormat="1" ht="13.5" customHeight="1">
      <c r="B203" s="110"/>
      <c r="D203" s="111" t="s">
        <v>143</v>
      </c>
      <c r="E203" s="112"/>
      <c r="F203" s="113" t="s">
        <v>21</v>
      </c>
      <c r="H203" s="114">
        <v>1</v>
      </c>
      <c r="K203" s="66"/>
      <c r="L203" s="115"/>
      <c r="M203" s="132"/>
      <c r="N203" s="133"/>
      <c r="O203" s="133"/>
      <c r="P203" s="133"/>
      <c r="Q203" s="133"/>
      <c r="R203" s="133"/>
      <c r="S203" s="133"/>
      <c r="T203" s="134"/>
      <c r="AT203" s="112" t="s">
        <v>143</v>
      </c>
      <c r="AU203" s="112" t="s">
        <v>82</v>
      </c>
      <c r="AV203" s="112" t="s">
        <v>82</v>
      </c>
      <c r="AW203" s="112" t="s">
        <v>100</v>
      </c>
      <c r="AX203" s="112" t="s">
        <v>21</v>
      </c>
      <c r="AY203" s="112" t="s">
        <v>134</v>
      </c>
    </row>
    <row r="204" spans="2:12" s="16" customFormat="1" ht="7.5" customHeight="1">
      <c r="B204" s="135"/>
      <c r="C204" s="136"/>
      <c r="D204" s="136"/>
      <c r="E204" s="136"/>
      <c r="F204" s="136"/>
      <c r="G204" s="136"/>
      <c r="H204" s="136"/>
      <c r="I204" s="136"/>
      <c r="J204" s="136"/>
      <c r="K204" s="137"/>
      <c r="L204" s="15"/>
    </row>
    <row r="205" s="4" customFormat="1" ht="12" customHeight="1"/>
  </sheetData>
  <sheetProtection password="CC06" sheet="1" objects="1" scenarios="1" selectLockedCells="1"/>
  <mergeCells count="9">
    <mergeCell ref="E47:H47"/>
    <mergeCell ref="E81:H81"/>
    <mergeCell ref="E83:H83"/>
    <mergeCell ref="G1:H1"/>
    <mergeCell ref="L2:V2"/>
    <mergeCell ref="E7:H7"/>
    <mergeCell ref="E9:H9"/>
    <mergeCell ref="E24:H24"/>
    <mergeCell ref="E45:H45"/>
  </mergeCells>
  <printOptions/>
  <pageMargins left="0.5902777777777778" right="0.5902777777777778" top="0.5902777777777778" bottom="0.7569444444444444" header="0.5118055555555555" footer="0.5902777777777778"/>
  <pageSetup fitToHeight="999" fitToWidth="1" horizontalDpi="300" verticalDpi="300" orientation="landscape"/>
  <headerFooter alignWithMargins="0">
    <oddFooter>&amp;C&amp;"Times New Roman,obyčejné"&amp;12Stránka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M171"/>
  <sheetViews>
    <sheetView showGridLines="0" defaultGridColor="0" zoomScale="80" zoomScaleNormal="80" zoomScalePageLayoutView="0" colorId="8" workbookViewId="0" topLeftCell="A1">
      <pane ySplit="1" topLeftCell="A2" activePane="bottomLeft" state="frozen"/>
      <selection pane="topLeft" activeCell="A1" sqref="A1"/>
      <selection pane="bottomLeft" activeCell="I95" sqref="I95"/>
    </sheetView>
  </sheetViews>
  <sheetFormatPr defaultColWidth="11.33203125" defaultRowHeight="12" customHeight="1"/>
  <cols>
    <col min="1" max="1" width="9" style="4" customWidth="1"/>
    <col min="2" max="2" width="1.83203125" style="4" customWidth="1"/>
    <col min="3" max="3" width="4.5" style="4" customWidth="1"/>
    <col min="4" max="4" width="4.66015625" style="4" customWidth="1"/>
    <col min="5" max="5" width="18.5" style="4" customWidth="1"/>
    <col min="6" max="6" width="97.33203125" style="4" customWidth="1"/>
    <col min="7" max="8" width="12" style="4" customWidth="1"/>
    <col min="9" max="9" width="13.5" style="4" customWidth="1"/>
    <col min="10" max="10" width="25.16015625" style="4" customWidth="1"/>
    <col min="11" max="11" width="16.5" style="4" customWidth="1"/>
    <col min="12" max="12" width="11.33203125" style="138" customWidth="1"/>
    <col min="13" max="21" width="0" style="4" hidden="1" customWidth="1"/>
    <col min="22" max="22" width="13.33203125" style="4" customWidth="1"/>
    <col min="23" max="23" width="17.5" style="4" customWidth="1"/>
    <col min="24" max="24" width="13.16015625" style="4" customWidth="1"/>
    <col min="25" max="25" width="16.16015625" style="4" customWidth="1"/>
    <col min="26" max="26" width="11.83203125" style="4" customWidth="1"/>
    <col min="27" max="27" width="16.16015625" style="4" customWidth="1"/>
    <col min="28" max="28" width="17.5" style="4" customWidth="1"/>
    <col min="29" max="29" width="11.83203125" style="4" customWidth="1"/>
    <col min="30" max="30" width="16.16015625" style="4" customWidth="1"/>
    <col min="31" max="31" width="17.5" style="4" customWidth="1"/>
    <col min="32" max="43" width="11.33203125" style="138" customWidth="1"/>
    <col min="44" max="65" width="0" style="4" hidden="1" customWidth="1"/>
    <col min="66" max="16384" width="11.33203125" style="138" customWidth="1"/>
  </cols>
  <sheetData>
    <row r="1" spans="4:11" s="1" customFormat="1" ht="22.5" customHeight="1">
      <c r="D1" s="2" t="s">
        <v>1</v>
      </c>
      <c r="G1" s="3"/>
      <c r="H1" s="3"/>
      <c r="K1" s="2" t="s">
        <v>86</v>
      </c>
    </row>
    <row r="2" spans="12:46" s="4" customFormat="1" ht="37.5" customHeight="1">
      <c r="L2" s="5" t="s">
        <v>5</v>
      </c>
      <c r="M2" s="5"/>
      <c r="N2" s="5"/>
      <c r="O2" s="5"/>
      <c r="P2" s="5"/>
      <c r="Q2" s="5"/>
      <c r="R2" s="5"/>
      <c r="S2" s="5"/>
      <c r="T2" s="5"/>
      <c r="U2" s="5"/>
      <c r="V2" s="5"/>
      <c r="AT2" s="4" t="s">
        <v>85</v>
      </c>
    </row>
    <row r="3" spans="2:46" s="4" customFormat="1" ht="7.5" customHeight="1">
      <c r="B3" s="6"/>
      <c r="C3" s="7"/>
      <c r="D3" s="7"/>
      <c r="E3" s="7"/>
      <c r="F3" s="7"/>
      <c r="G3" s="7"/>
      <c r="H3" s="7"/>
      <c r="I3" s="7"/>
      <c r="J3" s="7"/>
      <c r="K3" s="8"/>
      <c r="AT3" s="4" t="s">
        <v>82</v>
      </c>
    </row>
    <row r="4" spans="2:46" s="4" customFormat="1" ht="37.5" customHeight="1">
      <c r="B4" s="9"/>
      <c r="D4" s="10" t="s">
        <v>87</v>
      </c>
      <c r="K4" s="11"/>
      <c r="M4" s="12" t="s">
        <v>10</v>
      </c>
      <c r="AT4" s="4" t="s">
        <v>3</v>
      </c>
    </row>
    <row r="5" spans="2:11" s="4" customFormat="1" ht="7.5" customHeight="1">
      <c r="B5" s="9"/>
      <c r="K5" s="11"/>
    </row>
    <row r="6" spans="2:11" s="4" customFormat="1" ht="13.5" customHeight="1">
      <c r="B6" s="9"/>
      <c r="D6" s="13" t="s">
        <v>16</v>
      </c>
      <c r="K6" s="11"/>
    </row>
    <row r="7" spans="2:11" s="4" customFormat="1" ht="13.5" customHeight="1">
      <c r="B7" s="9"/>
      <c r="E7" s="14" t="str">
        <f>'Rekapitulace stavby'!$K$6</f>
        <v>Rekonstrukce skleníku LB05 v Lednici</v>
      </c>
      <c r="F7" s="14"/>
      <c r="G7" s="14"/>
      <c r="H7" s="14"/>
      <c r="K7" s="11"/>
    </row>
    <row r="8" spans="2:11" s="16" customFormat="1" ht="13.5" customHeight="1">
      <c r="B8" s="15"/>
      <c r="D8" s="13" t="s">
        <v>88</v>
      </c>
      <c r="K8" s="17"/>
    </row>
    <row r="9" spans="2:11" s="16" customFormat="1" ht="37.5" customHeight="1">
      <c r="B9" s="15"/>
      <c r="E9" s="18" t="s">
        <v>370</v>
      </c>
      <c r="F9" s="18"/>
      <c r="G9" s="18"/>
      <c r="H9" s="18"/>
      <c r="K9" s="17"/>
    </row>
    <row r="10" spans="2:11" s="16" customFormat="1" ht="12" customHeight="1">
      <c r="B10" s="15"/>
      <c r="K10" s="17"/>
    </row>
    <row r="11" spans="2:11" s="16" customFormat="1" ht="15" customHeight="1">
      <c r="B11" s="15"/>
      <c r="D11" s="13" t="s">
        <v>19</v>
      </c>
      <c r="F11" s="19" t="s">
        <v>81</v>
      </c>
      <c r="I11" s="13" t="s">
        <v>20</v>
      </c>
      <c r="J11" s="19" t="s">
        <v>90</v>
      </c>
      <c r="K11" s="17"/>
    </row>
    <row r="12" spans="2:11" s="16" customFormat="1" ht="15" customHeight="1">
      <c r="B12" s="15"/>
      <c r="D12" s="13" t="s">
        <v>22</v>
      </c>
      <c r="F12" s="19" t="s">
        <v>23</v>
      </c>
      <c r="I12" s="13" t="s">
        <v>24</v>
      </c>
      <c r="J12" s="20" t="str">
        <f>'Rekapitulace stavby'!$AN$8</f>
        <v>27.11.2015</v>
      </c>
      <c r="K12" s="17"/>
    </row>
    <row r="13" spans="2:11" s="16" customFormat="1" ht="22.5" customHeight="1">
      <c r="B13" s="15"/>
      <c r="D13" s="21" t="s">
        <v>91</v>
      </c>
      <c r="F13" s="22" t="s">
        <v>92</v>
      </c>
      <c r="I13" s="21" t="s">
        <v>93</v>
      </c>
      <c r="J13" s="22" t="s">
        <v>94</v>
      </c>
      <c r="K13" s="17"/>
    </row>
    <row r="14" spans="2:11" s="16" customFormat="1" ht="15" customHeight="1">
      <c r="B14" s="15"/>
      <c r="D14" s="13" t="s">
        <v>28</v>
      </c>
      <c r="I14" s="13" t="s">
        <v>29</v>
      </c>
      <c r="J14" s="19"/>
      <c r="K14" s="17"/>
    </row>
    <row r="15" spans="2:11" s="16" customFormat="1" ht="18" customHeight="1">
      <c r="B15" s="15"/>
      <c r="E15" s="19" t="s">
        <v>30</v>
      </c>
      <c r="I15" s="13" t="s">
        <v>31</v>
      </c>
      <c r="J15" s="19"/>
      <c r="K15" s="17"/>
    </row>
    <row r="16" spans="2:11" s="16" customFormat="1" ht="7.5" customHeight="1">
      <c r="B16" s="15"/>
      <c r="K16" s="17"/>
    </row>
    <row r="17" spans="2:11" s="16" customFormat="1" ht="15" customHeight="1">
      <c r="B17" s="15"/>
      <c r="D17" s="13" t="s">
        <v>32</v>
      </c>
      <c r="I17" s="13" t="s">
        <v>29</v>
      </c>
      <c r="J17" s="19">
        <f>IF('Rekapitulace stavby'!$AN$13="Vyplň údaj","",IF('Rekapitulace stavby'!$AN$13="","",'Rekapitulace stavby'!$AN$13))</f>
      </c>
      <c r="K17" s="17"/>
    </row>
    <row r="18" spans="2:11" s="16" customFormat="1" ht="18" customHeight="1">
      <c r="B18" s="15"/>
      <c r="E18" s="19">
        <f>IF('Rekapitulace stavby'!$E$14="Vyplň údaj","",IF('Rekapitulace stavby'!$E$14="","",'Rekapitulace stavby'!$E$14))</f>
      </c>
      <c r="I18" s="13" t="s">
        <v>31</v>
      </c>
      <c r="J18" s="19">
        <f>IF('Rekapitulace stavby'!$AN$14="Vyplň údaj","",IF('Rekapitulace stavby'!$AN$14="","",'Rekapitulace stavby'!$AN$14))</f>
      </c>
      <c r="K18" s="17"/>
    </row>
    <row r="19" spans="2:11" s="16" customFormat="1" ht="7.5" customHeight="1">
      <c r="B19" s="15"/>
      <c r="K19" s="17"/>
    </row>
    <row r="20" spans="2:11" s="16" customFormat="1" ht="15" customHeight="1">
      <c r="B20" s="15"/>
      <c r="D20" s="13" t="s">
        <v>34</v>
      </c>
      <c r="I20" s="13" t="s">
        <v>29</v>
      </c>
      <c r="J20" s="19"/>
      <c r="K20" s="17"/>
    </row>
    <row r="21" spans="2:11" s="16" customFormat="1" ht="18" customHeight="1">
      <c r="B21" s="15"/>
      <c r="E21" s="19" t="s">
        <v>35</v>
      </c>
      <c r="I21" s="13" t="s">
        <v>31</v>
      </c>
      <c r="J21" s="19"/>
      <c r="K21" s="17"/>
    </row>
    <row r="22" spans="2:11" s="16" customFormat="1" ht="7.5" customHeight="1">
      <c r="B22" s="15"/>
      <c r="K22" s="17"/>
    </row>
    <row r="23" spans="2:11" s="16" customFormat="1" ht="15" customHeight="1">
      <c r="B23" s="15"/>
      <c r="D23" s="13" t="s">
        <v>37</v>
      </c>
      <c r="K23" s="17"/>
    </row>
    <row r="24" spans="2:11" s="24" customFormat="1" ht="45" customHeight="1">
      <c r="B24" s="23"/>
      <c r="E24" s="25" t="s">
        <v>95</v>
      </c>
      <c r="F24" s="25"/>
      <c r="G24" s="25"/>
      <c r="H24" s="25"/>
      <c r="K24" s="26"/>
    </row>
    <row r="25" spans="2:11" s="16" customFormat="1" ht="7.5" customHeight="1">
      <c r="B25" s="15"/>
      <c r="K25" s="17"/>
    </row>
    <row r="26" spans="2:11" s="16" customFormat="1" ht="7.5" customHeight="1">
      <c r="B26" s="15"/>
      <c r="D26" s="27"/>
      <c r="E26" s="27"/>
      <c r="F26" s="27"/>
      <c r="G26" s="27"/>
      <c r="H26" s="27"/>
      <c r="I26" s="27"/>
      <c r="J26" s="27"/>
      <c r="K26" s="28"/>
    </row>
    <row r="27" spans="2:11" s="16" customFormat="1" ht="26.25" customHeight="1">
      <c r="B27" s="15"/>
      <c r="D27" s="29" t="s">
        <v>39</v>
      </c>
      <c r="J27" s="30">
        <f>ROUND($J$88,2)</f>
        <v>0</v>
      </c>
      <c r="K27" s="17"/>
    </row>
    <row r="28" spans="2:11" s="16" customFormat="1" ht="7.5" customHeight="1">
      <c r="B28" s="15"/>
      <c r="D28" s="27"/>
      <c r="E28" s="27"/>
      <c r="F28" s="27"/>
      <c r="G28" s="27"/>
      <c r="H28" s="27"/>
      <c r="I28" s="27"/>
      <c r="J28" s="27"/>
      <c r="K28" s="28"/>
    </row>
    <row r="29" spans="2:11" s="16" customFormat="1" ht="15" customHeight="1">
      <c r="B29" s="15"/>
      <c r="F29" s="31" t="s">
        <v>41</v>
      </c>
      <c r="I29" s="31" t="s">
        <v>40</v>
      </c>
      <c r="J29" s="31" t="s">
        <v>42</v>
      </c>
      <c r="K29" s="17"/>
    </row>
    <row r="30" spans="2:11" s="16" customFormat="1" ht="15" customHeight="1">
      <c r="B30" s="15"/>
      <c r="D30" s="32" t="s">
        <v>43</v>
      </c>
      <c r="E30" s="32" t="s">
        <v>44</v>
      </c>
      <c r="F30" s="33">
        <f>ROUND(SUM($BE$88:$BE$170),2)</f>
        <v>0</v>
      </c>
      <c r="I30" s="34">
        <v>0.21</v>
      </c>
      <c r="J30" s="33">
        <f>ROUND(ROUND((SUM($BE$88:$BE$170)),2)*$I$30,2)</f>
        <v>0</v>
      </c>
      <c r="K30" s="17"/>
    </row>
    <row r="31" spans="2:11" s="16" customFormat="1" ht="15" customHeight="1">
      <c r="B31" s="15"/>
      <c r="E31" s="32" t="s">
        <v>45</v>
      </c>
      <c r="F31" s="33">
        <f>ROUND(SUM($BF$88:$BF$170),2)</f>
        <v>0</v>
      </c>
      <c r="I31" s="34">
        <v>0.15</v>
      </c>
      <c r="J31" s="33">
        <f>ROUND(ROUND((SUM($BF$88:$BF$170)),2)*$I$31,2)</f>
        <v>0</v>
      </c>
      <c r="K31" s="17"/>
    </row>
    <row r="32" spans="2:11" s="16" customFormat="1" ht="15" customHeight="1" hidden="1">
      <c r="B32" s="15"/>
      <c r="E32" s="32" t="s">
        <v>46</v>
      </c>
      <c r="F32" s="33">
        <f>ROUND(SUM($BG$88:$BG$170),2)</f>
        <v>0</v>
      </c>
      <c r="I32" s="34">
        <v>0.21</v>
      </c>
      <c r="J32" s="33">
        <v>0</v>
      </c>
      <c r="K32" s="17"/>
    </row>
    <row r="33" spans="2:11" s="16" customFormat="1" ht="15" customHeight="1" hidden="1">
      <c r="B33" s="15"/>
      <c r="E33" s="32" t="s">
        <v>47</v>
      </c>
      <c r="F33" s="33">
        <f>ROUND(SUM($BH$88:$BH$170),2)</f>
        <v>0</v>
      </c>
      <c r="I33" s="34">
        <v>0.15</v>
      </c>
      <c r="J33" s="33">
        <v>0</v>
      </c>
      <c r="K33" s="17"/>
    </row>
    <row r="34" spans="2:11" s="16" customFormat="1" ht="15" customHeight="1" hidden="1">
      <c r="B34" s="15"/>
      <c r="E34" s="32" t="s">
        <v>48</v>
      </c>
      <c r="F34" s="33">
        <f>ROUND(SUM($BI$88:$BI$170),2)</f>
        <v>0</v>
      </c>
      <c r="I34" s="34">
        <v>0</v>
      </c>
      <c r="J34" s="33">
        <v>0</v>
      </c>
      <c r="K34" s="17"/>
    </row>
    <row r="35" spans="2:11" s="16" customFormat="1" ht="7.5" customHeight="1">
      <c r="B35" s="15"/>
      <c r="K35" s="17"/>
    </row>
    <row r="36" spans="2:11" s="16" customFormat="1" ht="26.25" customHeight="1">
      <c r="B36" s="15"/>
      <c r="C36" s="35"/>
      <c r="D36" s="36" t="s">
        <v>49</v>
      </c>
      <c r="E36" s="37"/>
      <c r="F36" s="37"/>
      <c r="G36" s="38" t="s">
        <v>50</v>
      </c>
      <c r="H36" s="39" t="s">
        <v>51</v>
      </c>
      <c r="I36" s="37"/>
      <c r="J36" s="40">
        <f>SUM($J$27:$J$34)</f>
        <v>0</v>
      </c>
      <c r="K36" s="41"/>
    </row>
    <row r="37" spans="2:11" s="16" customFormat="1" ht="90.75" customHeight="1">
      <c r="B37" s="42"/>
      <c r="C37" s="43"/>
      <c r="D37" s="43"/>
      <c r="E37" s="43"/>
      <c r="F37" s="43"/>
      <c r="G37" s="43"/>
      <c r="H37" s="43"/>
      <c r="I37" s="43"/>
      <c r="J37" s="43"/>
      <c r="K37" s="44"/>
    </row>
    <row r="41" spans="2:11" s="16" customFormat="1" ht="7.5" customHeight="1">
      <c r="B41" s="45"/>
      <c r="C41" s="46"/>
      <c r="D41" s="46"/>
      <c r="E41" s="46"/>
      <c r="F41" s="46"/>
      <c r="G41" s="46"/>
      <c r="H41" s="46"/>
      <c r="I41" s="46"/>
      <c r="J41" s="46"/>
      <c r="K41" s="47"/>
    </row>
    <row r="42" spans="2:11" s="16" customFormat="1" ht="37.5" customHeight="1">
      <c r="B42" s="15"/>
      <c r="C42" s="10" t="s">
        <v>96</v>
      </c>
      <c r="K42" s="17"/>
    </row>
    <row r="43" spans="2:11" s="16" customFormat="1" ht="7.5" customHeight="1">
      <c r="B43" s="15"/>
      <c r="K43" s="17"/>
    </row>
    <row r="44" spans="2:11" s="16" customFormat="1" ht="15" customHeight="1">
      <c r="B44" s="15"/>
      <c r="C44" s="13" t="s">
        <v>16</v>
      </c>
      <c r="K44" s="17"/>
    </row>
    <row r="45" spans="2:11" s="16" customFormat="1" ht="14.25" customHeight="1">
      <c r="B45" s="15"/>
      <c r="E45" s="14" t="str">
        <f>$E$7</f>
        <v>Rekonstrukce skleníku LB05 v Lednici</v>
      </c>
      <c r="F45" s="14"/>
      <c r="G45" s="14"/>
      <c r="H45" s="14"/>
      <c r="K45" s="17"/>
    </row>
    <row r="46" spans="2:11" s="16" customFormat="1" ht="15" customHeight="1">
      <c r="B46" s="15"/>
      <c r="C46" s="13" t="s">
        <v>88</v>
      </c>
      <c r="K46" s="17"/>
    </row>
    <row r="47" spans="2:11" s="16" customFormat="1" ht="18" customHeight="1">
      <c r="B47" s="15"/>
      <c r="E47" s="18" t="str">
        <f>$E$9</f>
        <v>15-SO 143-02 - SO 02 2, loď skleníku</v>
      </c>
      <c r="F47" s="18"/>
      <c r="G47" s="18"/>
      <c r="H47" s="18"/>
      <c r="K47" s="17"/>
    </row>
    <row r="48" spans="2:11" s="16" customFormat="1" ht="7.5" customHeight="1">
      <c r="B48" s="15"/>
      <c r="K48" s="17"/>
    </row>
    <row r="49" spans="2:11" s="16" customFormat="1" ht="18" customHeight="1">
      <c r="B49" s="15"/>
      <c r="C49" s="13" t="s">
        <v>22</v>
      </c>
      <c r="F49" s="19" t="str">
        <f>$F$12</f>
        <v>Lednice, Valtická 337, areál zahradnické fakulty</v>
      </c>
      <c r="I49" s="13" t="s">
        <v>24</v>
      </c>
      <c r="J49" s="20" t="str">
        <f>IF($J$12="","",$J$12)</f>
        <v>27.11.2015</v>
      </c>
      <c r="K49" s="17"/>
    </row>
    <row r="50" spans="2:11" s="16" customFormat="1" ht="7.5" customHeight="1">
      <c r="B50" s="15"/>
      <c r="K50" s="17"/>
    </row>
    <row r="51" spans="2:11" s="16" customFormat="1" ht="13.5" customHeight="1">
      <c r="B51" s="15"/>
      <c r="C51" s="13" t="s">
        <v>28</v>
      </c>
      <c r="F51" s="19" t="str">
        <f>$E$15</f>
        <v>Mendelova univerzita v Brně </v>
      </c>
      <c r="I51" s="13" t="s">
        <v>34</v>
      </c>
      <c r="J51" s="19" t="str">
        <f>$E$21</f>
        <v>Ing. Jiřina Dvořáková</v>
      </c>
      <c r="K51" s="17"/>
    </row>
    <row r="52" spans="2:11" s="16" customFormat="1" ht="15" customHeight="1">
      <c r="B52" s="15"/>
      <c r="C52" s="13" t="s">
        <v>32</v>
      </c>
      <c r="F52" s="19">
        <f>IF($E$18="","",$E$18)</f>
      </c>
      <c r="K52" s="17"/>
    </row>
    <row r="53" spans="2:11" s="16" customFormat="1" ht="11.25" customHeight="1">
      <c r="B53" s="15"/>
      <c r="K53" s="17"/>
    </row>
    <row r="54" spans="2:11" s="16" customFormat="1" ht="30" customHeight="1">
      <c r="B54" s="15"/>
      <c r="C54" s="48" t="s">
        <v>97</v>
      </c>
      <c r="D54" s="35"/>
      <c r="E54" s="35"/>
      <c r="F54" s="35"/>
      <c r="G54" s="35"/>
      <c r="H54" s="35"/>
      <c r="I54" s="35"/>
      <c r="J54" s="49" t="s">
        <v>98</v>
      </c>
      <c r="K54" s="50"/>
    </row>
    <row r="55" spans="2:11" s="16" customFormat="1" ht="11.25" customHeight="1">
      <c r="B55" s="15"/>
      <c r="K55" s="17"/>
    </row>
    <row r="56" spans="2:47" s="16" customFormat="1" ht="30" customHeight="1">
      <c r="B56" s="15"/>
      <c r="C56" s="51" t="s">
        <v>99</v>
      </c>
      <c r="J56" s="30">
        <f>$J$88</f>
        <v>0</v>
      </c>
      <c r="K56" s="17"/>
      <c r="AU56" s="16" t="s">
        <v>100</v>
      </c>
    </row>
    <row r="57" spans="2:11" s="53" customFormat="1" ht="25.5" customHeight="1">
      <c r="B57" s="52"/>
      <c r="D57" s="54" t="s">
        <v>101</v>
      </c>
      <c r="E57" s="54"/>
      <c r="F57" s="54"/>
      <c r="G57" s="54"/>
      <c r="H57" s="54"/>
      <c r="I57" s="54"/>
      <c r="J57" s="55">
        <f>$J$89</f>
        <v>0</v>
      </c>
      <c r="K57" s="56"/>
    </row>
    <row r="58" spans="2:11" s="58" customFormat="1" ht="20.25" customHeight="1">
      <c r="B58" s="57"/>
      <c r="D58" s="59" t="s">
        <v>102</v>
      </c>
      <c r="E58" s="59"/>
      <c r="F58" s="59"/>
      <c r="G58" s="59"/>
      <c r="H58" s="59"/>
      <c r="I58" s="59"/>
      <c r="J58" s="60">
        <f>$J$90</f>
        <v>0</v>
      </c>
      <c r="K58" s="61"/>
    </row>
    <row r="59" spans="2:11" s="58" customFormat="1" ht="20.25" customHeight="1">
      <c r="B59" s="57"/>
      <c r="D59" s="59" t="s">
        <v>103</v>
      </c>
      <c r="E59" s="59"/>
      <c r="F59" s="59"/>
      <c r="G59" s="59"/>
      <c r="H59" s="59"/>
      <c r="I59" s="59"/>
      <c r="J59" s="60">
        <f>$J$94</f>
        <v>0</v>
      </c>
      <c r="K59" s="61"/>
    </row>
    <row r="60" spans="2:11" s="58" customFormat="1" ht="20.25" customHeight="1">
      <c r="B60" s="57"/>
      <c r="D60" s="59" t="s">
        <v>104</v>
      </c>
      <c r="E60" s="59"/>
      <c r="F60" s="59"/>
      <c r="G60" s="59"/>
      <c r="H60" s="59"/>
      <c r="I60" s="59"/>
      <c r="J60" s="60">
        <f>$J$99</f>
        <v>0</v>
      </c>
      <c r="K60" s="61"/>
    </row>
    <row r="61" spans="2:11" s="53" customFormat="1" ht="25.5" customHeight="1">
      <c r="B61" s="52"/>
      <c r="D61" s="54" t="s">
        <v>105</v>
      </c>
      <c r="E61" s="54"/>
      <c r="F61" s="54"/>
      <c r="G61" s="54"/>
      <c r="H61" s="54"/>
      <c r="I61" s="54"/>
      <c r="J61" s="55">
        <f>$J$109</f>
        <v>0</v>
      </c>
      <c r="K61" s="56"/>
    </row>
    <row r="62" spans="2:11" s="58" customFormat="1" ht="20.25" customHeight="1">
      <c r="B62" s="57"/>
      <c r="D62" s="59" t="s">
        <v>106</v>
      </c>
      <c r="E62" s="59"/>
      <c r="F62" s="59"/>
      <c r="G62" s="59"/>
      <c r="H62" s="59"/>
      <c r="I62" s="59"/>
      <c r="J62" s="60">
        <f>$J$110</f>
        <v>0</v>
      </c>
      <c r="K62" s="61"/>
    </row>
    <row r="63" spans="2:11" s="58" customFormat="1" ht="20.25" customHeight="1">
      <c r="B63" s="57"/>
      <c r="D63" s="59" t="s">
        <v>108</v>
      </c>
      <c r="E63" s="59"/>
      <c r="F63" s="59"/>
      <c r="G63" s="59"/>
      <c r="H63" s="59"/>
      <c r="I63" s="59"/>
      <c r="J63" s="60">
        <f>$J$128</f>
        <v>0</v>
      </c>
      <c r="K63" s="61"/>
    </row>
    <row r="64" spans="2:11" s="53" customFormat="1" ht="25.5" customHeight="1">
      <c r="B64" s="52"/>
      <c r="D64" s="54" t="s">
        <v>112</v>
      </c>
      <c r="E64" s="54"/>
      <c r="F64" s="54"/>
      <c r="G64" s="54"/>
      <c r="H64" s="54"/>
      <c r="I64" s="54"/>
      <c r="J64" s="55">
        <f>$J$148</f>
        <v>0</v>
      </c>
      <c r="K64" s="56"/>
    </row>
    <row r="65" spans="2:11" s="58" customFormat="1" ht="20.25" customHeight="1">
      <c r="B65" s="57"/>
      <c r="D65" s="59" t="s">
        <v>113</v>
      </c>
      <c r="E65" s="59"/>
      <c r="F65" s="59"/>
      <c r="G65" s="59"/>
      <c r="H65" s="59"/>
      <c r="I65" s="59"/>
      <c r="J65" s="60">
        <f>$J$149</f>
        <v>0</v>
      </c>
      <c r="K65" s="61"/>
    </row>
    <row r="66" spans="2:11" s="58" customFormat="1" ht="20.25" customHeight="1">
      <c r="B66" s="57"/>
      <c r="D66" s="59" t="s">
        <v>114</v>
      </c>
      <c r="E66" s="59"/>
      <c r="F66" s="59"/>
      <c r="G66" s="59"/>
      <c r="H66" s="59"/>
      <c r="I66" s="59"/>
      <c r="J66" s="60">
        <f>$J$154</f>
        <v>0</v>
      </c>
      <c r="K66" s="61"/>
    </row>
    <row r="67" spans="2:11" s="58" customFormat="1" ht="20.25" customHeight="1">
      <c r="B67" s="57"/>
      <c r="D67" s="59" t="s">
        <v>115</v>
      </c>
      <c r="E67" s="59"/>
      <c r="F67" s="59"/>
      <c r="G67" s="59"/>
      <c r="H67" s="59"/>
      <c r="I67" s="59"/>
      <c r="J67" s="60">
        <f>$J$157</f>
        <v>0</v>
      </c>
      <c r="K67" s="61"/>
    </row>
    <row r="68" spans="2:11" s="58" customFormat="1" ht="20.25" customHeight="1">
      <c r="B68" s="57"/>
      <c r="D68" s="59" t="s">
        <v>116</v>
      </c>
      <c r="E68" s="59"/>
      <c r="F68" s="59"/>
      <c r="G68" s="59"/>
      <c r="H68" s="59"/>
      <c r="I68" s="59"/>
      <c r="J68" s="60">
        <f>$J$162</f>
        <v>0</v>
      </c>
      <c r="K68" s="61"/>
    </row>
    <row r="69" spans="2:11" s="16" customFormat="1" ht="22.5" customHeight="1">
      <c r="B69" s="15"/>
      <c r="K69" s="17"/>
    </row>
    <row r="70" spans="2:11" s="16" customFormat="1" ht="37.5" customHeight="1">
      <c r="B70" s="42"/>
      <c r="C70" s="43"/>
      <c r="D70" s="43"/>
      <c r="E70" s="43"/>
      <c r="F70" s="43"/>
      <c r="G70" s="43"/>
      <c r="H70" s="43"/>
      <c r="I70" s="43"/>
      <c r="J70" s="43"/>
      <c r="K70" s="44"/>
    </row>
    <row r="74" spans="2:12" s="16" customFormat="1" ht="7.5" customHeight="1">
      <c r="B74" s="62"/>
      <c r="C74" s="63"/>
      <c r="D74" s="63"/>
      <c r="E74" s="63"/>
      <c r="F74" s="63"/>
      <c r="G74" s="63"/>
      <c r="H74" s="63"/>
      <c r="I74" s="63"/>
      <c r="J74" s="63"/>
      <c r="K74" s="64"/>
      <c r="L74" s="15"/>
    </row>
    <row r="75" spans="2:12" s="16" customFormat="1" ht="37.5" customHeight="1">
      <c r="B75" s="65"/>
      <c r="C75" s="10" t="s">
        <v>117</v>
      </c>
      <c r="K75" s="66"/>
      <c r="L75" s="15"/>
    </row>
    <row r="76" spans="2:12" s="16" customFormat="1" ht="7.5" customHeight="1">
      <c r="B76" s="65"/>
      <c r="K76" s="66"/>
      <c r="L76" s="15"/>
    </row>
    <row r="77" spans="2:12" s="16" customFormat="1" ht="15" customHeight="1">
      <c r="B77" s="65"/>
      <c r="C77" s="13" t="s">
        <v>16</v>
      </c>
      <c r="K77" s="66"/>
      <c r="L77" s="15"/>
    </row>
    <row r="78" spans="2:12" s="16" customFormat="1" ht="14.25" customHeight="1">
      <c r="B78" s="65"/>
      <c r="E78" s="14" t="str">
        <f>$E$7</f>
        <v>Rekonstrukce skleníku LB05 v Lednici</v>
      </c>
      <c r="F78" s="14"/>
      <c r="G78" s="14"/>
      <c r="H78" s="14"/>
      <c r="K78" s="66"/>
      <c r="L78" s="15"/>
    </row>
    <row r="79" spans="2:12" s="16" customFormat="1" ht="15" customHeight="1">
      <c r="B79" s="65"/>
      <c r="C79" s="13" t="s">
        <v>88</v>
      </c>
      <c r="K79" s="66"/>
      <c r="L79" s="15"/>
    </row>
    <row r="80" spans="2:12" s="16" customFormat="1" ht="18" customHeight="1">
      <c r="B80" s="65"/>
      <c r="E80" s="18" t="str">
        <f>$E$9</f>
        <v>15-SO 143-02 - SO 02 2, loď skleníku</v>
      </c>
      <c r="F80" s="18"/>
      <c r="G80" s="18"/>
      <c r="H80" s="18"/>
      <c r="K80" s="66"/>
      <c r="L80" s="15"/>
    </row>
    <row r="81" spans="2:12" s="16" customFormat="1" ht="7.5" customHeight="1">
      <c r="B81" s="65"/>
      <c r="K81" s="66"/>
      <c r="L81" s="15"/>
    </row>
    <row r="82" spans="2:12" s="16" customFormat="1" ht="18" customHeight="1">
      <c r="B82" s="65"/>
      <c r="C82" s="13" t="s">
        <v>22</v>
      </c>
      <c r="F82" s="19" t="str">
        <f>$F$12</f>
        <v>Lednice, Valtická 337, areál zahradnické fakulty</v>
      </c>
      <c r="I82" s="13" t="s">
        <v>24</v>
      </c>
      <c r="J82" s="20" t="str">
        <f>IF($J$12="","",$J$12)</f>
        <v>27.11.2015</v>
      </c>
      <c r="K82" s="66"/>
      <c r="L82" s="15"/>
    </row>
    <row r="83" spans="2:12" s="16" customFormat="1" ht="7.5" customHeight="1">
      <c r="B83" s="65"/>
      <c r="K83" s="66"/>
      <c r="L83" s="15"/>
    </row>
    <row r="84" spans="2:12" s="16" customFormat="1" ht="13.5" customHeight="1">
      <c r="B84" s="65"/>
      <c r="C84" s="13" t="s">
        <v>28</v>
      </c>
      <c r="F84" s="19" t="str">
        <f>$E$15</f>
        <v>Mendelova univerzita v Brně </v>
      </c>
      <c r="I84" s="13" t="s">
        <v>34</v>
      </c>
      <c r="J84" s="19" t="str">
        <f>$E$21</f>
        <v>Ing. Jiřina Dvořáková</v>
      </c>
      <c r="K84" s="66"/>
      <c r="L84" s="15"/>
    </row>
    <row r="85" spans="2:12" s="16" customFormat="1" ht="15" customHeight="1">
      <c r="B85" s="65"/>
      <c r="C85" s="13" t="s">
        <v>32</v>
      </c>
      <c r="F85" s="19">
        <f>IF($E$18="","",$E$18)</f>
      </c>
      <c r="K85" s="66"/>
      <c r="L85" s="15"/>
    </row>
    <row r="86" spans="2:12" s="16" customFormat="1" ht="11.25" customHeight="1">
      <c r="B86" s="65"/>
      <c r="K86" s="66"/>
      <c r="L86" s="15"/>
    </row>
    <row r="87" spans="2:20" s="75" customFormat="1" ht="30" customHeight="1">
      <c r="B87" s="67"/>
      <c r="C87" s="68" t="s">
        <v>118</v>
      </c>
      <c r="D87" s="69" t="s">
        <v>58</v>
      </c>
      <c r="E87" s="69" t="s">
        <v>54</v>
      </c>
      <c r="F87" s="69" t="s">
        <v>119</v>
      </c>
      <c r="G87" s="69" t="s">
        <v>120</v>
      </c>
      <c r="H87" s="69" t="s">
        <v>121</v>
      </c>
      <c r="I87" s="69" t="s">
        <v>122</v>
      </c>
      <c r="J87" s="69" t="s">
        <v>123</v>
      </c>
      <c r="K87" s="70" t="s">
        <v>124</v>
      </c>
      <c r="L87" s="71"/>
      <c r="M87" s="72" t="s">
        <v>125</v>
      </c>
      <c r="N87" s="73" t="s">
        <v>43</v>
      </c>
      <c r="O87" s="73" t="s">
        <v>126</v>
      </c>
      <c r="P87" s="73" t="s">
        <v>127</v>
      </c>
      <c r="Q87" s="73" t="s">
        <v>128</v>
      </c>
      <c r="R87" s="73" t="s">
        <v>129</v>
      </c>
      <c r="S87" s="73" t="s">
        <v>130</v>
      </c>
      <c r="T87" s="74" t="s">
        <v>131</v>
      </c>
    </row>
    <row r="88" spans="2:63" s="16" customFormat="1" ht="30" customHeight="1">
      <c r="B88" s="65"/>
      <c r="C88" s="51" t="s">
        <v>99</v>
      </c>
      <c r="J88" s="76">
        <f>$BK$88</f>
        <v>0</v>
      </c>
      <c r="K88" s="66"/>
      <c r="L88" s="15"/>
      <c r="M88" s="77"/>
      <c r="N88" s="27"/>
      <c r="O88" s="27"/>
      <c r="P88" s="78">
        <f>$P$89+$P$109+$P$148</f>
        <v>0</v>
      </c>
      <c r="Q88" s="27"/>
      <c r="R88" s="78">
        <f>$R$89+$R$109+$R$148</f>
        <v>2.9441973000000004</v>
      </c>
      <c r="S88" s="27"/>
      <c r="T88" s="79">
        <f>$T$89+$T$109+$T$148</f>
        <v>10.156003</v>
      </c>
      <c r="AT88" s="16" t="s">
        <v>72</v>
      </c>
      <c r="AU88" s="16" t="s">
        <v>100</v>
      </c>
      <c r="BK88" s="80">
        <f>$BK$89+$BK$109+$BK$148</f>
        <v>0</v>
      </c>
    </row>
    <row r="89" spans="2:63" s="82" customFormat="1" ht="38.25" customHeight="1">
      <c r="B89" s="81"/>
      <c r="D89" s="83" t="s">
        <v>72</v>
      </c>
      <c r="E89" s="84" t="s">
        <v>132</v>
      </c>
      <c r="F89" s="84" t="s">
        <v>133</v>
      </c>
      <c r="J89" s="85">
        <f>$BK$89</f>
        <v>0</v>
      </c>
      <c r="K89" s="86"/>
      <c r="L89" s="87"/>
      <c r="M89" s="88"/>
      <c r="P89" s="89">
        <f>$P$90+$P$94+$P$99</f>
        <v>0</v>
      </c>
      <c r="R89" s="89">
        <f>$R$90+$R$94+$R$99</f>
        <v>0.00096</v>
      </c>
      <c r="T89" s="90">
        <f>$T$90+$T$94+$T$99</f>
        <v>0</v>
      </c>
      <c r="AR89" s="83" t="s">
        <v>21</v>
      </c>
      <c r="AT89" s="83" t="s">
        <v>72</v>
      </c>
      <c r="AU89" s="83" t="s">
        <v>73</v>
      </c>
      <c r="AY89" s="83" t="s">
        <v>134</v>
      </c>
      <c r="BK89" s="91">
        <f>$BK$90+$BK$94+$BK$99</f>
        <v>0</v>
      </c>
    </row>
    <row r="90" spans="2:63" s="82" customFormat="1" ht="20.25" customHeight="1">
      <c r="B90" s="81"/>
      <c r="D90" s="83" t="s">
        <v>72</v>
      </c>
      <c r="E90" s="92" t="s">
        <v>135</v>
      </c>
      <c r="F90" s="92" t="s">
        <v>136</v>
      </c>
      <c r="J90" s="93">
        <f>$BK$90</f>
        <v>0</v>
      </c>
      <c r="K90" s="86"/>
      <c r="L90" s="87"/>
      <c r="M90" s="88"/>
      <c r="P90" s="89">
        <f>SUM($P$91:$P$93)</f>
        <v>0</v>
      </c>
      <c r="R90" s="89">
        <f>SUM($R$91:$R$93)</f>
        <v>0.00096</v>
      </c>
      <c r="T90" s="90">
        <f>SUM($T$91:$T$93)</f>
        <v>0</v>
      </c>
      <c r="AR90" s="83" t="s">
        <v>21</v>
      </c>
      <c r="AT90" s="83" t="s">
        <v>72</v>
      </c>
      <c r="AU90" s="83" t="s">
        <v>21</v>
      </c>
      <c r="AY90" s="83" t="s">
        <v>134</v>
      </c>
      <c r="BK90" s="91">
        <f>SUM($BK$91:$BK$93)</f>
        <v>0</v>
      </c>
    </row>
    <row r="91" spans="2:65" s="16" customFormat="1" ht="13.5" customHeight="1">
      <c r="B91" s="65"/>
      <c r="C91" s="94" t="s">
        <v>21</v>
      </c>
      <c r="D91" s="94" t="s">
        <v>137</v>
      </c>
      <c r="E91" s="95" t="s">
        <v>138</v>
      </c>
      <c r="F91" s="96" t="s">
        <v>139</v>
      </c>
      <c r="G91" s="97" t="s">
        <v>140</v>
      </c>
      <c r="H91" s="98">
        <v>4</v>
      </c>
      <c r="I91" s="139"/>
      <c r="J91" s="99">
        <f>ROUND($I$91*$H$91,2)</f>
        <v>0</v>
      </c>
      <c r="K91" s="100"/>
      <c r="L91" s="15"/>
      <c r="M91" s="101"/>
      <c r="N91" s="102" t="s">
        <v>44</v>
      </c>
      <c r="P91" s="103">
        <f>$O$91*$H$91</f>
        <v>0</v>
      </c>
      <c r="Q91" s="103">
        <v>0.00024</v>
      </c>
      <c r="R91" s="103">
        <f>$Q$91*$H$91</f>
        <v>0.00096</v>
      </c>
      <c r="S91" s="103">
        <v>0</v>
      </c>
      <c r="T91" s="104">
        <f>$S$91*$H$91</f>
        <v>0</v>
      </c>
      <c r="AR91" s="24" t="s">
        <v>141</v>
      </c>
      <c r="AT91" s="24" t="s">
        <v>137</v>
      </c>
      <c r="AU91" s="24" t="s">
        <v>82</v>
      </c>
      <c r="AY91" s="16" t="s">
        <v>134</v>
      </c>
      <c r="BE91" s="105">
        <f>IF($N$91="základní",$J$91,0)</f>
        <v>0</v>
      </c>
      <c r="BF91" s="105">
        <f>IF($N$91="snížená",$J$91,0)</f>
        <v>0</v>
      </c>
      <c r="BG91" s="105">
        <f>IF($N$91="zákl. přenesená",$J$91,0)</f>
        <v>0</v>
      </c>
      <c r="BH91" s="105">
        <f>IF($N$91="sníž. přenesená",$J$91,0)</f>
        <v>0</v>
      </c>
      <c r="BI91" s="105">
        <f>IF($N$91="nulová",$J$91,0)</f>
        <v>0</v>
      </c>
      <c r="BJ91" s="24" t="s">
        <v>21</v>
      </c>
      <c r="BK91" s="105">
        <f>ROUND($I$91*$H$91,2)</f>
        <v>0</v>
      </c>
      <c r="BL91" s="24" t="s">
        <v>141</v>
      </c>
      <c r="BM91" s="24" t="s">
        <v>371</v>
      </c>
    </row>
    <row r="92" spans="2:47" s="16" customFormat="1" ht="14.25" customHeight="1">
      <c r="B92" s="65"/>
      <c r="D92" s="106" t="s">
        <v>163</v>
      </c>
      <c r="F92" s="107" t="s">
        <v>139</v>
      </c>
      <c r="K92" s="66"/>
      <c r="L92" s="15"/>
      <c r="M92" s="108"/>
      <c r="T92" s="109"/>
      <c r="AT92" s="16" t="s">
        <v>163</v>
      </c>
      <c r="AU92" s="16" t="s">
        <v>82</v>
      </c>
    </row>
    <row r="93" spans="2:51" s="16" customFormat="1" ht="13.5" customHeight="1">
      <c r="B93" s="110"/>
      <c r="D93" s="111" t="s">
        <v>143</v>
      </c>
      <c r="E93" s="112"/>
      <c r="F93" s="113" t="s">
        <v>141</v>
      </c>
      <c r="H93" s="114">
        <v>4</v>
      </c>
      <c r="K93" s="66"/>
      <c r="L93" s="115"/>
      <c r="M93" s="116"/>
      <c r="T93" s="117"/>
      <c r="AT93" s="112" t="s">
        <v>143</v>
      </c>
      <c r="AU93" s="112" t="s">
        <v>82</v>
      </c>
      <c r="AV93" s="112" t="s">
        <v>82</v>
      </c>
      <c r="AW93" s="112" t="s">
        <v>100</v>
      </c>
      <c r="AX93" s="112" t="s">
        <v>21</v>
      </c>
      <c r="AY93" s="112" t="s">
        <v>134</v>
      </c>
    </row>
    <row r="94" spans="2:63" s="82" customFormat="1" ht="30" customHeight="1">
      <c r="B94" s="81"/>
      <c r="D94" s="83" t="s">
        <v>72</v>
      </c>
      <c r="E94" s="92" t="s">
        <v>144</v>
      </c>
      <c r="F94" s="92" t="s">
        <v>145</v>
      </c>
      <c r="J94" s="93">
        <f>$BK$94</f>
        <v>0</v>
      </c>
      <c r="K94" s="86"/>
      <c r="L94" s="87"/>
      <c r="M94" s="88"/>
      <c r="P94" s="89">
        <f>SUM($P$95:$P$98)</f>
        <v>0</v>
      </c>
      <c r="R94" s="89">
        <f>SUM($R$95:$R$98)</f>
        <v>0</v>
      </c>
      <c r="T94" s="90">
        <f>SUM($T$95:$T$98)</f>
        <v>0</v>
      </c>
      <c r="AR94" s="83" t="s">
        <v>21</v>
      </c>
      <c r="AT94" s="83" t="s">
        <v>72</v>
      </c>
      <c r="AU94" s="83" t="s">
        <v>21</v>
      </c>
      <c r="AY94" s="83" t="s">
        <v>134</v>
      </c>
      <c r="BK94" s="91">
        <f>SUM($BK$95:$BK$98)</f>
        <v>0</v>
      </c>
    </row>
    <row r="95" spans="2:65" s="16" customFormat="1" ht="13.5" customHeight="1">
      <c r="B95" s="65"/>
      <c r="C95" s="94" t="s">
        <v>82</v>
      </c>
      <c r="D95" s="94" t="s">
        <v>137</v>
      </c>
      <c r="E95" s="95" t="s">
        <v>146</v>
      </c>
      <c r="F95" s="96" t="s">
        <v>147</v>
      </c>
      <c r="G95" s="97" t="s">
        <v>148</v>
      </c>
      <c r="H95" s="98">
        <v>20</v>
      </c>
      <c r="I95" s="139"/>
      <c r="J95" s="99">
        <f>ROUND($I$95*$H$95,2)</f>
        <v>0</v>
      </c>
      <c r="K95" s="100"/>
      <c r="L95" s="15"/>
      <c r="M95" s="101"/>
      <c r="N95" s="102" t="s">
        <v>44</v>
      </c>
      <c r="P95" s="103">
        <f>$O$95*$H$95</f>
        <v>0</v>
      </c>
      <c r="Q95" s="103">
        <v>0</v>
      </c>
      <c r="R95" s="103">
        <f>$Q$95*$H$95</f>
        <v>0</v>
      </c>
      <c r="S95" s="103">
        <v>0</v>
      </c>
      <c r="T95" s="104">
        <f>$S$95*$H$95</f>
        <v>0</v>
      </c>
      <c r="AR95" s="24" t="s">
        <v>141</v>
      </c>
      <c r="AT95" s="24" t="s">
        <v>137</v>
      </c>
      <c r="AU95" s="24" t="s">
        <v>82</v>
      </c>
      <c r="AY95" s="16" t="s">
        <v>134</v>
      </c>
      <c r="BE95" s="105">
        <f>IF($N$95="základní",$J$95,0)</f>
        <v>0</v>
      </c>
      <c r="BF95" s="105">
        <f>IF($N$95="snížená",$J$95,0)</f>
        <v>0</v>
      </c>
      <c r="BG95" s="105">
        <f>IF($N$95="zákl. přenesená",$J$95,0)</f>
        <v>0</v>
      </c>
      <c r="BH95" s="105">
        <f>IF($N$95="sníž. přenesená",$J$95,0)</f>
        <v>0</v>
      </c>
      <c r="BI95" s="105">
        <f>IF($N$95="nulová",$J$95,0)</f>
        <v>0</v>
      </c>
      <c r="BJ95" s="24" t="s">
        <v>21</v>
      </c>
      <c r="BK95" s="105">
        <f>ROUND($I$95*$H$95,2)</f>
        <v>0</v>
      </c>
      <c r="BL95" s="24" t="s">
        <v>141</v>
      </c>
      <c r="BM95" s="24" t="s">
        <v>372</v>
      </c>
    </row>
    <row r="96" spans="2:47" s="16" customFormat="1" ht="14.25" customHeight="1">
      <c r="B96" s="65"/>
      <c r="D96" s="106" t="s">
        <v>163</v>
      </c>
      <c r="F96" s="107" t="s">
        <v>147</v>
      </c>
      <c r="K96" s="66"/>
      <c r="L96" s="15"/>
      <c r="M96" s="108"/>
      <c r="T96" s="109"/>
      <c r="AT96" s="16" t="s">
        <v>163</v>
      </c>
      <c r="AU96" s="16" t="s">
        <v>82</v>
      </c>
    </row>
    <row r="97" spans="2:65" s="16" customFormat="1" ht="13.5" customHeight="1">
      <c r="B97" s="65"/>
      <c r="C97" s="94" t="s">
        <v>157</v>
      </c>
      <c r="D97" s="94" t="s">
        <v>137</v>
      </c>
      <c r="E97" s="95" t="s">
        <v>151</v>
      </c>
      <c r="F97" s="96" t="s">
        <v>152</v>
      </c>
      <c r="G97" s="97" t="s">
        <v>153</v>
      </c>
      <c r="H97" s="98">
        <v>30</v>
      </c>
      <c r="I97" s="139"/>
      <c r="J97" s="99">
        <f>ROUND($I$97*$H$97,2)</f>
        <v>0</v>
      </c>
      <c r="K97" s="100"/>
      <c r="L97" s="15"/>
      <c r="M97" s="101"/>
      <c r="N97" s="102" t="s">
        <v>44</v>
      </c>
      <c r="P97" s="103">
        <f>$O$97*$H$97</f>
        <v>0</v>
      </c>
      <c r="Q97" s="103">
        <v>0</v>
      </c>
      <c r="R97" s="103">
        <f>$Q$97*$H$97</f>
        <v>0</v>
      </c>
      <c r="S97" s="103">
        <v>0</v>
      </c>
      <c r="T97" s="104">
        <f>$S$97*$H$97</f>
        <v>0</v>
      </c>
      <c r="AR97" s="24" t="s">
        <v>141</v>
      </c>
      <c r="AT97" s="24" t="s">
        <v>137</v>
      </c>
      <c r="AU97" s="24" t="s">
        <v>82</v>
      </c>
      <c r="AY97" s="16" t="s">
        <v>134</v>
      </c>
      <c r="BE97" s="105">
        <f>IF($N$97="základní",$J$97,0)</f>
        <v>0</v>
      </c>
      <c r="BF97" s="105">
        <f>IF($N$97="snížená",$J$97,0)</f>
        <v>0</v>
      </c>
      <c r="BG97" s="105">
        <f>IF($N$97="zákl. přenesená",$J$97,0)</f>
        <v>0</v>
      </c>
      <c r="BH97" s="105">
        <f>IF($N$97="sníž. přenesená",$J$97,0)</f>
        <v>0</v>
      </c>
      <c r="BI97" s="105">
        <f>IF($N$97="nulová",$J$97,0)</f>
        <v>0</v>
      </c>
      <c r="BJ97" s="24" t="s">
        <v>21</v>
      </c>
      <c r="BK97" s="105">
        <f>ROUND($I$97*$H$97,2)</f>
        <v>0</v>
      </c>
      <c r="BL97" s="24" t="s">
        <v>141</v>
      </c>
      <c r="BM97" s="24" t="s">
        <v>373</v>
      </c>
    </row>
    <row r="98" spans="2:47" s="16" customFormat="1" ht="14.25" customHeight="1">
      <c r="B98" s="65"/>
      <c r="D98" s="106" t="s">
        <v>163</v>
      </c>
      <c r="F98" s="107" t="s">
        <v>152</v>
      </c>
      <c r="K98" s="66"/>
      <c r="L98" s="15"/>
      <c r="M98" s="108"/>
      <c r="T98" s="109"/>
      <c r="AT98" s="16" t="s">
        <v>163</v>
      </c>
      <c r="AU98" s="16" t="s">
        <v>82</v>
      </c>
    </row>
    <row r="99" spans="2:63" s="82" customFormat="1" ht="30" customHeight="1">
      <c r="B99" s="81"/>
      <c r="D99" s="83" t="s">
        <v>72</v>
      </c>
      <c r="E99" s="92" t="s">
        <v>155</v>
      </c>
      <c r="F99" s="92" t="s">
        <v>156</v>
      </c>
      <c r="J99" s="93">
        <f>$BK$99</f>
        <v>0</v>
      </c>
      <c r="K99" s="86"/>
      <c r="L99" s="87"/>
      <c r="M99" s="88"/>
      <c r="P99" s="89">
        <f>SUM($P$100:$P$108)</f>
        <v>0</v>
      </c>
      <c r="R99" s="89">
        <f>SUM($R$100:$R$108)</f>
        <v>0</v>
      </c>
      <c r="T99" s="90">
        <f>SUM($T$100:$T$108)</f>
        <v>0</v>
      </c>
      <c r="AR99" s="83" t="s">
        <v>21</v>
      </c>
      <c r="AT99" s="83" t="s">
        <v>72</v>
      </c>
      <c r="AU99" s="83" t="s">
        <v>21</v>
      </c>
      <c r="AY99" s="83" t="s">
        <v>134</v>
      </c>
      <c r="BK99" s="91">
        <f>SUM($BK$100:$BK$108)</f>
        <v>0</v>
      </c>
    </row>
    <row r="100" spans="2:65" s="16" customFormat="1" ht="13.5" customHeight="1">
      <c r="B100" s="65"/>
      <c r="C100" s="94" t="s">
        <v>141</v>
      </c>
      <c r="D100" s="94" t="s">
        <v>137</v>
      </c>
      <c r="E100" s="95" t="s">
        <v>158</v>
      </c>
      <c r="F100" s="96" t="s">
        <v>159</v>
      </c>
      <c r="G100" s="97" t="s">
        <v>160</v>
      </c>
      <c r="H100" s="98">
        <v>10.156</v>
      </c>
      <c r="I100" s="139"/>
      <c r="J100" s="99">
        <f>ROUND($I$100*$H$100,2)</f>
        <v>0</v>
      </c>
      <c r="K100" s="100" t="s">
        <v>161</v>
      </c>
      <c r="L100" s="15"/>
      <c r="M100" s="101"/>
      <c r="N100" s="102" t="s">
        <v>44</v>
      </c>
      <c r="P100" s="103">
        <f>$O$100*$H$100</f>
        <v>0</v>
      </c>
      <c r="Q100" s="103">
        <v>0</v>
      </c>
      <c r="R100" s="103">
        <f>$Q$100*$H$100</f>
        <v>0</v>
      </c>
      <c r="S100" s="103">
        <v>0</v>
      </c>
      <c r="T100" s="104">
        <f>$S$100*$H$100</f>
        <v>0</v>
      </c>
      <c r="AR100" s="24" t="s">
        <v>141</v>
      </c>
      <c r="AT100" s="24" t="s">
        <v>137</v>
      </c>
      <c r="AU100" s="24" t="s">
        <v>82</v>
      </c>
      <c r="AY100" s="16" t="s">
        <v>134</v>
      </c>
      <c r="BE100" s="105">
        <f>IF($N$100="základní",$J$100,0)</f>
        <v>0</v>
      </c>
      <c r="BF100" s="105">
        <f>IF($N$100="snížená",$J$100,0)</f>
        <v>0</v>
      </c>
      <c r="BG100" s="105">
        <f>IF($N$100="zákl. přenesená",$J$100,0)</f>
        <v>0</v>
      </c>
      <c r="BH100" s="105">
        <f>IF($N$100="sníž. přenesená",$J$100,0)</f>
        <v>0</v>
      </c>
      <c r="BI100" s="105">
        <f>IF($N$100="nulová",$J$100,0)</f>
        <v>0</v>
      </c>
      <c r="BJ100" s="24" t="s">
        <v>21</v>
      </c>
      <c r="BK100" s="105">
        <f>ROUND($I$100*$H$100,2)</f>
        <v>0</v>
      </c>
      <c r="BL100" s="24" t="s">
        <v>141</v>
      </c>
      <c r="BM100" s="24" t="s">
        <v>374</v>
      </c>
    </row>
    <row r="101" spans="2:47" s="16" customFormat="1" ht="24.75" customHeight="1">
      <c r="B101" s="65"/>
      <c r="D101" s="106" t="s">
        <v>163</v>
      </c>
      <c r="F101" s="107" t="s">
        <v>164</v>
      </c>
      <c r="K101" s="66"/>
      <c r="L101" s="15"/>
      <c r="M101" s="108"/>
      <c r="T101" s="109"/>
      <c r="AT101" s="16" t="s">
        <v>163</v>
      </c>
      <c r="AU101" s="16" t="s">
        <v>82</v>
      </c>
    </row>
    <row r="102" spans="2:65" s="16" customFormat="1" ht="13.5" customHeight="1">
      <c r="B102" s="65"/>
      <c r="C102" s="94" t="s">
        <v>169</v>
      </c>
      <c r="D102" s="94" t="s">
        <v>137</v>
      </c>
      <c r="E102" s="95" t="s">
        <v>165</v>
      </c>
      <c r="F102" s="96" t="s">
        <v>166</v>
      </c>
      <c r="G102" s="97" t="s">
        <v>160</v>
      </c>
      <c r="H102" s="98">
        <v>10.156</v>
      </c>
      <c r="I102" s="139"/>
      <c r="J102" s="99">
        <f>ROUND($I$102*$H$102,2)</f>
        <v>0</v>
      </c>
      <c r="K102" s="100" t="s">
        <v>161</v>
      </c>
      <c r="L102" s="15"/>
      <c r="M102" s="101"/>
      <c r="N102" s="102" t="s">
        <v>44</v>
      </c>
      <c r="P102" s="103">
        <f>$O$102*$H$102</f>
        <v>0</v>
      </c>
      <c r="Q102" s="103">
        <v>0</v>
      </c>
      <c r="R102" s="103">
        <f>$Q$102*$H$102</f>
        <v>0</v>
      </c>
      <c r="S102" s="103">
        <v>0</v>
      </c>
      <c r="T102" s="104">
        <f>$S$102*$H$102</f>
        <v>0</v>
      </c>
      <c r="AR102" s="24" t="s">
        <v>141</v>
      </c>
      <c r="AT102" s="24" t="s">
        <v>137</v>
      </c>
      <c r="AU102" s="24" t="s">
        <v>82</v>
      </c>
      <c r="AY102" s="16" t="s">
        <v>134</v>
      </c>
      <c r="BE102" s="105">
        <f>IF($N$102="základní",$J$102,0)</f>
        <v>0</v>
      </c>
      <c r="BF102" s="105">
        <f>IF($N$102="snížená",$J$102,0)</f>
        <v>0</v>
      </c>
      <c r="BG102" s="105">
        <f>IF($N$102="zákl. přenesená",$J$102,0)</f>
        <v>0</v>
      </c>
      <c r="BH102" s="105">
        <f>IF($N$102="sníž. přenesená",$J$102,0)</f>
        <v>0</v>
      </c>
      <c r="BI102" s="105">
        <f>IF($N$102="nulová",$J$102,0)</f>
        <v>0</v>
      </c>
      <c r="BJ102" s="24" t="s">
        <v>21</v>
      </c>
      <c r="BK102" s="105">
        <f>ROUND($I$102*$H$102,2)</f>
        <v>0</v>
      </c>
      <c r="BL102" s="24" t="s">
        <v>141</v>
      </c>
      <c r="BM102" s="24" t="s">
        <v>375</v>
      </c>
    </row>
    <row r="103" spans="2:47" s="16" customFormat="1" ht="14.25" customHeight="1">
      <c r="B103" s="65"/>
      <c r="D103" s="106" t="s">
        <v>163</v>
      </c>
      <c r="F103" s="107" t="s">
        <v>168</v>
      </c>
      <c r="K103" s="66"/>
      <c r="L103" s="15"/>
      <c r="M103" s="108"/>
      <c r="T103" s="109"/>
      <c r="AT103" s="16" t="s">
        <v>163</v>
      </c>
      <c r="AU103" s="16" t="s">
        <v>82</v>
      </c>
    </row>
    <row r="104" spans="2:65" s="16" customFormat="1" ht="13.5" customHeight="1">
      <c r="B104" s="65"/>
      <c r="C104" s="94" t="s">
        <v>135</v>
      </c>
      <c r="D104" s="94" t="s">
        <v>137</v>
      </c>
      <c r="E104" s="95" t="s">
        <v>170</v>
      </c>
      <c r="F104" s="96" t="s">
        <v>171</v>
      </c>
      <c r="G104" s="97" t="s">
        <v>160</v>
      </c>
      <c r="H104" s="98">
        <v>294.524</v>
      </c>
      <c r="I104" s="139"/>
      <c r="J104" s="99">
        <f>ROUND($I$104*$H$104,2)</f>
        <v>0</v>
      </c>
      <c r="K104" s="100" t="s">
        <v>161</v>
      </c>
      <c r="L104" s="15"/>
      <c r="M104" s="101"/>
      <c r="N104" s="102" t="s">
        <v>44</v>
      </c>
      <c r="P104" s="103">
        <f>$O$104*$H$104</f>
        <v>0</v>
      </c>
      <c r="Q104" s="103">
        <v>0</v>
      </c>
      <c r="R104" s="103">
        <f>$Q$104*$H$104</f>
        <v>0</v>
      </c>
      <c r="S104" s="103">
        <v>0</v>
      </c>
      <c r="T104" s="104">
        <f>$S$104*$H$104</f>
        <v>0</v>
      </c>
      <c r="AR104" s="24" t="s">
        <v>141</v>
      </c>
      <c r="AT104" s="24" t="s">
        <v>137</v>
      </c>
      <c r="AU104" s="24" t="s">
        <v>82</v>
      </c>
      <c r="AY104" s="16" t="s">
        <v>134</v>
      </c>
      <c r="BE104" s="105">
        <f>IF($N$104="základní",$J$104,0)</f>
        <v>0</v>
      </c>
      <c r="BF104" s="105">
        <f>IF($N$104="snížená",$J$104,0)</f>
        <v>0</v>
      </c>
      <c r="BG104" s="105">
        <f>IF($N$104="zákl. přenesená",$J$104,0)</f>
        <v>0</v>
      </c>
      <c r="BH104" s="105">
        <f>IF($N$104="sníž. přenesená",$J$104,0)</f>
        <v>0</v>
      </c>
      <c r="BI104" s="105">
        <f>IF($N$104="nulová",$J$104,0)</f>
        <v>0</v>
      </c>
      <c r="BJ104" s="24" t="s">
        <v>21</v>
      </c>
      <c r="BK104" s="105">
        <f>ROUND($I$104*$H$104,2)</f>
        <v>0</v>
      </c>
      <c r="BL104" s="24" t="s">
        <v>141</v>
      </c>
      <c r="BM104" s="24" t="s">
        <v>376</v>
      </c>
    </row>
    <row r="105" spans="2:47" s="16" customFormat="1" ht="24.75" customHeight="1">
      <c r="B105" s="65"/>
      <c r="D105" s="106" t="s">
        <v>163</v>
      </c>
      <c r="F105" s="107" t="s">
        <v>173</v>
      </c>
      <c r="K105" s="66"/>
      <c r="L105" s="15"/>
      <c r="M105" s="108"/>
      <c r="T105" s="109"/>
      <c r="AT105" s="16" t="s">
        <v>163</v>
      </c>
      <c r="AU105" s="16" t="s">
        <v>82</v>
      </c>
    </row>
    <row r="106" spans="2:51" s="16" customFormat="1" ht="13.5" customHeight="1">
      <c r="B106" s="110"/>
      <c r="D106" s="111" t="s">
        <v>143</v>
      </c>
      <c r="F106" s="113" t="s">
        <v>174</v>
      </c>
      <c r="H106" s="114">
        <v>294.524</v>
      </c>
      <c r="K106" s="66"/>
      <c r="L106" s="115"/>
      <c r="M106" s="116"/>
      <c r="T106" s="117"/>
      <c r="AT106" s="112" t="s">
        <v>143</v>
      </c>
      <c r="AU106" s="112" t="s">
        <v>82</v>
      </c>
      <c r="AV106" s="112" t="s">
        <v>82</v>
      </c>
      <c r="AW106" s="112" t="s">
        <v>73</v>
      </c>
      <c r="AX106" s="112" t="s">
        <v>21</v>
      </c>
      <c r="AY106" s="112" t="s">
        <v>134</v>
      </c>
    </row>
    <row r="107" spans="2:65" s="16" customFormat="1" ht="13.5" customHeight="1">
      <c r="B107" s="65"/>
      <c r="C107" s="94" t="s">
        <v>191</v>
      </c>
      <c r="D107" s="94" t="s">
        <v>137</v>
      </c>
      <c r="E107" s="95" t="s">
        <v>175</v>
      </c>
      <c r="F107" s="96" t="s">
        <v>176</v>
      </c>
      <c r="G107" s="97" t="s">
        <v>160</v>
      </c>
      <c r="H107" s="98">
        <v>10.156</v>
      </c>
      <c r="I107" s="139"/>
      <c r="J107" s="99">
        <f>ROUND($I$107*$H$107,2)</f>
        <v>0</v>
      </c>
      <c r="K107" s="100" t="s">
        <v>161</v>
      </c>
      <c r="L107" s="15"/>
      <c r="M107" s="101"/>
      <c r="N107" s="102" t="s">
        <v>44</v>
      </c>
      <c r="P107" s="103">
        <f>$O$107*$H$107</f>
        <v>0</v>
      </c>
      <c r="Q107" s="103">
        <v>0</v>
      </c>
      <c r="R107" s="103">
        <f>$Q$107*$H$107</f>
        <v>0</v>
      </c>
      <c r="S107" s="103">
        <v>0</v>
      </c>
      <c r="T107" s="104">
        <f>$S$107*$H$107</f>
        <v>0</v>
      </c>
      <c r="AR107" s="24" t="s">
        <v>141</v>
      </c>
      <c r="AT107" s="24" t="s">
        <v>137</v>
      </c>
      <c r="AU107" s="24" t="s">
        <v>82</v>
      </c>
      <c r="AY107" s="16" t="s">
        <v>134</v>
      </c>
      <c r="BE107" s="105">
        <f>IF($N$107="základní",$J$107,0)</f>
        <v>0</v>
      </c>
      <c r="BF107" s="105">
        <f>IF($N$107="snížená",$J$107,0)</f>
        <v>0</v>
      </c>
      <c r="BG107" s="105">
        <f>IF($N$107="zákl. přenesená",$J$107,0)</f>
        <v>0</v>
      </c>
      <c r="BH107" s="105">
        <f>IF($N$107="sníž. přenesená",$J$107,0)</f>
        <v>0</v>
      </c>
      <c r="BI107" s="105">
        <f>IF($N$107="nulová",$J$107,0)</f>
        <v>0</v>
      </c>
      <c r="BJ107" s="24" t="s">
        <v>21</v>
      </c>
      <c r="BK107" s="105">
        <f>ROUND($I$107*$H$107,2)</f>
        <v>0</v>
      </c>
      <c r="BL107" s="24" t="s">
        <v>141</v>
      </c>
      <c r="BM107" s="24" t="s">
        <v>377</v>
      </c>
    </row>
    <row r="108" spans="2:47" s="16" customFormat="1" ht="14.25" customHeight="1">
      <c r="B108" s="65"/>
      <c r="D108" s="106" t="s">
        <v>163</v>
      </c>
      <c r="F108" s="107" t="s">
        <v>178</v>
      </c>
      <c r="K108" s="66"/>
      <c r="L108" s="15"/>
      <c r="M108" s="108"/>
      <c r="T108" s="109"/>
      <c r="AT108" s="16" t="s">
        <v>163</v>
      </c>
      <c r="AU108" s="16" t="s">
        <v>82</v>
      </c>
    </row>
    <row r="109" spans="2:63" s="82" customFormat="1" ht="38.25" customHeight="1">
      <c r="B109" s="81"/>
      <c r="D109" s="83" t="s">
        <v>72</v>
      </c>
      <c r="E109" s="84" t="s">
        <v>179</v>
      </c>
      <c r="F109" s="84" t="s">
        <v>180</v>
      </c>
      <c r="J109" s="85">
        <f>$BK$109</f>
        <v>0</v>
      </c>
      <c r="K109" s="86"/>
      <c r="L109" s="87"/>
      <c r="M109" s="88"/>
      <c r="P109" s="89">
        <f>$P$110+$P$128</f>
        <v>0</v>
      </c>
      <c r="R109" s="89">
        <f>$R$110+$R$128</f>
        <v>2.9432373000000003</v>
      </c>
      <c r="T109" s="90">
        <f>$T$110+$T$128</f>
        <v>10.156003</v>
      </c>
      <c r="AR109" s="83" t="s">
        <v>82</v>
      </c>
      <c r="AT109" s="83" t="s">
        <v>72</v>
      </c>
      <c r="AU109" s="83" t="s">
        <v>73</v>
      </c>
      <c r="AY109" s="83" t="s">
        <v>134</v>
      </c>
      <c r="BK109" s="91">
        <f>$BK$110+$BK$128</f>
        <v>0</v>
      </c>
    </row>
    <row r="110" spans="2:63" s="82" customFormat="1" ht="20.25" customHeight="1">
      <c r="B110" s="81"/>
      <c r="D110" s="83" t="s">
        <v>72</v>
      </c>
      <c r="E110" s="92" t="s">
        <v>181</v>
      </c>
      <c r="F110" s="92" t="s">
        <v>182</v>
      </c>
      <c r="J110" s="93">
        <f>$BK$110</f>
        <v>0</v>
      </c>
      <c r="K110" s="86"/>
      <c r="L110" s="87"/>
      <c r="M110" s="88"/>
      <c r="P110" s="89">
        <f>SUM($P$111:$P$127)</f>
        <v>0</v>
      </c>
      <c r="R110" s="89">
        <f>SUM($R$111:$R$127)</f>
        <v>0.0468225</v>
      </c>
      <c r="T110" s="90">
        <f>SUM($T$111:$T$127)</f>
        <v>0.17356300000000002</v>
      </c>
      <c r="AR110" s="83" t="s">
        <v>82</v>
      </c>
      <c r="AT110" s="83" t="s">
        <v>72</v>
      </c>
      <c r="AU110" s="83" t="s">
        <v>21</v>
      </c>
      <c r="AY110" s="83" t="s">
        <v>134</v>
      </c>
      <c r="BK110" s="91">
        <f>SUM($BK$111:$BK$127)</f>
        <v>0</v>
      </c>
    </row>
    <row r="111" spans="2:65" s="16" customFormat="1" ht="13.5" customHeight="1">
      <c r="B111" s="65"/>
      <c r="C111" s="94" t="s">
        <v>197</v>
      </c>
      <c r="D111" s="94" t="s">
        <v>137</v>
      </c>
      <c r="E111" s="95" t="s">
        <v>184</v>
      </c>
      <c r="F111" s="96" t="s">
        <v>185</v>
      </c>
      <c r="G111" s="97" t="s">
        <v>186</v>
      </c>
      <c r="H111" s="98">
        <v>51.35</v>
      </c>
      <c r="I111" s="139"/>
      <c r="J111" s="99">
        <f>ROUND($I$111*$H$111,2)</f>
        <v>0</v>
      </c>
      <c r="K111" s="100" t="s">
        <v>161</v>
      </c>
      <c r="L111" s="15"/>
      <c r="M111" s="101"/>
      <c r="N111" s="102" t="s">
        <v>44</v>
      </c>
      <c r="P111" s="103">
        <f>$O$111*$H$111</f>
        <v>0</v>
      </c>
      <c r="Q111" s="103">
        <v>0</v>
      </c>
      <c r="R111" s="103">
        <f>$Q$111*$H$111</f>
        <v>0</v>
      </c>
      <c r="S111" s="103">
        <v>0.00338</v>
      </c>
      <c r="T111" s="104">
        <f>$S$111*$H$111</f>
        <v>0.17356300000000002</v>
      </c>
      <c r="AR111" s="24" t="s">
        <v>187</v>
      </c>
      <c r="AT111" s="24" t="s">
        <v>137</v>
      </c>
      <c r="AU111" s="24" t="s">
        <v>82</v>
      </c>
      <c r="AY111" s="16" t="s">
        <v>134</v>
      </c>
      <c r="BE111" s="105">
        <f>IF($N$111="základní",$J$111,0)</f>
        <v>0</v>
      </c>
      <c r="BF111" s="105">
        <f>IF($N$111="snížená",$J$111,0)</f>
        <v>0</v>
      </c>
      <c r="BG111" s="105">
        <f>IF($N$111="zákl. přenesená",$J$111,0)</f>
        <v>0</v>
      </c>
      <c r="BH111" s="105">
        <f>IF($N$111="sníž. přenesená",$J$111,0)</f>
        <v>0</v>
      </c>
      <c r="BI111" s="105">
        <f>IF($N$111="nulová",$J$111,0)</f>
        <v>0</v>
      </c>
      <c r="BJ111" s="24" t="s">
        <v>21</v>
      </c>
      <c r="BK111" s="105">
        <f>ROUND($I$111*$H$111,2)</f>
        <v>0</v>
      </c>
      <c r="BL111" s="24" t="s">
        <v>187</v>
      </c>
      <c r="BM111" s="24" t="s">
        <v>378</v>
      </c>
    </row>
    <row r="112" spans="2:47" s="16" customFormat="1" ht="14.25" customHeight="1">
      <c r="B112" s="65"/>
      <c r="D112" s="106" t="s">
        <v>163</v>
      </c>
      <c r="F112" s="107" t="s">
        <v>189</v>
      </c>
      <c r="K112" s="66"/>
      <c r="L112" s="15"/>
      <c r="M112" s="108"/>
      <c r="T112" s="109"/>
      <c r="AT112" s="16" t="s">
        <v>163</v>
      </c>
      <c r="AU112" s="16" t="s">
        <v>82</v>
      </c>
    </row>
    <row r="113" spans="2:51" s="16" customFormat="1" ht="13.5" customHeight="1">
      <c r="B113" s="110"/>
      <c r="D113" s="111" t="s">
        <v>143</v>
      </c>
      <c r="E113" s="112"/>
      <c r="F113" s="113" t="s">
        <v>190</v>
      </c>
      <c r="H113" s="114">
        <v>51.35</v>
      </c>
      <c r="K113" s="66"/>
      <c r="L113" s="115"/>
      <c r="M113" s="116"/>
      <c r="T113" s="117"/>
      <c r="AT113" s="112" t="s">
        <v>143</v>
      </c>
      <c r="AU113" s="112" t="s">
        <v>82</v>
      </c>
      <c r="AV113" s="112" t="s">
        <v>82</v>
      </c>
      <c r="AW113" s="112" t="s">
        <v>100</v>
      </c>
      <c r="AX113" s="112" t="s">
        <v>21</v>
      </c>
      <c r="AY113" s="112" t="s">
        <v>134</v>
      </c>
    </row>
    <row r="114" spans="2:65" s="16" customFormat="1" ht="13.5" customHeight="1">
      <c r="B114" s="65"/>
      <c r="C114" s="94" t="s">
        <v>144</v>
      </c>
      <c r="D114" s="94" t="s">
        <v>137</v>
      </c>
      <c r="E114" s="95" t="s">
        <v>198</v>
      </c>
      <c r="F114" s="96" t="s">
        <v>199</v>
      </c>
      <c r="G114" s="97" t="s">
        <v>186</v>
      </c>
      <c r="H114" s="98">
        <v>51.35</v>
      </c>
      <c r="I114" s="139"/>
      <c r="J114" s="99">
        <f>ROUND($I$114*$H$114,2)</f>
        <v>0</v>
      </c>
      <c r="K114" s="100"/>
      <c r="L114" s="15"/>
      <c r="M114" s="101"/>
      <c r="N114" s="102" t="s">
        <v>44</v>
      </c>
      <c r="P114" s="103">
        <f>$O$114*$H$114</f>
        <v>0</v>
      </c>
      <c r="Q114" s="103">
        <v>0.00063</v>
      </c>
      <c r="R114" s="103">
        <f>$Q$114*$H$114</f>
        <v>0.032350500000000004</v>
      </c>
      <c r="S114" s="103">
        <v>0</v>
      </c>
      <c r="T114" s="104">
        <f>$S$114*$H$114</f>
        <v>0</v>
      </c>
      <c r="AR114" s="24" t="s">
        <v>187</v>
      </c>
      <c r="AT114" s="24" t="s">
        <v>137</v>
      </c>
      <c r="AU114" s="24" t="s">
        <v>82</v>
      </c>
      <c r="AY114" s="16" t="s">
        <v>134</v>
      </c>
      <c r="BE114" s="105">
        <f>IF($N$114="základní",$J$114,0)</f>
        <v>0</v>
      </c>
      <c r="BF114" s="105">
        <f>IF($N$114="snížená",$J$114,0)</f>
        <v>0</v>
      </c>
      <c r="BG114" s="105">
        <f>IF($N$114="zákl. přenesená",$J$114,0)</f>
        <v>0</v>
      </c>
      <c r="BH114" s="105">
        <f>IF($N$114="sníž. přenesená",$J$114,0)</f>
        <v>0</v>
      </c>
      <c r="BI114" s="105">
        <f>IF($N$114="nulová",$J$114,0)</f>
        <v>0</v>
      </c>
      <c r="BJ114" s="24" t="s">
        <v>21</v>
      </c>
      <c r="BK114" s="105">
        <f>ROUND($I$114*$H$114,2)</f>
        <v>0</v>
      </c>
      <c r="BL114" s="24" t="s">
        <v>187</v>
      </c>
      <c r="BM114" s="24" t="s">
        <v>379</v>
      </c>
    </row>
    <row r="115" spans="2:47" s="16" customFormat="1" ht="14.25" customHeight="1">
      <c r="B115" s="65"/>
      <c r="D115" s="106" t="s">
        <v>163</v>
      </c>
      <c r="F115" s="107" t="s">
        <v>199</v>
      </c>
      <c r="K115" s="66"/>
      <c r="L115" s="15"/>
      <c r="M115" s="108"/>
      <c r="T115" s="109"/>
      <c r="AT115" s="16" t="s">
        <v>163</v>
      </c>
      <c r="AU115" s="16" t="s">
        <v>82</v>
      </c>
    </row>
    <row r="116" spans="2:51" s="16" customFormat="1" ht="13.5" customHeight="1">
      <c r="B116" s="110"/>
      <c r="D116" s="111" t="s">
        <v>143</v>
      </c>
      <c r="E116" s="112"/>
      <c r="F116" s="113" t="s">
        <v>190</v>
      </c>
      <c r="H116" s="114">
        <v>51.35</v>
      </c>
      <c r="K116" s="66"/>
      <c r="L116" s="115"/>
      <c r="M116" s="116"/>
      <c r="T116" s="117"/>
      <c r="AT116" s="112" t="s">
        <v>143</v>
      </c>
      <c r="AU116" s="112" t="s">
        <v>82</v>
      </c>
      <c r="AV116" s="112" t="s">
        <v>82</v>
      </c>
      <c r="AW116" s="112" t="s">
        <v>100</v>
      </c>
      <c r="AX116" s="112" t="s">
        <v>21</v>
      </c>
      <c r="AY116" s="112" t="s">
        <v>134</v>
      </c>
    </row>
    <row r="117" spans="2:65" s="16" customFormat="1" ht="13.5" customHeight="1">
      <c r="B117" s="65"/>
      <c r="C117" s="94" t="s">
        <v>26</v>
      </c>
      <c r="D117" s="94" t="s">
        <v>137</v>
      </c>
      <c r="E117" s="95" t="s">
        <v>202</v>
      </c>
      <c r="F117" s="96" t="s">
        <v>203</v>
      </c>
      <c r="G117" s="97" t="s">
        <v>186</v>
      </c>
      <c r="H117" s="98">
        <v>10.8</v>
      </c>
      <c r="I117" s="139"/>
      <c r="J117" s="99">
        <f>ROUND($I$117*$H$117,2)</f>
        <v>0</v>
      </c>
      <c r="K117" s="100"/>
      <c r="L117" s="15"/>
      <c r="M117" s="101"/>
      <c r="N117" s="102" t="s">
        <v>44</v>
      </c>
      <c r="P117" s="103">
        <f>$O$117*$H$117</f>
        <v>0</v>
      </c>
      <c r="Q117" s="103">
        <v>0.00057</v>
      </c>
      <c r="R117" s="103">
        <f>$Q$117*$H$117</f>
        <v>0.006156</v>
      </c>
      <c r="S117" s="103">
        <v>0</v>
      </c>
      <c r="T117" s="104">
        <f>$S$117*$H$117</f>
        <v>0</v>
      </c>
      <c r="AR117" s="24" t="s">
        <v>187</v>
      </c>
      <c r="AT117" s="24" t="s">
        <v>137</v>
      </c>
      <c r="AU117" s="24" t="s">
        <v>82</v>
      </c>
      <c r="AY117" s="16" t="s">
        <v>134</v>
      </c>
      <c r="BE117" s="105">
        <f>IF($N$117="základní",$J$117,0)</f>
        <v>0</v>
      </c>
      <c r="BF117" s="105">
        <f>IF($N$117="snížená",$J$117,0)</f>
        <v>0</v>
      </c>
      <c r="BG117" s="105">
        <f>IF($N$117="zákl. přenesená",$J$117,0)</f>
        <v>0</v>
      </c>
      <c r="BH117" s="105">
        <f>IF($N$117="sníž. přenesená",$J$117,0)</f>
        <v>0</v>
      </c>
      <c r="BI117" s="105">
        <f>IF($N$117="nulová",$J$117,0)</f>
        <v>0</v>
      </c>
      <c r="BJ117" s="24" t="s">
        <v>21</v>
      </c>
      <c r="BK117" s="105">
        <f>ROUND($I$117*$H$117,2)</f>
        <v>0</v>
      </c>
      <c r="BL117" s="24" t="s">
        <v>187</v>
      </c>
      <c r="BM117" s="24" t="s">
        <v>380</v>
      </c>
    </row>
    <row r="118" spans="2:47" s="16" customFormat="1" ht="14.25" customHeight="1">
      <c r="B118" s="65"/>
      <c r="D118" s="106" t="s">
        <v>163</v>
      </c>
      <c r="F118" s="107" t="s">
        <v>205</v>
      </c>
      <c r="K118" s="66"/>
      <c r="L118" s="15"/>
      <c r="M118" s="108"/>
      <c r="T118" s="109"/>
      <c r="AT118" s="16" t="s">
        <v>163</v>
      </c>
      <c r="AU118" s="16" t="s">
        <v>82</v>
      </c>
    </row>
    <row r="119" spans="2:51" s="16" customFormat="1" ht="13.5" customHeight="1">
      <c r="B119" s="118"/>
      <c r="D119" s="111" t="s">
        <v>143</v>
      </c>
      <c r="E119" s="119"/>
      <c r="F119" s="120" t="s">
        <v>206</v>
      </c>
      <c r="H119" s="119"/>
      <c r="K119" s="66"/>
      <c r="L119" s="121"/>
      <c r="M119" s="122"/>
      <c r="T119" s="123"/>
      <c r="AT119" s="119" t="s">
        <v>143</v>
      </c>
      <c r="AU119" s="119" t="s">
        <v>82</v>
      </c>
      <c r="AV119" s="119" t="s">
        <v>21</v>
      </c>
      <c r="AW119" s="119" t="s">
        <v>100</v>
      </c>
      <c r="AX119" s="119" t="s">
        <v>73</v>
      </c>
      <c r="AY119" s="119" t="s">
        <v>134</v>
      </c>
    </row>
    <row r="120" spans="2:51" s="16" customFormat="1" ht="13.5" customHeight="1">
      <c r="B120" s="110"/>
      <c r="D120" s="111" t="s">
        <v>143</v>
      </c>
      <c r="E120" s="112"/>
      <c r="F120" s="113" t="s">
        <v>207</v>
      </c>
      <c r="H120" s="114">
        <v>10.8</v>
      </c>
      <c r="K120" s="66"/>
      <c r="L120" s="115"/>
      <c r="M120" s="116"/>
      <c r="T120" s="117"/>
      <c r="AT120" s="112" t="s">
        <v>143</v>
      </c>
      <c r="AU120" s="112" t="s">
        <v>82</v>
      </c>
      <c r="AV120" s="112" t="s">
        <v>82</v>
      </c>
      <c r="AW120" s="112" t="s">
        <v>100</v>
      </c>
      <c r="AX120" s="112" t="s">
        <v>21</v>
      </c>
      <c r="AY120" s="112" t="s">
        <v>134</v>
      </c>
    </row>
    <row r="121" spans="2:65" s="16" customFormat="1" ht="13.5" customHeight="1">
      <c r="B121" s="65"/>
      <c r="C121" s="94" t="s">
        <v>218</v>
      </c>
      <c r="D121" s="94" t="s">
        <v>137</v>
      </c>
      <c r="E121" s="95" t="s">
        <v>208</v>
      </c>
      <c r="F121" s="96" t="s">
        <v>381</v>
      </c>
      <c r="G121" s="97" t="s">
        <v>186</v>
      </c>
      <c r="H121" s="98">
        <v>10.8</v>
      </c>
      <c r="I121" s="139"/>
      <c r="J121" s="99">
        <f>ROUND($I$121*$H$121,2)</f>
        <v>0</v>
      </c>
      <c r="K121" s="100"/>
      <c r="L121" s="15"/>
      <c r="M121" s="101"/>
      <c r="N121" s="102" t="s">
        <v>44</v>
      </c>
      <c r="P121" s="103">
        <f>$O$121*$H$121</f>
        <v>0</v>
      </c>
      <c r="Q121" s="103">
        <v>0.00077</v>
      </c>
      <c r="R121" s="103">
        <f>$Q$121*$H$121</f>
        <v>0.008316</v>
      </c>
      <c r="S121" s="103">
        <v>0</v>
      </c>
      <c r="T121" s="104">
        <f>$S$121*$H$121</f>
        <v>0</v>
      </c>
      <c r="AR121" s="24" t="s">
        <v>187</v>
      </c>
      <c r="AT121" s="24" t="s">
        <v>137</v>
      </c>
      <c r="AU121" s="24" t="s">
        <v>82</v>
      </c>
      <c r="AY121" s="16" t="s">
        <v>134</v>
      </c>
      <c r="BE121" s="105">
        <f>IF($N$121="základní",$J$121,0)</f>
        <v>0</v>
      </c>
      <c r="BF121" s="105">
        <f>IF($N$121="snížená",$J$121,0)</f>
        <v>0</v>
      </c>
      <c r="BG121" s="105">
        <f>IF($N$121="zákl. přenesená",$J$121,0)</f>
        <v>0</v>
      </c>
      <c r="BH121" s="105">
        <f>IF($N$121="sníž. přenesená",$J$121,0)</f>
        <v>0</v>
      </c>
      <c r="BI121" s="105">
        <f>IF($N$121="nulová",$J$121,0)</f>
        <v>0</v>
      </c>
      <c r="BJ121" s="24" t="s">
        <v>21</v>
      </c>
      <c r="BK121" s="105">
        <f>ROUND($I$121*$H$121,2)</f>
        <v>0</v>
      </c>
      <c r="BL121" s="24" t="s">
        <v>187</v>
      </c>
      <c r="BM121" s="24" t="s">
        <v>382</v>
      </c>
    </row>
    <row r="122" spans="2:47" s="16" customFormat="1" ht="14.25" customHeight="1">
      <c r="B122" s="65"/>
      <c r="D122" s="106" t="s">
        <v>163</v>
      </c>
      <c r="F122" s="107" t="s">
        <v>381</v>
      </c>
      <c r="K122" s="66"/>
      <c r="L122" s="15"/>
      <c r="M122" s="108"/>
      <c r="T122" s="109"/>
      <c r="AT122" s="16" t="s">
        <v>163</v>
      </c>
      <c r="AU122" s="16" t="s">
        <v>82</v>
      </c>
    </row>
    <row r="123" spans="2:51" s="16" customFormat="1" ht="13.5" customHeight="1">
      <c r="B123" s="118"/>
      <c r="D123" s="111" t="s">
        <v>143</v>
      </c>
      <c r="E123" s="119"/>
      <c r="F123" s="120" t="s">
        <v>195</v>
      </c>
      <c r="H123" s="119"/>
      <c r="K123" s="66"/>
      <c r="L123" s="121"/>
      <c r="M123" s="122"/>
      <c r="T123" s="123"/>
      <c r="AT123" s="119" t="s">
        <v>143</v>
      </c>
      <c r="AU123" s="119" t="s">
        <v>82</v>
      </c>
      <c r="AV123" s="119" t="s">
        <v>21</v>
      </c>
      <c r="AW123" s="119" t="s">
        <v>100</v>
      </c>
      <c r="AX123" s="119" t="s">
        <v>73</v>
      </c>
      <c r="AY123" s="119" t="s">
        <v>134</v>
      </c>
    </row>
    <row r="124" spans="2:51" s="16" customFormat="1" ht="13.5" customHeight="1">
      <c r="B124" s="118"/>
      <c r="D124" s="111" t="s">
        <v>143</v>
      </c>
      <c r="E124" s="119"/>
      <c r="F124" s="120" t="s">
        <v>196</v>
      </c>
      <c r="H124" s="119"/>
      <c r="K124" s="66"/>
      <c r="L124" s="121"/>
      <c r="M124" s="122"/>
      <c r="T124" s="123"/>
      <c r="AT124" s="119" t="s">
        <v>143</v>
      </c>
      <c r="AU124" s="119" t="s">
        <v>82</v>
      </c>
      <c r="AV124" s="119" t="s">
        <v>21</v>
      </c>
      <c r="AW124" s="119" t="s">
        <v>100</v>
      </c>
      <c r="AX124" s="119" t="s">
        <v>73</v>
      </c>
      <c r="AY124" s="119" t="s">
        <v>134</v>
      </c>
    </row>
    <row r="125" spans="2:51" s="16" customFormat="1" ht="13.5" customHeight="1">
      <c r="B125" s="110"/>
      <c r="D125" s="111" t="s">
        <v>143</v>
      </c>
      <c r="E125" s="112"/>
      <c r="F125" s="113" t="s">
        <v>207</v>
      </c>
      <c r="H125" s="114">
        <v>10.8</v>
      </c>
      <c r="K125" s="66"/>
      <c r="L125" s="115"/>
      <c r="M125" s="116"/>
      <c r="T125" s="117"/>
      <c r="AT125" s="112" t="s">
        <v>143</v>
      </c>
      <c r="AU125" s="112" t="s">
        <v>82</v>
      </c>
      <c r="AV125" s="112" t="s">
        <v>82</v>
      </c>
      <c r="AW125" s="112" t="s">
        <v>100</v>
      </c>
      <c r="AX125" s="112" t="s">
        <v>21</v>
      </c>
      <c r="AY125" s="112" t="s">
        <v>134</v>
      </c>
    </row>
    <row r="126" spans="2:65" s="16" customFormat="1" ht="13.5" customHeight="1">
      <c r="B126" s="65"/>
      <c r="C126" s="94" t="s">
        <v>224</v>
      </c>
      <c r="D126" s="94" t="s">
        <v>137</v>
      </c>
      <c r="E126" s="95" t="s">
        <v>211</v>
      </c>
      <c r="F126" s="96" t="s">
        <v>212</v>
      </c>
      <c r="G126" s="97" t="s">
        <v>213</v>
      </c>
      <c r="H126" s="140"/>
      <c r="I126" s="139"/>
      <c r="J126" s="99">
        <f>ROUND($I$126*$H$126,2)</f>
        <v>0</v>
      </c>
      <c r="K126" s="100" t="s">
        <v>161</v>
      </c>
      <c r="L126" s="15"/>
      <c r="M126" s="101"/>
      <c r="N126" s="102" t="s">
        <v>44</v>
      </c>
      <c r="P126" s="103">
        <f>$O$126*$H$126</f>
        <v>0</v>
      </c>
      <c r="Q126" s="103">
        <v>0</v>
      </c>
      <c r="R126" s="103">
        <f>$Q$126*$H$126</f>
        <v>0</v>
      </c>
      <c r="S126" s="103">
        <v>0</v>
      </c>
      <c r="T126" s="104">
        <f>$S$126*$H$126</f>
        <v>0</v>
      </c>
      <c r="AR126" s="24" t="s">
        <v>187</v>
      </c>
      <c r="AT126" s="24" t="s">
        <v>137</v>
      </c>
      <c r="AU126" s="24" t="s">
        <v>82</v>
      </c>
      <c r="AY126" s="16" t="s">
        <v>134</v>
      </c>
      <c r="BE126" s="105">
        <f>IF($N$126="základní",$J$126,0)</f>
        <v>0</v>
      </c>
      <c r="BF126" s="105">
        <f>IF($N$126="snížená",$J$126,0)</f>
        <v>0</v>
      </c>
      <c r="BG126" s="105">
        <f>IF($N$126="zákl. přenesená",$J$126,0)</f>
        <v>0</v>
      </c>
      <c r="BH126" s="105">
        <f>IF($N$126="sníž. přenesená",$J$126,0)</f>
        <v>0</v>
      </c>
      <c r="BI126" s="105">
        <f>IF($N$126="nulová",$J$126,0)</f>
        <v>0</v>
      </c>
      <c r="BJ126" s="24" t="s">
        <v>21</v>
      </c>
      <c r="BK126" s="105">
        <f>ROUND($I$126*$H$126,2)</f>
        <v>0</v>
      </c>
      <c r="BL126" s="24" t="s">
        <v>187</v>
      </c>
      <c r="BM126" s="24" t="s">
        <v>383</v>
      </c>
    </row>
    <row r="127" spans="2:47" s="16" customFormat="1" ht="24.75" customHeight="1">
      <c r="B127" s="65"/>
      <c r="D127" s="106" t="s">
        <v>163</v>
      </c>
      <c r="F127" s="107" t="s">
        <v>215</v>
      </c>
      <c r="K127" s="66"/>
      <c r="L127" s="15"/>
      <c r="M127" s="108"/>
      <c r="T127" s="109"/>
      <c r="AT127" s="16" t="s">
        <v>163</v>
      </c>
      <c r="AU127" s="16" t="s">
        <v>82</v>
      </c>
    </row>
    <row r="128" spans="2:63" s="82" customFormat="1" ht="30" customHeight="1">
      <c r="B128" s="81"/>
      <c r="D128" s="83" t="s">
        <v>72</v>
      </c>
      <c r="E128" s="92" t="s">
        <v>222</v>
      </c>
      <c r="F128" s="92" t="s">
        <v>223</v>
      </c>
      <c r="J128" s="93">
        <f>$BK$128</f>
        <v>0</v>
      </c>
      <c r="K128" s="86"/>
      <c r="L128" s="87"/>
      <c r="M128" s="88"/>
      <c r="P128" s="89">
        <f>SUM($P$129:$P$147)</f>
        <v>0</v>
      </c>
      <c r="R128" s="89">
        <f>SUM($R$129:$R$147)</f>
        <v>2.8964148</v>
      </c>
      <c r="T128" s="90">
        <f>SUM($T$129:$T$147)</f>
        <v>9.98244</v>
      </c>
      <c r="AR128" s="83" t="s">
        <v>82</v>
      </c>
      <c r="AT128" s="83" t="s">
        <v>72</v>
      </c>
      <c r="AU128" s="83" t="s">
        <v>21</v>
      </c>
      <c r="AY128" s="83" t="s">
        <v>134</v>
      </c>
      <c r="BK128" s="91">
        <f>SUM($BK$129:$BK$147)</f>
        <v>0</v>
      </c>
    </row>
    <row r="129" spans="2:65" s="16" customFormat="1" ht="13.5" customHeight="1">
      <c r="B129" s="65"/>
      <c r="C129" s="94" t="s">
        <v>232</v>
      </c>
      <c r="D129" s="94" t="s">
        <v>137</v>
      </c>
      <c r="E129" s="95" t="s">
        <v>225</v>
      </c>
      <c r="F129" s="96" t="s">
        <v>226</v>
      </c>
      <c r="G129" s="97" t="s">
        <v>186</v>
      </c>
      <c r="H129" s="98">
        <v>1599.2</v>
      </c>
      <c r="I129" s="139"/>
      <c r="J129" s="99">
        <f>ROUND($I$129*$H$129,2)</f>
        <v>0</v>
      </c>
      <c r="K129" s="100"/>
      <c r="L129" s="15"/>
      <c r="M129" s="101"/>
      <c r="N129" s="102" t="s">
        <v>44</v>
      </c>
      <c r="P129" s="103">
        <f>$O$129*$H$129</f>
        <v>0</v>
      </c>
      <c r="Q129" s="103">
        <v>0.00075</v>
      </c>
      <c r="R129" s="103">
        <f>$Q$129*$H$129</f>
        <v>1.1994</v>
      </c>
      <c r="S129" s="103">
        <v>0</v>
      </c>
      <c r="T129" s="104">
        <f>$S$129*$H$129</f>
        <v>0</v>
      </c>
      <c r="AR129" s="24" t="s">
        <v>187</v>
      </c>
      <c r="AT129" s="24" t="s">
        <v>137</v>
      </c>
      <c r="AU129" s="24" t="s">
        <v>82</v>
      </c>
      <c r="AY129" s="16" t="s">
        <v>134</v>
      </c>
      <c r="BE129" s="105">
        <f>IF($N$129="základní",$J$129,0)</f>
        <v>0</v>
      </c>
      <c r="BF129" s="105">
        <f>IF($N$129="snížená",$J$129,0)</f>
        <v>0</v>
      </c>
      <c r="BG129" s="105">
        <f>IF($N$129="zákl. přenesená",$J$129,0)</f>
        <v>0</v>
      </c>
      <c r="BH129" s="105">
        <f>IF($N$129="sníž. přenesená",$J$129,0)</f>
        <v>0</v>
      </c>
      <c r="BI129" s="105">
        <f>IF($N$129="nulová",$J$129,0)</f>
        <v>0</v>
      </c>
      <c r="BJ129" s="24" t="s">
        <v>21</v>
      </c>
      <c r="BK129" s="105">
        <f>ROUND($I$129*$H$129,2)</f>
        <v>0</v>
      </c>
      <c r="BL129" s="24" t="s">
        <v>187</v>
      </c>
      <c r="BM129" s="24" t="s">
        <v>384</v>
      </c>
    </row>
    <row r="130" spans="2:47" s="16" customFormat="1" ht="14.25" customHeight="1">
      <c r="B130" s="65"/>
      <c r="D130" s="106" t="s">
        <v>163</v>
      </c>
      <c r="F130" s="107" t="s">
        <v>228</v>
      </c>
      <c r="K130" s="66"/>
      <c r="L130" s="15"/>
      <c r="M130" s="108"/>
      <c r="T130" s="109"/>
      <c r="AT130" s="16" t="s">
        <v>163</v>
      </c>
      <c r="AU130" s="16" t="s">
        <v>82</v>
      </c>
    </row>
    <row r="131" spans="2:51" s="16" customFormat="1" ht="13.5" customHeight="1">
      <c r="B131" s="110"/>
      <c r="D131" s="111" t="s">
        <v>143</v>
      </c>
      <c r="E131" s="112"/>
      <c r="F131" s="113" t="s">
        <v>385</v>
      </c>
      <c r="H131" s="114">
        <v>821.6</v>
      </c>
      <c r="K131" s="66"/>
      <c r="L131" s="115"/>
      <c r="M131" s="116"/>
      <c r="T131" s="117"/>
      <c r="AT131" s="112" t="s">
        <v>143</v>
      </c>
      <c r="AU131" s="112" t="s">
        <v>82</v>
      </c>
      <c r="AV131" s="112" t="s">
        <v>82</v>
      </c>
      <c r="AW131" s="112" t="s">
        <v>100</v>
      </c>
      <c r="AX131" s="112" t="s">
        <v>73</v>
      </c>
      <c r="AY131" s="112" t="s">
        <v>134</v>
      </c>
    </row>
    <row r="132" spans="2:51" s="16" customFormat="1" ht="13.5" customHeight="1">
      <c r="B132" s="110"/>
      <c r="D132" s="111" t="s">
        <v>143</v>
      </c>
      <c r="E132" s="112"/>
      <c r="F132" s="113" t="s">
        <v>230</v>
      </c>
      <c r="H132" s="114">
        <v>777.6</v>
      </c>
      <c r="K132" s="66"/>
      <c r="L132" s="115"/>
      <c r="M132" s="116"/>
      <c r="T132" s="117"/>
      <c r="AT132" s="112" t="s">
        <v>143</v>
      </c>
      <c r="AU132" s="112" t="s">
        <v>82</v>
      </c>
      <c r="AV132" s="112" t="s">
        <v>82</v>
      </c>
      <c r="AW132" s="112" t="s">
        <v>100</v>
      </c>
      <c r="AX132" s="112" t="s">
        <v>73</v>
      </c>
      <c r="AY132" s="112" t="s">
        <v>134</v>
      </c>
    </row>
    <row r="133" spans="2:51" s="16" customFormat="1" ht="13.5" customHeight="1">
      <c r="B133" s="124"/>
      <c r="D133" s="111" t="s">
        <v>143</v>
      </c>
      <c r="E133" s="125"/>
      <c r="F133" s="126" t="s">
        <v>231</v>
      </c>
      <c r="H133" s="127">
        <v>1599.2</v>
      </c>
      <c r="K133" s="66"/>
      <c r="L133" s="128"/>
      <c r="M133" s="129"/>
      <c r="T133" s="130"/>
      <c r="AT133" s="125" t="s">
        <v>143</v>
      </c>
      <c r="AU133" s="125" t="s">
        <v>82</v>
      </c>
      <c r="AV133" s="125" t="s">
        <v>141</v>
      </c>
      <c r="AW133" s="125" t="s">
        <v>100</v>
      </c>
      <c r="AX133" s="125" t="s">
        <v>21</v>
      </c>
      <c r="AY133" s="125" t="s">
        <v>134</v>
      </c>
    </row>
    <row r="134" spans="2:65" s="16" customFormat="1" ht="13.5" customHeight="1">
      <c r="B134" s="65"/>
      <c r="C134" s="94" t="s">
        <v>241</v>
      </c>
      <c r="D134" s="94" t="s">
        <v>137</v>
      </c>
      <c r="E134" s="95" t="s">
        <v>233</v>
      </c>
      <c r="F134" s="96" t="s">
        <v>234</v>
      </c>
      <c r="G134" s="97" t="s">
        <v>235</v>
      </c>
      <c r="H134" s="98">
        <v>554.58</v>
      </c>
      <c r="I134" s="139"/>
      <c r="J134" s="99">
        <f>ROUND($I$134*$H$134,2)</f>
        <v>0</v>
      </c>
      <c r="K134" s="100"/>
      <c r="L134" s="15"/>
      <c r="M134" s="101"/>
      <c r="N134" s="102" t="s">
        <v>44</v>
      </c>
      <c r="P134" s="103">
        <f>$O$134*$H$134</f>
        <v>0</v>
      </c>
      <c r="Q134" s="103">
        <v>0</v>
      </c>
      <c r="R134" s="103">
        <f>$Q$134*$H$134</f>
        <v>0</v>
      </c>
      <c r="S134" s="103">
        <v>0.018</v>
      </c>
      <c r="T134" s="104">
        <f>$S$134*$H$134</f>
        <v>9.98244</v>
      </c>
      <c r="AR134" s="24" t="s">
        <v>187</v>
      </c>
      <c r="AT134" s="24" t="s">
        <v>137</v>
      </c>
      <c r="AU134" s="24" t="s">
        <v>82</v>
      </c>
      <c r="AY134" s="16" t="s">
        <v>134</v>
      </c>
      <c r="BE134" s="105">
        <f>IF($N$134="základní",$J$134,0)</f>
        <v>0</v>
      </c>
      <c r="BF134" s="105">
        <f>IF($N$134="snížená",$J$134,0)</f>
        <v>0</v>
      </c>
      <c r="BG134" s="105">
        <f>IF($N$134="zákl. přenesená",$J$134,0)</f>
        <v>0</v>
      </c>
      <c r="BH134" s="105">
        <f>IF($N$134="sníž. přenesená",$J$134,0)</f>
        <v>0</v>
      </c>
      <c r="BI134" s="105">
        <f>IF($N$134="nulová",$J$134,0)</f>
        <v>0</v>
      </c>
      <c r="BJ134" s="24" t="s">
        <v>21</v>
      </c>
      <c r="BK134" s="105">
        <f>ROUND($I$134*$H$134,2)</f>
        <v>0</v>
      </c>
      <c r="BL134" s="24" t="s">
        <v>187</v>
      </c>
      <c r="BM134" s="24" t="s">
        <v>386</v>
      </c>
    </row>
    <row r="135" spans="2:47" s="16" customFormat="1" ht="14.25" customHeight="1">
      <c r="B135" s="65"/>
      <c r="D135" s="106" t="s">
        <v>163</v>
      </c>
      <c r="F135" s="107" t="s">
        <v>237</v>
      </c>
      <c r="K135" s="66"/>
      <c r="L135" s="15"/>
      <c r="M135" s="108"/>
      <c r="T135" s="109"/>
      <c r="AT135" s="16" t="s">
        <v>163</v>
      </c>
      <c r="AU135" s="16" t="s">
        <v>82</v>
      </c>
    </row>
    <row r="136" spans="2:47" s="16" customFormat="1" ht="54" customHeight="1">
      <c r="B136" s="65"/>
      <c r="D136" s="111" t="s">
        <v>238</v>
      </c>
      <c r="F136" s="131" t="s">
        <v>239</v>
      </c>
      <c r="K136" s="66"/>
      <c r="L136" s="15"/>
      <c r="M136" s="108"/>
      <c r="T136" s="109"/>
      <c r="AT136" s="16" t="s">
        <v>238</v>
      </c>
      <c r="AU136" s="16" t="s">
        <v>82</v>
      </c>
    </row>
    <row r="137" spans="2:51" s="16" customFormat="1" ht="13.5" customHeight="1">
      <c r="B137" s="118"/>
      <c r="D137" s="111" t="s">
        <v>143</v>
      </c>
      <c r="E137" s="119"/>
      <c r="F137" s="120" t="s">
        <v>195</v>
      </c>
      <c r="H137" s="119"/>
      <c r="K137" s="66"/>
      <c r="L137" s="121"/>
      <c r="M137" s="122"/>
      <c r="T137" s="123"/>
      <c r="AT137" s="119" t="s">
        <v>143</v>
      </c>
      <c r="AU137" s="119" t="s">
        <v>82</v>
      </c>
      <c r="AV137" s="119" t="s">
        <v>21</v>
      </c>
      <c r="AW137" s="119" t="s">
        <v>100</v>
      </c>
      <c r="AX137" s="119" t="s">
        <v>73</v>
      </c>
      <c r="AY137" s="119" t="s">
        <v>134</v>
      </c>
    </row>
    <row r="138" spans="2:51" s="16" customFormat="1" ht="13.5" customHeight="1">
      <c r="B138" s="118"/>
      <c r="D138" s="111" t="s">
        <v>143</v>
      </c>
      <c r="E138" s="119"/>
      <c r="F138" s="120" t="s">
        <v>196</v>
      </c>
      <c r="H138" s="119"/>
      <c r="K138" s="66"/>
      <c r="L138" s="121"/>
      <c r="M138" s="122"/>
      <c r="T138" s="123"/>
      <c r="AT138" s="119" t="s">
        <v>143</v>
      </c>
      <c r="AU138" s="119" t="s">
        <v>82</v>
      </c>
      <c r="AV138" s="119" t="s">
        <v>21</v>
      </c>
      <c r="AW138" s="119" t="s">
        <v>100</v>
      </c>
      <c r="AX138" s="119" t="s">
        <v>73</v>
      </c>
      <c r="AY138" s="119" t="s">
        <v>134</v>
      </c>
    </row>
    <row r="139" spans="2:51" s="16" customFormat="1" ht="13.5" customHeight="1">
      <c r="B139" s="110"/>
      <c r="D139" s="111" t="s">
        <v>143</v>
      </c>
      <c r="E139" s="112"/>
      <c r="F139" s="113" t="s">
        <v>240</v>
      </c>
      <c r="H139" s="114">
        <v>554.58</v>
      </c>
      <c r="K139" s="66"/>
      <c r="L139" s="115"/>
      <c r="M139" s="116"/>
      <c r="T139" s="117"/>
      <c r="AT139" s="112" t="s">
        <v>143</v>
      </c>
      <c r="AU139" s="112" t="s">
        <v>82</v>
      </c>
      <c r="AV139" s="112" t="s">
        <v>82</v>
      </c>
      <c r="AW139" s="112" t="s">
        <v>100</v>
      </c>
      <c r="AX139" s="112" t="s">
        <v>21</v>
      </c>
      <c r="AY139" s="112" t="s">
        <v>134</v>
      </c>
    </row>
    <row r="140" spans="2:65" s="16" customFormat="1" ht="24" customHeight="1">
      <c r="B140" s="65"/>
      <c r="C140" s="94" t="s">
        <v>8</v>
      </c>
      <c r="D140" s="94" t="s">
        <v>137</v>
      </c>
      <c r="E140" s="95" t="s">
        <v>242</v>
      </c>
      <c r="F140" s="96" t="s">
        <v>243</v>
      </c>
      <c r="G140" s="97" t="s">
        <v>235</v>
      </c>
      <c r="H140" s="98">
        <v>554.58</v>
      </c>
      <c r="I140" s="139"/>
      <c r="J140" s="99">
        <f>ROUND($I$140*$H$140,2)</f>
        <v>0</v>
      </c>
      <c r="K140" s="100"/>
      <c r="L140" s="15"/>
      <c r="M140" s="101"/>
      <c r="N140" s="102" t="s">
        <v>44</v>
      </c>
      <c r="P140" s="103">
        <f>$O$140*$H$140</f>
        <v>0</v>
      </c>
      <c r="Q140" s="103">
        <v>0.00306</v>
      </c>
      <c r="R140" s="103">
        <f>$Q$140*$H$140</f>
        <v>1.6970148</v>
      </c>
      <c r="S140" s="103">
        <v>0</v>
      </c>
      <c r="T140" s="104">
        <f>$S$140*$H$140</f>
        <v>0</v>
      </c>
      <c r="AR140" s="24" t="s">
        <v>187</v>
      </c>
      <c r="AT140" s="24" t="s">
        <v>137</v>
      </c>
      <c r="AU140" s="24" t="s">
        <v>82</v>
      </c>
      <c r="AY140" s="16" t="s">
        <v>134</v>
      </c>
      <c r="BE140" s="105">
        <f>IF($N$140="základní",$J$140,0)</f>
        <v>0</v>
      </c>
      <c r="BF140" s="105">
        <f>IF($N$140="snížená",$J$140,0)</f>
        <v>0</v>
      </c>
      <c r="BG140" s="105">
        <f>IF($N$140="zákl. přenesená",$J$140,0)</f>
        <v>0</v>
      </c>
      <c r="BH140" s="105">
        <f>IF($N$140="sníž. přenesená",$J$140,0)</f>
        <v>0</v>
      </c>
      <c r="BI140" s="105">
        <f>IF($N$140="nulová",$J$140,0)</f>
        <v>0</v>
      </c>
      <c r="BJ140" s="24" t="s">
        <v>21</v>
      </c>
      <c r="BK140" s="105">
        <f>ROUND($I$140*$H$140,2)</f>
        <v>0</v>
      </c>
      <c r="BL140" s="24" t="s">
        <v>187</v>
      </c>
      <c r="BM140" s="24" t="s">
        <v>387</v>
      </c>
    </row>
    <row r="141" spans="2:47" s="16" customFormat="1" ht="24.75" customHeight="1">
      <c r="B141" s="65"/>
      <c r="D141" s="106" t="s">
        <v>163</v>
      </c>
      <c r="F141" s="107" t="s">
        <v>245</v>
      </c>
      <c r="K141" s="66"/>
      <c r="L141" s="15"/>
      <c r="M141" s="108"/>
      <c r="T141" s="109"/>
      <c r="AT141" s="16" t="s">
        <v>163</v>
      </c>
      <c r="AU141" s="16" t="s">
        <v>82</v>
      </c>
    </row>
    <row r="142" spans="2:47" s="16" customFormat="1" ht="123.75" customHeight="1">
      <c r="B142" s="65"/>
      <c r="D142" s="111" t="s">
        <v>238</v>
      </c>
      <c r="F142" s="131" t="s">
        <v>388</v>
      </c>
      <c r="K142" s="66"/>
      <c r="L142" s="15"/>
      <c r="M142" s="108"/>
      <c r="T142" s="109"/>
      <c r="AT142" s="16" t="s">
        <v>238</v>
      </c>
      <c r="AU142" s="16" t="s">
        <v>82</v>
      </c>
    </row>
    <row r="143" spans="2:51" s="16" customFormat="1" ht="13.5" customHeight="1">
      <c r="B143" s="118"/>
      <c r="D143" s="111" t="s">
        <v>143</v>
      </c>
      <c r="E143" s="119"/>
      <c r="F143" s="120" t="s">
        <v>206</v>
      </c>
      <c r="H143" s="119"/>
      <c r="K143" s="66"/>
      <c r="L143" s="121"/>
      <c r="M143" s="122"/>
      <c r="T143" s="123"/>
      <c r="AT143" s="119" t="s">
        <v>143</v>
      </c>
      <c r="AU143" s="119" t="s">
        <v>82</v>
      </c>
      <c r="AV143" s="119" t="s">
        <v>21</v>
      </c>
      <c r="AW143" s="119" t="s">
        <v>100</v>
      </c>
      <c r="AX143" s="119" t="s">
        <v>73</v>
      </c>
      <c r="AY143" s="119" t="s">
        <v>134</v>
      </c>
    </row>
    <row r="144" spans="2:51" s="16" customFormat="1" ht="13.5" customHeight="1">
      <c r="B144" s="118"/>
      <c r="D144" s="111" t="s">
        <v>143</v>
      </c>
      <c r="E144" s="119"/>
      <c r="F144" s="120" t="s">
        <v>247</v>
      </c>
      <c r="H144" s="119"/>
      <c r="K144" s="66"/>
      <c r="L144" s="121"/>
      <c r="M144" s="122"/>
      <c r="T144" s="123"/>
      <c r="AT144" s="119" t="s">
        <v>143</v>
      </c>
      <c r="AU144" s="119" t="s">
        <v>82</v>
      </c>
      <c r="AV144" s="119" t="s">
        <v>21</v>
      </c>
      <c r="AW144" s="119" t="s">
        <v>100</v>
      </c>
      <c r="AX144" s="119" t="s">
        <v>73</v>
      </c>
      <c r="AY144" s="119" t="s">
        <v>134</v>
      </c>
    </row>
    <row r="145" spans="2:51" s="16" customFormat="1" ht="13.5" customHeight="1">
      <c r="B145" s="110"/>
      <c r="D145" s="111" t="s">
        <v>143</v>
      </c>
      <c r="E145" s="112"/>
      <c r="F145" s="113" t="s">
        <v>248</v>
      </c>
      <c r="H145" s="114">
        <v>554.58</v>
      </c>
      <c r="K145" s="66"/>
      <c r="L145" s="115"/>
      <c r="M145" s="116"/>
      <c r="T145" s="117"/>
      <c r="AT145" s="112" t="s">
        <v>143</v>
      </c>
      <c r="AU145" s="112" t="s">
        <v>82</v>
      </c>
      <c r="AV145" s="112" t="s">
        <v>82</v>
      </c>
      <c r="AW145" s="112" t="s">
        <v>100</v>
      </c>
      <c r="AX145" s="112" t="s">
        <v>21</v>
      </c>
      <c r="AY145" s="112" t="s">
        <v>134</v>
      </c>
    </row>
    <row r="146" spans="2:65" s="16" customFormat="1" ht="13.5" customHeight="1">
      <c r="B146" s="65"/>
      <c r="C146" s="94" t="s">
        <v>187</v>
      </c>
      <c r="D146" s="94" t="s">
        <v>137</v>
      </c>
      <c r="E146" s="95" t="s">
        <v>249</v>
      </c>
      <c r="F146" s="96" t="s">
        <v>250</v>
      </c>
      <c r="G146" s="97" t="s">
        <v>160</v>
      </c>
      <c r="H146" s="98">
        <v>2.896</v>
      </c>
      <c r="I146" s="139"/>
      <c r="J146" s="99">
        <f>ROUND($I$146*$H$146,2)</f>
        <v>0</v>
      </c>
      <c r="K146" s="100" t="s">
        <v>161</v>
      </c>
      <c r="L146" s="15"/>
      <c r="M146" s="101"/>
      <c r="N146" s="102" t="s">
        <v>44</v>
      </c>
      <c r="P146" s="103">
        <f>$O$146*$H$146</f>
        <v>0</v>
      </c>
      <c r="Q146" s="103">
        <v>0</v>
      </c>
      <c r="R146" s="103">
        <f>$Q$146*$H$146</f>
        <v>0</v>
      </c>
      <c r="S146" s="103">
        <v>0</v>
      </c>
      <c r="T146" s="104">
        <f>$S$146*$H$146</f>
        <v>0</v>
      </c>
      <c r="AR146" s="24" t="s">
        <v>187</v>
      </c>
      <c r="AT146" s="24" t="s">
        <v>137</v>
      </c>
      <c r="AU146" s="24" t="s">
        <v>82</v>
      </c>
      <c r="AY146" s="16" t="s">
        <v>134</v>
      </c>
      <c r="BE146" s="105">
        <f>IF($N$146="základní",$J$146,0)</f>
        <v>0</v>
      </c>
      <c r="BF146" s="105">
        <f>IF($N$146="snížená",$J$146,0)</f>
        <v>0</v>
      </c>
      <c r="BG146" s="105">
        <f>IF($N$146="zákl. přenesená",$J$146,0)</f>
        <v>0</v>
      </c>
      <c r="BH146" s="105">
        <f>IF($N$146="sníž. přenesená",$J$146,0)</f>
        <v>0</v>
      </c>
      <c r="BI146" s="105">
        <f>IF($N$146="nulová",$J$146,0)</f>
        <v>0</v>
      </c>
      <c r="BJ146" s="24" t="s">
        <v>21</v>
      </c>
      <c r="BK146" s="105">
        <f>ROUND($I$146*$H$146,2)</f>
        <v>0</v>
      </c>
      <c r="BL146" s="24" t="s">
        <v>187</v>
      </c>
      <c r="BM146" s="24" t="s">
        <v>389</v>
      </c>
    </row>
    <row r="147" spans="2:47" s="16" customFormat="1" ht="24.75" customHeight="1">
      <c r="B147" s="65"/>
      <c r="D147" s="106" t="s">
        <v>163</v>
      </c>
      <c r="F147" s="107" t="s">
        <v>252</v>
      </c>
      <c r="K147" s="66"/>
      <c r="L147" s="15"/>
      <c r="M147" s="108"/>
      <c r="T147" s="109"/>
      <c r="AT147" s="16" t="s">
        <v>163</v>
      </c>
      <c r="AU147" s="16" t="s">
        <v>82</v>
      </c>
    </row>
    <row r="148" spans="2:63" s="82" customFormat="1" ht="35.25" customHeight="1">
      <c r="B148" s="81"/>
      <c r="D148" s="83" t="s">
        <v>72</v>
      </c>
      <c r="E148" s="84" t="s">
        <v>329</v>
      </c>
      <c r="F148" s="84" t="s">
        <v>330</v>
      </c>
      <c r="J148" s="85">
        <f>$BK$148</f>
        <v>0</v>
      </c>
      <c r="K148" s="86"/>
      <c r="L148" s="87"/>
      <c r="M148" s="88"/>
      <c r="P148" s="89">
        <f>$P$149+$P$154+$P$157+$P$162</f>
        <v>0</v>
      </c>
      <c r="R148" s="89">
        <f>$R$149+$R$154+$R$157+$R$162</f>
        <v>0</v>
      </c>
      <c r="T148" s="90">
        <f>$T$149+$T$154+$T$157+$T$162</f>
        <v>0</v>
      </c>
      <c r="AR148" s="83" t="s">
        <v>169</v>
      </c>
      <c r="AT148" s="83" t="s">
        <v>72</v>
      </c>
      <c r="AU148" s="83" t="s">
        <v>73</v>
      </c>
      <c r="AY148" s="83" t="s">
        <v>134</v>
      </c>
      <c r="BK148" s="91">
        <f>$BK$149+$BK$154+$BK$157+$BK$162</f>
        <v>0</v>
      </c>
    </row>
    <row r="149" spans="2:63" s="82" customFormat="1" ht="20.25" customHeight="1">
      <c r="B149" s="81"/>
      <c r="D149" s="83" t="s">
        <v>72</v>
      </c>
      <c r="E149" s="92" t="s">
        <v>331</v>
      </c>
      <c r="F149" s="92" t="s">
        <v>332</v>
      </c>
      <c r="J149" s="93">
        <f>$BK$149</f>
        <v>0</v>
      </c>
      <c r="K149" s="86"/>
      <c r="L149" s="87"/>
      <c r="M149" s="88"/>
      <c r="P149" s="89">
        <f>SUM($P$150:$P$153)</f>
        <v>0</v>
      </c>
      <c r="R149" s="89">
        <f>SUM($R$150:$R$153)</f>
        <v>0</v>
      </c>
      <c r="T149" s="90">
        <f>SUM($T$150:$T$153)</f>
        <v>0</v>
      </c>
      <c r="AR149" s="83" t="s">
        <v>169</v>
      </c>
      <c r="AT149" s="83" t="s">
        <v>72</v>
      </c>
      <c r="AU149" s="83" t="s">
        <v>21</v>
      </c>
      <c r="AY149" s="83" t="s">
        <v>134</v>
      </c>
      <c r="BK149" s="91">
        <f>SUM($BK$150:$BK$153)</f>
        <v>0</v>
      </c>
    </row>
    <row r="150" spans="2:65" s="16" customFormat="1" ht="13.5" customHeight="1">
      <c r="B150" s="65"/>
      <c r="C150" s="94" t="s">
        <v>261</v>
      </c>
      <c r="D150" s="94" t="s">
        <v>137</v>
      </c>
      <c r="E150" s="95" t="s">
        <v>334</v>
      </c>
      <c r="F150" s="96" t="s">
        <v>335</v>
      </c>
      <c r="G150" s="97" t="s">
        <v>336</v>
      </c>
      <c r="H150" s="98">
        <v>1</v>
      </c>
      <c r="I150" s="139"/>
      <c r="J150" s="99">
        <f>ROUND($I$150*$H$150,2)</f>
        <v>0</v>
      </c>
      <c r="K150" s="100"/>
      <c r="L150" s="15"/>
      <c r="M150" s="101"/>
      <c r="N150" s="102" t="s">
        <v>44</v>
      </c>
      <c r="P150" s="103">
        <f>$O$150*$H$150</f>
        <v>0</v>
      </c>
      <c r="Q150" s="103">
        <v>0</v>
      </c>
      <c r="R150" s="103">
        <f>$Q$150*$H$150</f>
        <v>0</v>
      </c>
      <c r="S150" s="103">
        <v>0</v>
      </c>
      <c r="T150" s="104">
        <f>$S$150*$H$150</f>
        <v>0</v>
      </c>
      <c r="AR150" s="24" t="s">
        <v>337</v>
      </c>
      <c r="AT150" s="24" t="s">
        <v>137</v>
      </c>
      <c r="AU150" s="24" t="s">
        <v>82</v>
      </c>
      <c r="AY150" s="16" t="s">
        <v>134</v>
      </c>
      <c r="BE150" s="105">
        <f>IF($N$150="základní",$J$150,0)</f>
        <v>0</v>
      </c>
      <c r="BF150" s="105">
        <f>IF($N$150="snížená",$J$150,0)</f>
        <v>0</v>
      </c>
      <c r="BG150" s="105">
        <f>IF($N$150="zákl. přenesená",$J$150,0)</f>
        <v>0</v>
      </c>
      <c r="BH150" s="105">
        <f>IF($N$150="sníž. přenesená",$J$150,0)</f>
        <v>0</v>
      </c>
      <c r="BI150" s="105">
        <f>IF($N$150="nulová",$J$150,0)</f>
        <v>0</v>
      </c>
      <c r="BJ150" s="24" t="s">
        <v>21</v>
      </c>
      <c r="BK150" s="105">
        <f>ROUND($I$150*$H$150,2)</f>
        <v>0</v>
      </c>
      <c r="BL150" s="24" t="s">
        <v>337</v>
      </c>
      <c r="BM150" s="24" t="s">
        <v>390</v>
      </c>
    </row>
    <row r="151" spans="2:47" s="16" customFormat="1" ht="14.25" customHeight="1">
      <c r="B151" s="65"/>
      <c r="D151" s="106" t="s">
        <v>163</v>
      </c>
      <c r="F151" s="107" t="s">
        <v>339</v>
      </c>
      <c r="K151" s="66"/>
      <c r="L151" s="15"/>
      <c r="M151" s="108"/>
      <c r="T151" s="109"/>
      <c r="AT151" s="16" t="s">
        <v>163</v>
      </c>
      <c r="AU151" s="16" t="s">
        <v>82</v>
      </c>
    </row>
    <row r="152" spans="2:51" s="16" customFormat="1" ht="13.5" customHeight="1">
      <c r="B152" s="118"/>
      <c r="D152" s="111" t="s">
        <v>143</v>
      </c>
      <c r="E152" s="119"/>
      <c r="F152" s="120" t="s">
        <v>340</v>
      </c>
      <c r="H152" s="119"/>
      <c r="K152" s="66"/>
      <c r="L152" s="121"/>
      <c r="M152" s="122"/>
      <c r="T152" s="123"/>
      <c r="AT152" s="119" t="s">
        <v>143</v>
      </c>
      <c r="AU152" s="119" t="s">
        <v>82</v>
      </c>
      <c r="AV152" s="119" t="s">
        <v>21</v>
      </c>
      <c r="AW152" s="119" t="s">
        <v>100</v>
      </c>
      <c r="AX152" s="119" t="s">
        <v>73</v>
      </c>
      <c r="AY152" s="119" t="s">
        <v>134</v>
      </c>
    </row>
    <row r="153" spans="2:51" s="16" customFormat="1" ht="13.5" customHeight="1">
      <c r="B153" s="110"/>
      <c r="D153" s="111" t="s">
        <v>143</v>
      </c>
      <c r="E153" s="112"/>
      <c r="F153" s="113" t="s">
        <v>21</v>
      </c>
      <c r="H153" s="114">
        <v>1</v>
      </c>
      <c r="K153" s="66"/>
      <c r="L153" s="115"/>
      <c r="M153" s="116"/>
      <c r="T153" s="117"/>
      <c r="AT153" s="112" t="s">
        <v>143</v>
      </c>
      <c r="AU153" s="112" t="s">
        <v>82</v>
      </c>
      <c r="AV153" s="112" t="s">
        <v>82</v>
      </c>
      <c r="AW153" s="112" t="s">
        <v>100</v>
      </c>
      <c r="AX153" s="112" t="s">
        <v>21</v>
      </c>
      <c r="AY153" s="112" t="s">
        <v>134</v>
      </c>
    </row>
    <row r="154" spans="2:63" s="82" customFormat="1" ht="30" customHeight="1">
      <c r="B154" s="81"/>
      <c r="D154" s="83" t="s">
        <v>72</v>
      </c>
      <c r="E154" s="92" t="s">
        <v>341</v>
      </c>
      <c r="F154" s="92" t="s">
        <v>342</v>
      </c>
      <c r="J154" s="93">
        <f>$BK$154</f>
        <v>0</v>
      </c>
      <c r="K154" s="86"/>
      <c r="L154" s="87"/>
      <c r="M154" s="88"/>
      <c r="P154" s="89">
        <f>SUM($P$155:$P$156)</f>
        <v>0</v>
      </c>
      <c r="R154" s="89">
        <f>SUM($R$155:$R$156)</f>
        <v>0</v>
      </c>
      <c r="T154" s="90">
        <f>SUM($T$155:$T$156)</f>
        <v>0</v>
      </c>
      <c r="AR154" s="83" t="s">
        <v>169</v>
      </c>
      <c r="AT154" s="83" t="s">
        <v>72</v>
      </c>
      <c r="AU154" s="83" t="s">
        <v>21</v>
      </c>
      <c r="AY154" s="83" t="s">
        <v>134</v>
      </c>
      <c r="BK154" s="91">
        <f>SUM($BK$155:$BK$156)</f>
        <v>0</v>
      </c>
    </row>
    <row r="155" spans="2:65" s="16" customFormat="1" ht="13.5" customHeight="1">
      <c r="B155" s="65"/>
      <c r="C155" s="94" t="s">
        <v>266</v>
      </c>
      <c r="D155" s="94" t="s">
        <v>137</v>
      </c>
      <c r="E155" s="95" t="s">
        <v>344</v>
      </c>
      <c r="F155" s="96" t="s">
        <v>345</v>
      </c>
      <c r="G155" s="97" t="s">
        <v>336</v>
      </c>
      <c r="H155" s="98">
        <v>1</v>
      </c>
      <c r="I155" s="139"/>
      <c r="J155" s="99">
        <f>ROUND($I$155*$H$155,2)</f>
        <v>0</v>
      </c>
      <c r="K155" s="100" t="s">
        <v>161</v>
      </c>
      <c r="L155" s="15"/>
      <c r="M155" s="101"/>
      <c r="N155" s="102" t="s">
        <v>44</v>
      </c>
      <c r="P155" s="103">
        <f>$O$155*$H$155</f>
        <v>0</v>
      </c>
      <c r="Q155" s="103">
        <v>0</v>
      </c>
      <c r="R155" s="103">
        <f>$Q$155*$H$155</f>
        <v>0</v>
      </c>
      <c r="S155" s="103">
        <v>0</v>
      </c>
      <c r="T155" s="104">
        <f>$S$155*$H$155</f>
        <v>0</v>
      </c>
      <c r="AR155" s="24" t="s">
        <v>337</v>
      </c>
      <c r="AT155" s="24" t="s">
        <v>137</v>
      </c>
      <c r="AU155" s="24" t="s">
        <v>82</v>
      </c>
      <c r="AY155" s="16" t="s">
        <v>134</v>
      </c>
      <c r="BE155" s="105">
        <f>IF($N$155="základní",$J$155,0)</f>
        <v>0</v>
      </c>
      <c r="BF155" s="105">
        <f>IF($N$155="snížená",$J$155,0)</f>
        <v>0</v>
      </c>
      <c r="BG155" s="105">
        <f>IF($N$155="zákl. přenesená",$J$155,0)</f>
        <v>0</v>
      </c>
      <c r="BH155" s="105">
        <f>IF($N$155="sníž. přenesená",$J$155,0)</f>
        <v>0</v>
      </c>
      <c r="BI155" s="105">
        <f>IF($N$155="nulová",$J$155,0)</f>
        <v>0</v>
      </c>
      <c r="BJ155" s="24" t="s">
        <v>21</v>
      </c>
      <c r="BK155" s="105">
        <f>ROUND($I$155*$H$155,2)</f>
        <v>0</v>
      </c>
      <c r="BL155" s="24" t="s">
        <v>337</v>
      </c>
      <c r="BM155" s="24" t="s">
        <v>391</v>
      </c>
    </row>
    <row r="156" spans="2:47" s="16" customFormat="1" ht="14.25" customHeight="1">
      <c r="B156" s="65"/>
      <c r="D156" s="106" t="s">
        <v>163</v>
      </c>
      <c r="F156" s="107" t="s">
        <v>347</v>
      </c>
      <c r="K156" s="66"/>
      <c r="L156" s="15"/>
      <c r="M156" s="108"/>
      <c r="T156" s="109"/>
      <c r="AT156" s="16" t="s">
        <v>163</v>
      </c>
      <c r="AU156" s="16" t="s">
        <v>82</v>
      </c>
    </row>
    <row r="157" spans="2:63" s="82" customFormat="1" ht="30" customHeight="1">
      <c r="B157" s="81"/>
      <c r="D157" s="83" t="s">
        <v>72</v>
      </c>
      <c r="E157" s="92" t="s">
        <v>348</v>
      </c>
      <c r="F157" s="92" t="s">
        <v>349</v>
      </c>
      <c r="J157" s="93">
        <f>$BK$157</f>
        <v>0</v>
      </c>
      <c r="K157" s="86"/>
      <c r="L157" s="87"/>
      <c r="M157" s="88"/>
      <c r="P157" s="89">
        <f>SUM($P$158:$P$161)</f>
        <v>0</v>
      </c>
      <c r="R157" s="89">
        <f>SUM($R$158:$R$161)</f>
        <v>0</v>
      </c>
      <c r="T157" s="90">
        <f>SUM($T$158:$T$161)</f>
        <v>0</v>
      </c>
      <c r="AR157" s="83" t="s">
        <v>169</v>
      </c>
      <c r="AT157" s="83" t="s">
        <v>72</v>
      </c>
      <c r="AU157" s="83" t="s">
        <v>21</v>
      </c>
      <c r="AY157" s="83" t="s">
        <v>134</v>
      </c>
      <c r="BK157" s="91">
        <f>SUM($BK$158:$BK$161)</f>
        <v>0</v>
      </c>
    </row>
    <row r="158" spans="2:65" s="16" customFormat="1" ht="13.5" customHeight="1">
      <c r="B158" s="65"/>
      <c r="C158" s="94" t="s">
        <v>270</v>
      </c>
      <c r="D158" s="94" t="s">
        <v>137</v>
      </c>
      <c r="E158" s="95" t="s">
        <v>351</v>
      </c>
      <c r="F158" s="96" t="s">
        <v>352</v>
      </c>
      <c r="G158" s="97" t="s">
        <v>336</v>
      </c>
      <c r="H158" s="98">
        <v>1</v>
      </c>
      <c r="I158" s="139"/>
      <c r="J158" s="99">
        <f>ROUND($I$158*$H$158,2)</f>
        <v>0</v>
      </c>
      <c r="K158" s="100" t="s">
        <v>161</v>
      </c>
      <c r="L158" s="15"/>
      <c r="M158" s="101"/>
      <c r="N158" s="102" t="s">
        <v>44</v>
      </c>
      <c r="P158" s="103">
        <f>$O$158*$H$158</f>
        <v>0</v>
      </c>
      <c r="Q158" s="103">
        <v>0</v>
      </c>
      <c r="R158" s="103">
        <f>$Q$158*$H$158</f>
        <v>0</v>
      </c>
      <c r="S158" s="103">
        <v>0</v>
      </c>
      <c r="T158" s="104">
        <f>$S$158*$H$158</f>
        <v>0</v>
      </c>
      <c r="AR158" s="24" t="s">
        <v>337</v>
      </c>
      <c r="AT158" s="24" t="s">
        <v>137</v>
      </c>
      <c r="AU158" s="24" t="s">
        <v>82</v>
      </c>
      <c r="AY158" s="16" t="s">
        <v>134</v>
      </c>
      <c r="BE158" s="105">
        <f>IF($N$158="základní",$J$158,0)</f>
        <v>0</v>
      </c>
      <c r="BF158" s="105">
        <f>IF($N$158="snížená",$J$158,0)</f>
        <v>0</v>
      </c>
      <c r="BG158" s="105">
        <f>IF($N$158="zákl. přenesená",$J$158,0)</f>
        <v>0</v>
      </c>
      <c r="BH158" s="105">
        <f>IF($N$158="sníž. přenesená",$J$158,0)</f>
        <v>0</v>
      </c>
      <c r="BI158" s="105">
        <f>IF($N$158="nulová",$J$158,0)</f>
        <v>0</v>
      </c>
      <c r="BJ158" s="24" t="s">
        <v>21</v>
      </c>
      <c r="BK158" s="105">
        <f>ROUND($I$158*$H$158,2)</f>
        <v>0</v>
      </c>
      <c r="BL158" s="24" t="s">
        <v>337</v>
      </c>
      <c r="BM158" s="24" t="s">
        <v>392</v>
      </c>
    </row>
    <row r="159" spans="2:47" s="16" customFormat="1" ht="14.25" customHeight="1">
      <c r="B159" s="65"/>
      <c r="D159" s="106" t="s">
        <v>163</v>
      </c>
      <c r="F159" s="107" t="s">
        <v>354</v>
      </c>
      <c r="K159" s="66"/>
      <c r="L159" s="15"/>
      <c r="M159" s="108"/>
      <c r="T159" s="109"/>
      <c r="AT159" s="16" t="s">
        <v>163</v>
      </c>
      <c r="AU159" s="16" t="s">
        <v>82</v>
      </c>
    </row>
    <row r="160" spans="2:47" s="16" customFormat="1" ht="33.75" customHeight="1">
      <c r="B160" s="65"/>
      <c r="D160" s="111" t="s">
        <v>238</v>
      </c>
      <c r="F160" s="131" t="s">
        <v>355</v>
      </c>
      <c r="K160" s="66"/>
      <c r="L160" s="15"/>
      <c r="M160" s="108"/>
      <c r="T160" s="109"/>
      <c r="AT160" s="16" t="s">
        <v>238</v>
      </c>
      <c r="AU160" s="16" t="s">
        <v>82</v>
      </c>
    </row>
    <row r="161" spans="2:51" s="16" customFormat="1" ht="13.5" customHeight="1">
      <c r="B161" s="110"/>
      <c r="D161" s="111" t="s">
        <v>143</v>
      </c>
      <c r="E161" s="112"/>
      <c r="F161" s="113" t="s">
        <v>21</v>
      </c>
      <c r="H161" s="114">
        <v>1</v>
      </c>
      <c r="K161" s="66"/>
      <c r="L161" s="115"/>
      <c r="M161" s="116"/>
      <c r="T161" s="117"/>
      <c r="AT161" s="112" t="s">
        <v>143</v>
      </c>
      <c r="AU161" s="112" t="s">
        <v>82</v>
      </c>
      <c r="AV161" s="112" t="s">
        <v>82</v>
      </c>
      <c r="AW161" s="112" t="s">
        <v>100</v>
      </c>
      <c r="AX161" s="112" t="s">
        <v>21</v>
      </c>
      <c r="AY161" s="112" t="s">
        <v>134</v>
      </c>
    </row>
    <row r="162" spans="2:63" s="82" customFormat="1" ht="27.75" customHeight="1">
      <c r="B162" s="81"/>
      <c r="D162" s="83" t="s">
        <v>72</v>
      </c>
      <c r="E162" s="92" t="s">
        <v>356</v>
      </c>
      <c r="F162" s="92" t="s">
        <v>357</v>
      </c>
      <c r="J162" s="93">
        <f>$BK$162</f>
        <v>0</v>
      </c>
      <c r="K162" s="86"/>
      <c r="L162" s="87"/>
      <c r="M162" s="88"/>
      <c r="P162" s="89">
        <f>SUM($P$163:$P$170)</f>
        <v>0</v>
      </c>
      <c r="R162" s="89">
        <f>SUM($R$163:$R$170)</f>
        <v>0</v>
      </c>
      <c r="T162" s="90">
        <f>SUM($T$163:$T$170)</f>
        <v>0</v>
      </c>
      <c r="AR162" s="83" t="s">
        <v>169</v>
      </c>
      <c r="AT162" s="83" t="s">
        <v>72</v>
      </c>
      <c r="AU162" s="83" t="s">
        <v>21</v>
      </c>
      <c r="AY162" s="83" t="s">
        <v>134</v>
      </c>
      <c r="BK162" s="91">
        <f>SUM($BK$163:$BK$170)</f>
        <v>0</v>
      </c>
    </row>
    <row r="163" spans="2:65" s="16" customFormat="1" ht="13.5" customHeight="1">
      <c r="B163" s="65"/>
      <c r="C163" s="94" t="s">
        <v>274</v>
      </c>
      <c r="D163" s="94" t="s">
        <v>137</v>
      </c>
      <c r="E163" s="95" t="s">
        <v>359</v>
      </c>
      <c r="F163" s="96" t="s">
        <v>360</v>
      </c>
      <c r="G163" s="97" t="s">
        <v>336</v>
      </c>
      <c r="H163" s="98">
        <v>1</v>
      </c>
      <c r="I163" s="139"/>
      <c r="J163" s="99">
        <f>ROUND($I$163*$H$163,2)</f>
        <v>0</v>
      </c>
      <c r="K163" s="100"/>
      <c r="L163" s="15"/>
      <c r="M163" s="101"/>
      <c r="N163" s="102" t="s">
        <v>44</v>
      </c>
      <c r="P163" s="103">
        <f>$O$163*$H$163</f>
        <v>0</v>
      </c>
      <c r="Q163" s="103">
        <v>0</v>
      </c>
      <c r="R163" s="103">
        <f>$Q$163*$H$163</f>
        <v>0</v>
      </c>
      <c r="S163" s="103">
        <v>0</v>
      </c>
      <c r="T163" s="104">
        <f>$S$163*$H$163</f>
        <v>0</v>
      </c>
      <c r="AR163" s="24" t="s">
        <v>337</v>
      </c>
      <c r="AT163" s="24" t="s">
        <v>137</v>
      </c>
      <c r="AU163" s="24" t="s">
        <v>82</v>
      </c>
      <c r="AY163" s="16" t="s">
        <v>134</v>
      </c>
      <c r="BE163" s="105">
        <f>IF($N$163="základní",$J$163,0)</f>
        <v>0</v>
      </c>
      <c r="BF163" s="105">
        <f>IF($N$163="snížená",$J$163,0)</f>
        <v>0</v>
      </c>
      <c r="BG163" s="105">
        <f>IF($N$163="zákl. přenesená",$J$163,0)</f>
        <v>0</v>
      </c>
      <c r="BH163" s="105">
        <f>IF($N$163="sníž. přenesená",$J$163,0)</f>
        <v>0</v>
      </c>
      <c r="BI163" s="105">
        <f>IF($N$163="nulová",$J$163,0)</f>
        <v>0</v>
      </c>
      <c r="BJ163" s="24" t="s">
        <v>21</v>
      </c>
      <c r="BK163" s="105">
        <f>ROUND($I$163*$H$163,2)</f>
        <v>0</v>
      </c>
      <c r="BL163" s="24" t="s">
        <v>337</v>
      </c>
      <c r="BM163" s="24" t="s">
        <v>393</v>
      </c>
    </row>
    <row r="164" spans="2:47" s="16" customFormat="1" ht="14.25" customHeight="1">
      <c r="B164" s="65"/>
      <c r="D164" s="106" t="s">
        <v>163</v>
      </c>
      <c r="F164" s="107" t="s">
        <v>360</v>
      </c>
      <c r="K164" s="66"/>
      <c r="L164" s="15"/>
      <c r="M164" s="108"/>
      <c r="T164" s="109"/>
      <c r="AT164" s="16" t="s">
        <v>163</v>
      </c>
      <c r="AU164" s="16" t="s">
        <v>82</v>
      </c>
    </row>
    <row r="165" spans="2:51" s="16" customFormat="1" ht="13.5" customHeight="1">
      <c r="B165" s="110"/>
      <c r="D165" s="111" t="s">
        <v>143</v>
      </c>
      <c r="E165" s="112"/>
      <c r="F165" s="113" t="s">
        <v>394</v>
      </c>
      <c r="H165" s="114">
        <v>1</v>
      </c>
      <c r="K165" s="66"/>
      <c r="L165" s="115"/>
      <c r="M165" s="116"/>
      <c r="T165" s="117"/>
      <c r="AT165" s="112" t="s">
        <v>143</v>
      </c>
      <c r="AU165" s="112" t="s">
        <v>82</v>
      </c>
      <c r="AV165" s="112" t="s">
        <v>82</v>
      </c>
      <c r="AW165" s="112" t="s">
        <v>100</v>
      </c>
      <c r="AX165" s="112" t="s">
        <v>21</v>
      </c>
      <c r="AY165" s="112" t="s">
        <v>134</v>
      </c>
    </row>
    <row r="166" spans="2:65" s="16" customFormat="1" ht="13.5" customHeight="1">
      <c r="B166" s="65"/>
      <c r="C166" s="94" t="s">
        <v>7</v>
      </c>
      <c r="D166" s="94" t="s">
        <v>137</v>
      </c>
      <c r="E166" s="95" t="s">
        <v>364</v>
      </c>
      <c r="F166" s="96" t="s">
        <v>365</v>
      </c>
      <c r="G166" s="97" t="s">
        <v>336</v>
      </c>
      <c r="H166" s="98">
        <v>1</v>
      </c>
      <c r="I166" s="139"/>
      <c r="J166" s="99">
        <f>ROUND($I$166*$H$166,2)</f>
        <v>0</v>
      </c>
      <c r="K166" s="100" t="s">
        <v>161</v>
      </c>
      <c r="L166" s="15"/>
      <c r="M166" s="101"/>
      <c r="N166" s="102" t="s">
        <v>44</v>
      </c>
      <c r="P166" s="103">
        <f>$O$166*$H$166</f>
        <v>0</v>
      </c>
      <c r="Q166" s="103">
        <v>0</v>
      </c>
      <c r="R166" s="103">
        <f>$Q$166*$H$166</f>
        <v>0</v>
      </c>
      <c r="S166" s="103">
        <v>0</v>
      </c>
      <c r="T166" s="104">
        <f>$S$166*$H$166</f>
        <v>0</v>
      </c>
      <c r="AR166" s="24" t="s">
        <v>337</v>
      </c>
      <c r="AT166" s="24" t="s">
        <v>137</v>
      </c>
      <c r="AU166" s="24" t="s">
        <v>82</v>
      </c>
      <c r="AY166" s="16" t="s">
        <v>134</v>
      </c>
      <c r="BE166" s="105">
        <f>IF($N$166="základní",$J$166,0)</f>
        <v>0</v>
      </c>
      <c r="BF166" s="105">
        <f>IF($N$166="snížená",$J$166,0)</f>
        <v>0</v>
      </c>
      <c r="BG166" s="105">
        <f>IF($N$166="zákl. přenesená",$J$166,0)</f>
        <v>0</v>
      </c>
      <c r="BH166" s="105">
        <f>IF($N$166="sníž. přenesená",$J$166,0)</f>
        <v>0</v>
      </c>
      <c r="BI166" s="105">
        <f>IF($N$166="nulová",$J$166,0)</f>
        <v>0</v>
      </c>
      <c r="BJ166" s="24" t="s">
        <v>21</v>
      </c>
      <c r="BK166" s="105">
        <f>ROUND($I$166*$H$166,2)</f>
        <v>0</v>
      </c>
      <c r="BL166" s="24" t="s">
        <v>337</v>
      </c>
      <c r="BM166" s="24" t="s">
        <v>395</v>
      </c>
    </row>
    <row r="167" spans="2:47" s="16" customFormat="1" ht="14.25" customHeight="1">
      <c r="B167" s="65"/>
      <c r="D167" s="106" t="s">
        <v>163</v>
      </c>
      <c r="F167" s="107" t="s">
        <v>367</v>
      </c>
      <c r="K167" s="66"/>
      <c r="L167" s="15"/>
      <c r="M167" s="108"/>
      <c r="T167" s="109"/>
      <c r="AT167" s="16" t="s">
        <v>163</v>
      </c>
      <c r="AU167" s="16" t="s">
        <v>82</v>
      </c>
    </row>
    <row r="168" spans="2:51" s="16" customFormat="1" ht="13.5" customHeight="1">
      <c r="B168" s="118"/>
      <c r="D168" s="111" t="s">
        <v>143</v>
      </c>
      <c r="E168" s="119"/>
      <c r="F168" s="120" t="s">
        <v>368</v>
      </c>
      <c r="H168" s="119"/>
      <c r="K168" s="66"/>
      <c r="L168" s="121"/>
      <c r="M168" s="122"/>
      <c r="T168" s="123"/>
      <c r="AT168" s="119" t="s">
        <v>143</v>
      </c>
      <c r="AU168" s="119" t="s">
        <v>82</v>
      </c>
      <c r="AV168" s="119" t="s">
        <v>21</v>
      </c>
      <c r="AW168" s="119" t="s">
        <v>100</v>
      </c>
      <c r="AX168" s="119" t="s">
        <v>73</v>
      </c>
      <c r="AY168" s="119" t="s">
        <v>134</v>
      </c>
    </row>
    <row r="169" spans="2:51" s="16" customFormat="1" ht="13.5" customHeight="1">
      <c r="B169" s="118"/>
      <c r="D169" s="111" t="s">
        <v>143</v>
      </c>
      <c r="E169" s="119"/>
      <c r="F169" s="120" t="s">
        <v>369</v>
      </c>
      <c r="H169" s="119"/>
      <c r="K169" s="66"/>
      <c r="L169" s="121"/>
      <c r="M169" s="122"/>
      <c r="T169" s="123"/>
      <c r="AT169" s="119" t="s">
        <v>143</v>
      </c>
      <c r="AU169" s="119" t="s">
        <v>82</v>
      </c>
      <c r="AV169" s="119" t="s">
        <v>21</v>
      </c>
      <c r="AW169" s="119" t="s">
        <v>100</v>
      </c>
      <c r="AX169" s="119" t="s">
        <v>73</v>
      </c>
      <c r="AY169" s="119" t="s">
        <v>134</v>
      </c>
    </row>
    <row r="170" spans="2:51" s="16" customFormat="1" ht="13.5" customHeight="1">
      <c r="B170" s="110"/>
      <c r="D170" s="111" t="s">
        <v>143</v>
      </c>
      <c r="E170" s="112"/>
      <c r="F170" s="113" t="s">
        <v>21</v>
      </c>
      <c r="H170" s="114">
        <v>1</v>
      </c>
      <c r="K170" s="66"/>
      <c r="L170" s="115"/>
      <c r="M170" s="132"/>
      <c r="N170" s="133"/>
      <c r="O170" s="133"/>
      <c r="P170" s="133"/>
      <c r="Q170" s="133"/>
      <c r="R170" s="133"/>
      <c r="S170" s="133"/>
      <c r="T170" s="134"/>
      <c r="AT170" s="112" t="s">
        <v>143</v>
      </c>
      <c r="AU170" s="112" t="s">
        <v>82</v>
      </c>
      <c r="AV170" s="112" t="s">
        <v>82</v>
      </c>
      <c r="AW170" s="112" t="s">
        <v>100</v>
      </c>
      <c r="AX170" s="112" t="s">
        <v>21</v>
      </c>
      <c r="AY170" s="112" t="s">
        <v>134</v>
      </c>
    </row>
    <row r="171" spans="2:12" s="16" customFormat="1" ht="7.5" customHeight="1">
      <c r="B171" s="135"/>
      <c r="C171" s="136"/>
      <c r="D171" s="136"/>
      <c r="E171" s="136"/>
      <c r="F171" s="136"/>
      <c r="G171" s="136"/>
      <c r="H171" s="136"/>
      <c r="I171" s="136"/>
      <c r="J171" s="136"/>
      <c r="K171" s="137"/>
      <c r="L171" s="15"/>
    </row>
    <row r="206" s="4" customFormat="1" ht="12" customHeight="1"/>
  </sheetData>
  <sheetProtection password="CC06" sheet="1" objects="1" scenarios="1" selectLockedCells="1"/>
  <mergeCells count="9">
    <mergeCell ref="E47:H47"/>
    <mergeCell ref="E78:H78"/>
    <mergeCell ref="E80:H80"/>
    <mergeCell ref="G1:H1"/>
    <mergeCell ref="L2:V2"/>
    <mergeCell ref="E7:H7"/>
    <mergeCell ref="E9:H9"/>
    <mergeCell ref="E24:H24"/>
    <mergeCell ref="E45:H45"/>
  </mergeCells>
  <printOptions/>
  <pageMargins left="0.5902777777777778" right="0.5902777777777778" top="0.5902777777777778" bottom="0.7569444444444444" header="0.5118055555555555" footer="0.5902777777777778"/>
  <pageSetup fitToHeight="999" fitToWidth="1" horizontalDpi="300" verticalDpi="300" orientation="landscape" r:id="rId1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</cp:lastModifiedBy>
  <dcterms:modified xsi:type="dcterms:W3CDTF">2016-05-10T13:43:09Z</dcterms:modified>
  <cp:category/>
  <cp:version/>
  <cp:contentType/>
  <cp:contentStatus/>
</cp:coreProperties>
</file>