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activeTab="0"/>
  </bookViews>
  <sheets>
    <sheet name="Rekapitulace stavby" sheetId="1" r:id="rId1"/>
    <sheet name="učebna B35 investice" sheetId="2" r:id="rId2"/>
    <sheet name="učebna B35 neinvestice" sheetId="3" r:id="rId3"/>
    <sheet name="učebna B36 investice" sheetId="4" r:id="rId4"/>
    <sheet name="učebna B36 neinvestice" sheetId="5" r:id="rId5"/>
    <sheet name="učebna B45 investice" sheetId="6" r:id="rId6"/>
    <sheet name="VRN+OST" sheetId="7" r:id="rId7"/>
    <sheet name="ELEKTRO B35" sheetId="8" r:id="rId8"/>
    <sheet name="ELEKTRO B36" sheetId="9" r:id="rId9"/>
    <sheet name="ELEKTRO ROZVADĚČ B35" sheetId="10" r:id="rId10"/>
    <sheet name="ELEKTRO ROZVADĚČ B36" sheetId="11" r:id="rId11"/>
    <sheet name="slaboproud B35" sheetId="12" r:id="rId12"/>
    <sheet name="slaboproud B36" sheetId="13" r:id="rId13"/>
  </sheets>
  <definedNames>
    <definedName name="_xlnm.Print_Area" localSheetId="0">'Rekapitulace stavby'!$B$3:$AQ$59</definedName>
    <definedName name="_xlnm.Print_Area" localSheetId="1">'učebna B35 investice'!$B$3:$K$474</definedName>
    <definedName name="_xlnm.Print_Area" localSheetId="2">'učebna B35 neinvestice'!$B$3:$K$100</definedName>
    <definedName name="_xlnm.Print_Area" localSheetId="3">'učebna B36 investice'!$B$3:$K$376</definedName>
    <definedName name="_xlnm.Print_Area" localSheetId="4">'učebna B36 neinvestice'!$B$3:$K$92</definedName>
    <definedName name="_xlnm.Print_Area" localSheetId="5">'učebna B45 investice'!$B$3:$K$169</definedName>
    <definedName name="_xlnm.Print_Area" localSheetId="6">'VRN+OST'!$B$3:$K$92</definedName>
  </definedNames>
  <calcPr fullCalcOnLoad="1"/>
</workbook>
</file>

<file path=xl/sharedStrings.xml><?xml version="1.0" encoding="utf-8"?>
<sst xmlns="http://schemas.openxmlformats.org/spreadsheetml/2006/main" count="8222" uniqueCount="1283">
  <si>
    <t>Export VZ</t>
  </si>
  <si>
    <t>List obsahuje:</t>
  </si>
  <si>
    <t>3.0</t>
  </si>
  <si>
    <t>ZAMOK</t>
  </si>
  <si>
    <t>False</t>
  </si>
  <si>
    <t>{b5b3210f-9cc1-4e7c-b866-913ea8ee03c2}</t>
  </si>
  <si>
    <t>0,01</t>
  </si>
  <si>
    <t>21</t>
  </si>
  <si>
    <t>15</t>
  </si>
  <si>
    <t>REKAPITULACE STAVBY</t>
  </si>
  <si>
    <t>v ---  níže se nacházejí doplnkové a pomocné údaje k sestavám  --- v</t>
  </si>
  <si>
    <t>Návod na vyplnění</t>
  </si>
  <si>
    <t>0,001</t>
  </si>
  <si>
    <t>Kód:</t>
  </si>
  <si>
    <t>16-SO002</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</si>
  <si>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</si>
  <si>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</si>
  <si>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Stavební úpravy učebny B35, B36, B45 v obj. B, areál Mendelu, Zemědělská 1, Brno</t>
  </si>
  <si>
    <t>0,1</t>
  </si>
  <si>
    <t>KSO:</t>
  </si>
  <si>
    <t>CC-CZ:</t>
  </si>
  <si>
    <t>1</t>
  </si>
  <si>
    <t>Místo:</t>
  </si>
  <si>
    <t xml:space="preserve"> Zemědělská 1, Brno</t>
  </si>
  <si>
    <t>Datum:</t>
  </si>
  <si>
    <t>8.1.2016</t>
  </si>
  <si>
    <t>10</t>
  </si>
  <si>
    <t>100</t>
  </si>
  <si>
    <t>Zadavatel:</t>
  </si>
  <si>
    <t>IČ:</t>
  </si>
  <si>
    <t>Mendelova univerzita b Brně, Zemědělská 1. Brno</t>
  </si>
  <si>
    <t>DIČ:</t>
  </si>
  <si>
    <t>Uchazeč:</t>
  </si>
  <si>
    <t>Vyplň údaj</t>
  </si>
  <si>
    <t>Projektant:</t>
  </si>
  <si>
    <t>Ing. Jiřina Dvořáková</t>
  </si>
  <si>
    <t>True</t>
  </si>
  <si>
    <t>Poznámka:</t>
  </si>
  <si>
    <t>Podklad pro vypracování výkazu výměr: Technická zpráva, projektová dokumentace</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</si>
  <si>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</si>
  <si>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</si>
  <si>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</si>
  <si>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</si>
  <si>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</si>
  <si>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</si>
  <si>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</si>
  <si>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</si>
  <si>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</si>
  <si>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</si>
  <si>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</si>
  <si>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</si>
  <si>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</si>
  <si>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</si>
  <si>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</si>
  <si>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</si>
  <si>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</si>
  <si>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</si>
  <si>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</si>
  <si>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</si>
  <si>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</si>
  <si>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</si>
  <si>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</si>
  <si>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</si>
  <si>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</si>
  <si>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</si>
  <si>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</si>
  <si>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</si>
  <si>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</si>
  <si>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</si>
  <si>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</si>
  <si>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</si>
  <si>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</si>
  <si>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</si>
  <si>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</si>
  <si>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</si>
  <si>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</si>
  <si>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</si>
  <si>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16-SO002-01</t>
  </si>
  <si>
    <t>Stavební úpravy učebny B35 - investice</t>
  </si>
  <si>
    <t>STA</t>
  </si>
  <si>
    <t>{13348080-67ed-463a-b962-202438d0a6e6}</t>
  </si>
  <si>
    <t>801 35 1</t>
  </si>
  <si>
    <t>2</t>
  </si>
  <si>
    <t>16-SO002-02</t>
  </si>
  <si>
    <t>Učebna  B35 - neinvestiční náklady</t>
  </si>
  <si>
    <t>PRO</t>
  </si>
  <si>
    <t>{1e778c2f-f3c5-4e5e-9fa3-fcc022b5690f}</t>
  </si>
  <si>
    <t>16-SO002-03</t>
  </si>
  <si>
    <t>Stavební úpravy učebny B36 - investice</t>
  </si>
  <si>
    <t>{08f8dbc6-9eaf-41dc-9854-a0fa63fb5461}</t>
  </si>
  <si>
    <t>16-SO002-04</t>
  </si>
  <si>
    <t>Učebna B36 - neinvestiční náklady</t>
  </si>
  <si>
    <t>{135ff5e6-8ec9-4213-bdb6-396373d84524}</t>
  </si>
  <si>
    <t>16-SO002-05</t>
  </si>
  <si>
    <t>Výměna tabule v učebně B45, 5.NP, m.č. N5039</t>
  </si>
  <si>
    <t>{d1967f82-f4fc-4e73-b7f3-b99e117bb30d}</t>
  </si>
  <si>
    <t>16-SO002-06</t>
  </si>
  <si>
    <t>Vedlejší a ostatní náklady</t>
  </si>
  <si>
    <t>VON</t>
  </si>
  <si>
    <t>{6054213b-f4bc-48d1-ac69-6f1b6b9dce21}</t>
  </si>
  <si>
    <t>Zpět na list:</t>
  </si>
  <si>
    <t>KRYCÍ LIST SOUPISU</t>
  </si>
  <si>
    <t>Objekt:</t>
  </si>
  <si>
    <t>16-SO002-01 - Stavební úpravy učebny B35 - investice</t>
  </si>
  <si>
    <t>1263</t>
  </si>
  <si>
    <t>CZ-CPV:</t>
  </si>
  <si>
    <t>45000000-7</t>
  </si>
  <si>
    <t>CZ-CPA:</t>
  </si>
  <si>
    <t>43.3</t>
  </si>
  <si>
    <t>Soupis prací je sestaven za využití položek Cenové soustavy ÚRS. Cenové a technické podmínky položek Cenové soustavy ÚRS, které jsou uvedeny v soupisu prací ( tzn. úvodní části katalogů ) jsou neomezeně dálkově k dispozici na www.cs-urs.cz. Položky soupisu prací, které nemají ve sloupci "Cenová soustava" uveden žádný údaj, nepochází z Cenové soustavy ÚRS.</t>
  </si>
  <si>
    <t>REKAPITULACE ČLENĚNÍ SOUPISU PRACÍ</t>
  </si>
  <si>
    <t>Kód dílu - Popis</t>
  </si>
  <si>
    <t>Cena celkem [CZK]</t>
  </si>
  <si>
    <t>Náklady soupisu celkem</t>
  </si>
  <si>
    <t>-1</t>
  </si>
  <si>
    <t>HSV - Práce a dodávky HSV</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</si>
  <si>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</si>
  <si>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</si>
  <si>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</si>
  <si>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</si>
  <si>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</si>
  <si>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</si>
  <si>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725 - Zdravotechnika - zařizovací předměty</t>
  </si>
  <si>
    <t xml:space="preserve">    734 - Ústřední vytápění - armatury</t>
  </si>
  <si>
    <t xml:space="preserve">    735 - Ústřední vytápění - otopná tělesa</t>
  </si>
  <si>
    <t xml:space="preserve">    747 - Elektromontáže - kompletace rozvodů</t>
  </si>
  <si>
    <t xml:space="preserve">    762 - Konstrukce tesařské</t>
  </si>
  <si>
    <t xml:space="preserve">    763 - Konstrukce suché výstavby</t>
  </si>
  <si>
    <t xml:space="preserve">    766 - Konstrukce truhlářské</t>
  </si>
  <si>
    <t xml:space="preserve">    775 - Podlahy skládané (parkety, vlysy, lamely aj.)</t>
  </si>
  <si>
    <t xml:space="preserve">    776 - Podlahy povlakové</t>
  </si>
  <si>
    <t xml:space="preserve">    781 - Dokončovací práce - obklady</t>
  </si>
  <si>
    <t xml:space="preserve">    783 - Dokončovací práce - nátěry</t>
  </si>
  <si>
    <t xml:space="preserve">    784 - Dokončovací práce - malby a tapety</t>
  </si>
  <si>
    <t>M - Práce a dodávky M</t>
  </si>
  <si>
    <t xml:space="preserve">    21-M - Elektromontáže</t>
  </si>
  <si>
    <t>HZS - Hodinové zúčtovací sazby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</si>
  <si>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</si>
  <si>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</si>
  <si>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</si>
  <si>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</si>
  <si>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</si>
  <si>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</si>
  <si>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</si>
  <si>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</si>
  <si>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</si>
  <si>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</si>
  <si>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</si>
  <si>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</si>
  <si>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</si>
  <si>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</si>
  <si>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</si>
  <si>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</si>
  <si>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</si>
  <si>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3</t>
  </si>
  <si>
    <t>Svislé a kompletní konstrukce</t>
  </si>
  <si>
    <t>K</t>
  </si>
  <si>
    <t>340238235</t>
  </si>
  <si>
    <t>Zazdívka otvorů pl do 1 m2 v příčkách nebo stěnách z příčkovek Ytong tl 150 mm</t>
  </si>
  <si>
    <t>m2</t>
  </si>
  <si>
    <t>CS ÚRS 2015 01</t>
  </si>
  <si>
    <t>4</t>
  </si>
  <si>
    <t>1046839738</t>
  </si>
  <si>
    <t>PP</t>
  </si>
  <si>
    <t>Zazdívka otvorů v příčkách nebo stěnách plochy přes 0,25 m2 do 1 m2 příčkovkami hladkými YTONG, objemové hmotnosti 500 kg/m3, tl. příčky 150 mm</t>
  </si>
  <si>
    <t>VV</t>
  </si>
  <si>
    <t>viz půdorys nový stav</t>
  </si>
  <si>
    <t>1,00*0,60            "po vybourání el. skříně</t>
  </si>
  <si>
    <t>6</t>
  </si>
  <si>
    <t>Úpravy povrchů, podlahy a osazování výplní</t>
  </si>
  <si>
    <t>611325422</t>
  </si>
  <si>
    <t>Oprava vnitřní vápenocementové štukové omítky stropů v rozsahu plochy do 30%</t>
  </si>
  <si>
    <t>996658194</t>
  </si>
  <si>
    <t>Oprava vápenocementové nebo vápenné omítky vnitřních ploch štukové dvouvrstvé, tloušťky do 20 mm stropů, v rozsahu opravované plochy přes 10 do 30%</t>
  </si>
  <si>
    <t>viz TZ</t>
  </si>
  <si>
    <t xml:space="preserve">10,95*6,45    </t>
  </si>
  <si>
    <t>612142001</t>
  </si>
  <si>
    <t>Potažení vnitřních stěn sklovláknitým pletivem vtlačeným do tenkovrstvé hmoty</t>
  </si>
  <si>
    <t>903011741</t>
  </si>
  <si>
    <t>Potažení vnitřních ploch pletivem v ploše nebo pruzích, na plném podkladu sklovláknitým vtlačením do tmelu stěn</t>
  </si>
  <si>
    <t>1,20*0,80        "zazdívka Ytong - po vybourání el. skříně</t>
  </si>
  <si>
    <t>612181001</t>
  </si>
  <si>
    <t>Sádrová stěrka tl.do 3 mm vnitřních stěn</t>
  </si>
  <si>
    <t>214516235</t>
  </si>
  <si>
    <t>Sádrová stěrka vnitřních povrchů tloušťky do 3 mm bez penetrace, včetně následného přebroušení svislých konstrukcí stěn v podlaží i na schodišti</t>
  </si>
  <si>
    <t>sjednocení povrchu stěn</t>
  </si>
  <si>
    <t>3,95*(10,95+6,45)*2           "stěny</t>
  </si>
  <si>
    <t>-1,25*2,55                           "odpočet otvorů</t>
  </si>
  <si>
    <t>-2,20*2,25*3</t>
  </si>
  <si>
    <t>-7,50*2,90                  "odpočet obkladu</t>
  </si>
  <si>
    <t>Součet</t>
  </si>
  <si>
    <t>5</t>
  </si>
  <si>
    <t>612325223</t>
  </si>
  <si>
    <t>Vápenocementová štuková omítka malých ploch do 1,0 m2 na stěnách</t>
  </si>
  <si>
    <t>kus</t>
  </si>
  <si>
    <t>203134621</t>
  </si>
  <si>
    <t>Vápenocementová nebo vápenná omítka jednotlivých malých ploch štuková na stěnách, plochy jednotlivě přes 0,25 do 1 m2</t>
  </si>
  <si>
    <t>1               "po vybourání el. skříně - na Ytong</t>
  </si>
  <si>
    <t>612325423</t>
  </si>
  <si>
    <t>Oprava vnitřní vápenocementové štukové omítky stěn v rozsahu plochy do 50%</t>
  </si>
  <si>
    <t>-1287667565</t>
  </si>
  <si>
    <t>Oprava vápenocementové nebo vápenné omítky vnitřních ploch štukové dvouvrstvé, tloušťky do 20 mm stěn, v rozsahu opravované plochy přes 30 do 50%</t>
  </si>
  <si>
    <t>7</t>
  </si>
  <si>
    <t>6199910010</t>
  </si>
  <si>
    <t>Zakrytí podlah před poškozením a znečištěním</t>
  </si>
  <si>
    <t>1991314210</t>
  </si>
  <si>
    <t>Zakrytí podlah před poškozením</t>
  </si>
  <si>
    <t>5,56               "chodba u dotčení učebny</t>
  </si>
  <si>
    <t>8</t>
  </si>
  <si>
    <t>629991011</t>
  </si>
  <si>
    <t>Zakrytí výplní otvorů a svislých ploch fólií přilepenou lepící páskou</t>
  </si>
  <si>
    <t>1418074565</t>
  </si>
  <si>
    <t>Zakrytí vnějších ploch před znečištěním včetně pozdějšího odkrytí výplní otvorů a svislých ploch fólií přilepenou lepící páskou</t>
  </si>
  <si>
    <t>2,20*2,55*3                "okna</t>
  </si>
  <si>
    <t>9</t>
  </si>
  <si>
    <t>632481200</t>
  </si>
  <si>
    <t>Separační vrstva z PE fólie - parozábrana</t>
  </si>
  <si>
    <t>450558772</t>
  </si>
  <si>
    <t>Separační vrstva k oddělení podlahových vrstev z polyetylénové fólie - parozábrana</t>
  </si>
  <si>
    <t>skladba viz TZ</t>
  </si>
  <si>
    <t>70,63                "dle legendy místností</t>
  </si>
  <si>
    <t>634112110</t>
  </si>
  <si>
    <t>Obvodová dilatace podlahovým páskem v 80 mm</t>
  </si>
  <si>
    <t>m</t>
  </si>
  <si>
    <t>725357289</t>
  </si>
  <si>
    <t>(10,95+6,45)*2            "viz půdors - nový stav</t>
  </si>
  <si>
    <t>11</t>
  </si>
  <si>
    <t>635211121</t>
  </si>
  <si>
    <t>Násyp pod podlahy z keramzitu</t>
  </si>
  <si>
    <t>m3</t>
  </si>
  <si>
    <t>-174244046</t>
  </si>
  <si>
    <t>Násyp lehký pod podlahy s udusáním a urovnáním povrchu z keramzitu</t>
  </si>
  <si>
    <t>0,03*70,63                "dle legendy místností</t>
  </si>
  <si>
    <t>Ostatní konstrukce a práce, bourání</t>
  </si>
  <si>
    <t>12</t>
  </si>
  <si>
    <t>949101112</t>
  </si>
  <si>
    <t>Lešení pomocné pro objekty pozemních staveb s lešeňovou podlahou v do 3,5 m zatížení do 150 kg/m2</t>
  </si>
  <si>
    <t>18987868</t>
  </si>
  <si>
    <t>Lešení pomocné pracovní pro objekty pozemních staveb pro zatížení do 150 kg/m2, o výšce lešeňové podlahy přes 1,9 do 3,5 m</t>
  </si>
  <si>
    <t>50,00                "pro demontáže, opravy, montáž podhledu</t>
  </si>
  <si>
    <t>13</t>
  </si>
  <si>
    <t>952901111</t>
  </si>
  <si>
    <t>Vyčištění budov bytové a občanské výstavby při výšce podlaží do 4 m</t>
  </si>
  <si>
    <t>-822225699</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</si>
  <si>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</si>
  <si>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71,00</t>
  </si>
  <si>
    <t>14</t>
  </si>
  <si>
    <t>968062456</t>
  </si>
  <si>
    <t>Vybourání dřevěných dveřních zárubní obložkových  pl přes 2 m2</t>
  </si>
  <si>
    <t>-1893631561</t>
  </si>
  <si>
    <t>Vybourání dřevěných rámů oken s křídly, dveřních zárubní, vrat, stěn, ostění nebo obkladů dveřních zárubní, plochy přes 2 m2</t>
  </si>
  <si>
    <t>1,25*2,45</t>
  </si>
  <si>
    <t>973031344</t>
  </si>
  <si>
    <t>Vysekání kapes ve zdivu cihelném na MV nebo MVC pl do 0,25 m2 hl do 150 mm</t>
  </si>
  <si>
    <t>1205244205</t>
  </si>
  <si>
    <t>Vysekání výklenků nebo kapes ve zdivu z cihel na maltu vápennou nebo vápenocementovou kapes, plochy do 0,25 m2, hl. do 150 mm</t>
  </si>
  <si>
    <t>viz půdorys - bourací práce</t>
  </si>
  <si>
    <t>xxxxxxxxxxxxxxxxxx</t>
  </si>
  <si>
    <t>1         "nová nika pro rozvaděč 315/685/90mm</t>
  </si>
  <si>
    <t>16</t>
  </si>
  <si>
    <t>PC-01</t>
  </si>
  <si>
    <t>Zednické výpomoci</t>
  </si>
  <si>
    <t>Kč</t>
  </si>
  <si>
    <t>1842806528</t>
  </si>
  <si>
    <t>997</t>
  </si>
  <si>
    <t>Přesun sutě</t>
  </si>
  <si>
    <t>17</t>
  </si>
  <si>
    <t>997013213</t>
  </si>
  <si>
    <t>Vnitrostaveništní doprava suti a vybouraných hmot pro budovy v do 12 m ručně</t>
  </si>
  <si>
    <t>t</t>
  </si>
  <si>
    <t>-1799219954</t>
  </si>
  <si>
    <t>Vnitrostaveništní doprava suti a vybouraných hmot vodorovně do 50 m svisle ručně (nošením po schodech) pro budovy a haly výšky přes 9 do 12 m</t>
  </si>
  <si>
    <t>5,932                  "vybourané konstrukce</t>
  </si>
  <si>
    <t>0,320                  "odhad - 40ks židlí + 20ks stolků</t>
  </si>
  <si>
    <t>18</t>
  </si>
  <si>
    <t>997013501</t>
  </si>
  <si>
    <t>Odvoz suti a vybouraných hmot na skládku nebo meziskládku do 1 km se složením</t>
  </si>
  <si>
    <t>-474198622</t>
  </si>
  <si>
    <t>Odvoz suti a vybouraných hmot na skládku nebo meziskládku se složením, na vzdálenost do 1 km</t>
  </si>
  <si>
    <t>6,252</t>
  </si>
  <si>
    <t>19</t>
  </si>
  <si>
    <t>997013509</t>
  </si>
  <si>
    <t>Příplatek k odvozu suti a vybouraných hmot na skládku ZKD 1 km přes 1 km</t>
  </si>
  <si>
    <t>-1364470901</t>
  </si>
  <si>
    <t>Odvoz suti a vybouraných hmot na skládku nebo meziskládku se složením, na vzdálenost Příplatek k ceně za každý další i započatý 1 km přes 1 km</t>
  </si>
  <si>
    <t>předpoklad do 10km</t>
  </si>
  <si>
    <t>6,252*9</t>
  </si>
  <si>
    <t>20</t>
  </si>
  <si>
    <t>997013831</t>
  </si>
  <si>
    <t>Poplatek za uložení stavebního směsného odpadu na skládce (skládkovné)</t>
  </si>
  <si>
    <t>-311392965</t>
  </si>
  <si>
    <t>Poplatek za uložení stavebního odpadu na skládce (skládkovné) směsného</t>
  </si>
  <si>
    <t>998</t>
  </si>
  <si>
    <t>Přesun hmot</t>
  </si>
  <si>
    <t>998018002</t>
  </si>
  <si>
    <t>Přesun hmot ruční pro budovy v do 12 m</t>
  </si>
  <si>
    <t>-173101032</t>
  </si>
  <si>
    <t>Přesun hmot pro budovy občanské výstavby, bydlení, výrobu a služby ruční - bez užití mechanizace vodorovná dopravní vzdálenost do 100 m pro budovy s jakoukoliv nosnou konstrukcí výšky přes 6 do 12 m</t>
  </si>
  <si>
    <t>PSV</t>
  </si>
  <si>
    <t>Práce a dodávky PSV</t>
  </si>
  <si>
    <t>725</t>
  </si>
  <si>
    <t>Zdravotechnika - zařizovací předměty</t>
  </si>
  <si>
    <t>22</t>
  </si>
  <si>
    <t>725210821</t>
  </si>
  <si>
    <t>Demontáž umyvadel bez výtokových armatur</t>
  </si>
  <si>
    <t>soubor</t>
  </si>
  <si>
    <t>-1736121735</t>
  </si>
  <si>
    <t>Demontáž umyvadel bez výtokových armatur umyvadel</t>
  </si>
  <si>
    <t>1          "viz půdorys bouracích prací</t>
  </si>
  <si>
    <t>23</t>
  </si>
  <si>
    <t>725810812</t>
  </si>
  <si>
    <t>Demontáž ventilů výtokových stojánkových</t>
  </si>
  <si>
    <t>-56730677</t>
  </si>
  <si>
    <t>Demontáž výtokových ventilů stojánkových</t>
  </si>
  <si>
    <t>24</t>
  </si>
  <si>
    <t>725820802</t>
  </si>
  <si>
    <t>Demontáž baterie stojánkové do jednoho otvoru</t>
  </si>
  <si>
    <t>491319703</t>
  </si>
  <si>
    <t>Demontáž baterií stojánkových do 1 otvoru</t>
  </si>
  <si>
    <t>25</t>
  </si>
  <si>
    <t>725-PC01</t>
  </si>
  <si>
    <t>M+D Umyvadlo keramické připevněné na stěnu vč. směšovací stojánkové baterie, odpadu a přívodu vody, zasekáno do zdi</t>
  </si>
  <si>
    <t>1035441260</t>
  </si>
  <si>
    <t>1            "posun cca o 2,00m od původního</t>
  </si>
  <si>
    <t>26</t>
  </si>
  <si>
    <t>998725102</t>
  </si>
  <si>
    <t>Přesun hmot tonážní pro zařizovací předměty v objektech v do 12 m</t>
  </si>
  <si>
    <t>1810457682</t>
  </si>
  <si>
    <t>Přesun hmot pro zařizovací předměty stanovený z hmotnosti přesunovaného materiálu vodorovná dopravní vzdálenost do 50 m v objektech výšky přes 6 do 12 m</t>
  </si>
  <si>
    <t>27</t>
  </si>
  <si>
    <t>998725181</t>
  </si>
  <si>
    <t>Příplatek k přesunu hmot tonážní 725 prováděný bez použití mechanizace</t>
  </si>
  <si>
    <t>-934542334</t>
  </si>
  <si>
    <t>Přesun hmot pro zařizovací předměty stanovený z hmotnosti přesunovaného materiálu Příplatek k cenám za přesun prováděný bez použití mechanizace pro jakoukoliv výšku objektu</t>
  </si>
  <si>
    <t>734</t>
  </si>
  <si>
    <t>Ústřední vytápění - armatury</t>
  </si>
  <si>
    <t>28</t>
  </si>
  <si>
    <t>734441810</t>
  </si>
  <si>
    <t>Demontáž regulátoru teploty, ventilů</t>
  </si>
  <si>
    <t>1544347876</t>
  </si>
  <si>
    <t>3                        "viz TZ</t>
  </si>
  <si>
    <t>29</t>
  </si>
  <si>
    <t>734449110</t>
  </si>
  <si>
    <t>Montáž regulátoru teploty, ventilů</t>
  </si>
  <si>
    <t>-121469188</t>
  </si>
  <si>
    <t>30</t>
  </si>
  <si>
    <t>998734202</t>
  </si>
  <si>
    <t>Přesun hmot procentní pro armatury v objektech v do 12 m</t>
  </si>
  <si>
    <t>%</t>
  </si>
  <si>
    <t>-1237500519</t>
  </si>
  <si>
    <t>Přesun hmot pro armatury stanovený procentní sazbou z ceny vodorovná dopravní vzdálenost do 50 m v objektech výšky přes 6 do 12 m</t>
  </si>
  <si>
    <t>735</t>
  </si>
  <si>
    <t>Ústřední vytápění - otopná tělesa</t>
  </si>
  <si>
    <t>31</t>
  </si>
  <si>
    <t>735111810</t>
  </si>
  <si>
    <t>Demontáž otopného tělesa litinového článkového</t>
  </si>
  <si>
    <t>293524705</t>
  </si>
  <si>
    <t>Demontáž otopných těles litinových článkových</t>
  </si>
  <si>
    <t>0,60*1,20*3              "viz TZ</t>
  </si>
  <si>
    <t>32</t>
  </si>
  <si>
    <t>735117110</t>
  </si>
  <si>
    <t>Odpojení a připojení otopného tělesa litinového po nátěru</t>
  </si>
  <si>
    <t>1733618209</t>
  </si>
  <si>
    <t>Otopná tělesa litinová článková "Termo" se základním nátěrem odpojení a připojení po nátěru</t>
  </si>
  <si>
    <t>33</t>
  </si>
  <si>
    <t>735118110</t>
  </si>
  <si>
    <t>Zkoušky těsnosti otopných těles litinových článkových vodou</t>
  </si>
  <si>
    <t>-1828584550</t>
  </si>
  <si>
    <t>Otopná tělesa litinová zkoušky těsnosti vodou těles článkových</t>
  </si>
  <si>
    <t>34</t>
  </si>
  <si>
    <t>735119140</t>
  </si>
  <si>
    <t>Montáž otopného tělesa litinového článkového</t>
  </si>
  <si>
    <t>-269080104</t>
  </si>
  <si>
    <t>Otopná tělesa litinová montáž těles článkových</t>
  </si>
  <si>
    <t>35</t>
  </si>
  <si>
    <t>998735202</t>
  </si>
  <si>
    <t>Přesun hmot procentní pro otopná tělesa v objektech v do 12 m</t>
  </si>
  <si>
    <t>823755882</t>
  </si>
  <si>
    <t>Přesun hmot pro otopná tělesa stanovený procentní sazbou z ceny vodorovná dopravní vzdálenost do 50 m v objektech výšky přes 6 do 12 m</t>
  </si>
  <si>
    <t>747</t>
  </si>
  <si>
    <t>Elektromontáže - kompletace rozvodů</t>
  </si>
  <si>
    <t>36</t>
  </si>
  <si>
    <t>74700</t>
  </si>
  <si>
    <t>Slaboproud - viz samostatný rozpočet</t>
  </si>
  <si>
    <t>souhrn</t>
  </si>
  <si>
    <t>173738020</t>
  </si>
  <si>
    <t>762</t>
  </si>
  <si>
    <t>Konstrukce tesařské</t>
  </si>
  <si>
    <t>37</t>
  </si>
  <si>
    <t>762512245</t>
  </si>
  <si>
    <t>Montáž podlahové kce podkladové z desek dřevotřískových nebo cementotřískových šroubovaných na dřevo</t>
  </si>
  <si>
    <t>1122161086</t>
  </si>
  <si>
    <t>Podlahové konstrukce podkladové montáž z desek dřevotřískových, dřevoštěpkových nebo cementotřískových na podklad dřevěný šroubováním</t>
  </si>
  <si>
    <t>70,63*2                "dle legendy místností, kladeno křížem</t>
  </si>
  <si>
    <t>38</t>
  </si>
  <si>
    <t>M</t>
  </si>
  <si>
    <t>6072629</t>
  </si>
  <si>
    <t>deska mikroštěpková  PD4 244x61x ,2 cm</t>
  </si>
  <si>
    <t>949460677</t>
  </si>
  <si>
    <t>desky  mikroštěpková  PD4 - pero a drážka čtyřstranně  244 x   61 x 1,2  cm</t>
  </si>
  <si>
    <t>P</t>
  </si>
  <si>
    <t>Poznámka k položce:
konstrukční mikroštěpková deska určenou k nosným účelům s třískami rozloženými všemi směry ve třech vrstvách. Tato technologie výroby zaručuje výborné pevnostní vlastnosti jak v podélné ose, tak i v ose příčné. V provedení perem a drážkou. Vyniká velmi kvalitní povrchovou úpravou, která umožňuje velmi dobré použití i pod vrchní krytiny typu linoleum, bez následného proznačení textury desky.</t>
  </si>
  <si>
    <t>141,26*0,08</t>
  </si>
  <si>
    <t>39</t>
  </si>
  <si>
    <t>762522813</t>
  </si>
  <si>
    <t>Demontáž podlah s polštáři z prken nebo fošen tloušťky přes 32 mm</t>
  </si>
  <si>
    <t>-1352527851</t>
  </si>
  <si>
    <t>Demontáž podlah s polštáři z prken nebo fošen tl. přes 32 mm</t>
  </si>
  <si>
    <t>viz výkr. bourací práce</t>
  </si>
  <si>
    <t>výškový rozdíl 21cm</t>
  </si>
  <si>
    <t>1,87*6,45                "vybourání stupínku</t>
  </si>
  <si>
    <t>40</t>
  </si>
  <si>
    <t>998762102</t>
  </si>
  <si>
    <t>Přesun hmot tonážní pro kce tesařské v objektech v do 12 m</t>
  </si>
  <si>
    <t>1177026723</t>
  </si>
  <si>
    <t>Přesun hmot pro konstrukce tesařské stanovený z hmotnosti přesunovaného materiálu vodorovná dopravní vzdálenost do 50 m v objektech výšky přes 6 do 12 m</t>
  </si>
  <si>
    <t>41</t>
  </si>
  <si>
    <t>998762181</t>
  </si>
  <si>
    <t>Příplatek k přesunu hmot tonážní 762 prováděný bez použití mechanizace</t>
  </si>
  <si>
    <t>-1546571347</t>
  </si>
  <si>
    <t>Přesun hmot pro konstrukce tesařské stanovený z hmotnosti přesunovaného materiálu Příplatek k cenám za přesun prováděný bez použití mechanizace pro jakoukoliv výšku objektu</t>
  </si>
  <si>
    <t>763</t>
  </si>
  <si>
    <t>Konstrukce suché výstavby</t>
  </si>
  <si>
    <t>42</t>
  </si>
  <si>
    <t>763121416</t>
  </si>
  <si>
    <t>SDK stěna předsazená tvaru U profil CW+UW 100 deska 1xA 12,5 bez TI EI 15</t>
  </si>
  <si>
    <t>-565053860</t>
  </si>
  <si>
    <t>chodba - nad původním rozvaděčem</t>
  </si>
  <si>
    <t>2,00*(1,00+0,50*2)</t>
  </si>
  <si>
    <t>43</t>
  </si>
  <si>
    <t>763121712</t>
  </si>
  <si>
    <t>SDK stěna předsazená zalomení</t>
  </si>
  <si>
    <t>154861720</t>
  </si>
  <si>
    <t>Stěna předsazená ze sádrokartonových desek ostatní konstrukce a práce na předsazených stěnách ze sádrokartonových desek zalomení stěny</t>
  </si>
  <si>
    <t>2,00*2</t>
  </si>
  <si>
    <t>44</t>
  </si>
  <si>
    <t>763121714</t>
  </si>
  <si>
    <t>SDK stěna předsazená základní penetrační nátěr</t>
  </si>
  <si>
    <t>1753831339</t>
  </si>
  <si>
    <t>Stěna předsazená ze sádrokartonových desek ostatní konstrukce a práce na předsazených stěnách ze sádrokartonových desek základní penetrační nátěr</t>
  </si>
  <si>
    <t>45</t>
  </si>
  <si>
    <t>763121715</t>
  </si>
  <si>
    <t>SDK stěna předsazená úprava styku stěny a podhledu separační páskou a silikonováním</t>
  </si>
  <si>
    <t>-1720070484</t>
  </si>
  <si>
    <t>Stěna předsazená ze sádrokartonových desek ostatní konstrukce a práce na předsazených stěnách ze sádrokartonových desek úprava styku stěny a podhledu separační páskou se silikonem</t>
  </si>
  <si>
    <t>1,00+0,50*2</t>
  </si>
  <si>
    <t>46</t>
  </si>
  <si>
    <t>763121751</t>
  </si>
  <si>
    <t>Příplatek k SDK stěně předsazené za plochu do 6 m2 jednotlivě</t>
  </si>
  <si>
    <t>-1207652821</t>
  </si>
  <si>
    <t>Stěna předsazená ze sádrokartonových desek Příplatek k cenám za plochu do 6 m2 jednotlivě</t>
  </si>
  <si>
    <t>47</t>
  </si>
  <si>
    <t>763122411</t>
  </si>
  <si>
    <t>SDK stěna šachtová tl 75 mm profil CW+UW 50 desky 2xDF 12,5 bez TI EI 30</t>
  </si>
  <si>
    <t>-134108312</t>
  </si>
  <si>
    <t>Stěna šachtová ze sádrokartonových desek s nosnou konstrukcí z ocelových profilů CW, UW dvojitě opláštěná deskami protipožárními DF tl. 2 x 12,5 mm, bez TI, EI 30, stěna tl. 75 mm, profil 50</t>
  </si>
  <si>
    <t>opláštění stupaček, viz půdorys nový stav</t>
  </si>
  <si>
    <t>3,95*(0,30+0,15)</t>
  </si>
  <si>
    <t>3,95*(0,20+0,15*2)</t>
  </si>
  <si>
    <t>3,95*(0,30+0,15*2)</t>
  </si>
  <si>
    <t>48</t>
  </si>
  <si>
    <t>763431001</t>
  </si>
  <si>
    <t>Montáž minerálního podhledu s vyjímatelnými panely vel. do 0,36 m2 na zavěšený viditelný rošt</t>
  </si>
  <si>
    <t>1900036147</t>
  </si>
  <si>
    <t>Montáž podhledu minerálního na zavěšený rošt viditelný s panely vyjímatelnými, velikosti panelů do 0,36 m2</t>
  </si>
  <si>
    <t xml:space="preserve">skladba viz TZ </t>
  </si>
  <si>
    <t>70,63               "dle legendy místností</t>
  </si>
  <si>
    <t>49</t>
  </si>
  <si>
    <t>590305</t>
  </si>
  <si>
    <t>podhled kazetový minerální, 600 x 600 mm,  jemně perforované, rubová strana opatřena netkanou textilií ze skelného vlákna</t>
  </si>
  <si>
    <t>60580222</t>
  </si>
  <si>
    <t>minerální kazetový podhled, čtverce 600 x 600 mm. Kazety jemně perforované, jemná struktura, barva bílá. Rubová strana opatřena netkanou textilií ze skelného vlákna, zatřené rovné hrany, provedení hran SK. Kazety budou typu – vhodné do učeben, kde je velmi důležitá srozumitelnostřeči.</t>
  </si>
  <si>
    <t>70,63*1,05</t>
  </si>
  <si>
    <t>50</t>
  </si>
  <si>
    <t>998763302</t>
  </si>
  <si>
    <t>Přesun hmot tonážní pro sádrokartonové konstrukce v objektech v do 12 m</t>
  </si>
  <si>
    <t>-1000126853</t>
  </si>
  <si>
    <t>Přesun hmot pro konstrukce montované z desek sádrokartonových, sádrovláknitých, cementovláknitých nebo cementových stanovený z hmotnosti přesunovaného materiálu vodorovná dopravní vzdálenost do 50 m v objektech výšky přes 6 do 12 m</t>
  </si>
  <si>
    <t>51</t>
  </si>
  <si>
    <t>998763381</t>
  </si>
  <si>
    <t>Příplatek k přesunu hmot tonážní 763 SDK prováděný bez použití mechanizace</t>
  </si>
  <si>
    <t>108254094</t>
  </si>
  <si>
    <t>Přesun hmot pro konstrukce montované z desek sádrokartonových, sádrovláknitých, cementovláknitých nebo cementových Příplatek k cenám za přesun prováděný bez použití mechanizace pro jakoukoliv výšku objektu</t>
  </si>
  <si>
    <t>766</t>
  </si>
  <si>
    <t>Konstrukce truhlářské</t>
  </si>
  <si>
    <t>52</t>
  </si>
  <si>
    <t>766411810</t>
  </si>
  <si>
    <t>Demontáž masivního truhlářského obložení stěn z panelů plochy do 1,5 m2 vč. tabule</t>
  </si>
  <si>
    <t>1521945547</t>
  </si>
  <si>
    <t>Demontáž obložení stěn panely, plochy do 1,5 m2 vč. tabule</t>
  </si>
  <si>
    <t>3,50*6,45</t>
  </si>
  <si>
    <t>3,50*10,95</t>
  </si>
  <si>
    <t>53</t>
  </si>
  <si>
    <t>766411813</t>
  </si>
  <si>
    <t xml:space="preserve">Demontáž truhlářského obložení stěn z panelů </t>
  </si>
  <si>
    <t>-772667146</t>
  </si>
  <si>
    <t>Demontáž obložení stěn panely</t>
  </si>
  <si>
    <t>1,10*7,00         "obložení za stoly u svět. nástěnek</t>
  </si>
  <si>
    <t>54</t>
  </si>
  <si>
    <t>766411822</t>
  </si>
  <si>
    <t>Demontáž truhlářského obložení stěn podkladových roštů</t>
  </si>
  <si>
    <t>-1480051846</t>
  </si>
  <si>
    <t>Demontáž obložení stěn podkladových roštů</t>
  </si>
  <si>
    <t>55</t>
  </si>
  <si>
    <t>766421800</t>
  </si>
  <si>
    <t>Demontáž zavěšených dřevěných ramp osvětlení</t>
  </si>
  <si>
    <t>955117428</t>
  </si>
  <si>
    <t>1,00*4,50*3</t>
  </si>
  <si>
    <t>0,30*4,50</t>
  </si>
  <si>
    <t>56</t>
  </si>
  <si>
    <t>766825833</t>
  </si>
  <si>
    <t xml:space="preserve">Demontáž truhlářské sestavy skříní 3900/2600 </t>
  </si>
  <si>
    <t>552393129</t>
  </si>
  <si>
    <t xml:space="preserve">Demontáž nábytku skříní </t>
  </si>
  <si>
    <t>57</t>
  </si>
  <si>
    <t>766825834</t>
  </si>
  <si>
    <t xml:space="preserve">Demontáž stolů </t>
  </si>
  <si>
    <t>-940322038</t>
  </si>
  <si>
    <t>viz půdorys bourací práce</t>
  </si>
  <si>
    <t>58</t>
  </si>
  <si>
    <t>766825835</t>
  </si>
  <si>
    <t>Demontáž světelných nástěnek</t>
  </si>
  <si>
    <t>-759795184</t>
  </si>
  <si>
    <t>59</t>
  </si>
  <si>
    <t>766-T/1</t>
  </si>
  <si>
    <t>M+D Dveře vnitřní dřevěné masivní plné 1250/2100mm vč. obložkové zárubně s PO EI-30DP3-C s proskleným nadsvětlíkem 125/450mm, panikového kování z původních dveří</t>
  </si>
  <si>
    <t>-42825142</t>
  </si>
  <si>
    <t>vstupní dřevěné masivní dveře vnitřní plné 1350/2550 mm včetně obložkové zárubně, protipožární s odolností EI-30DP3-C.Otevíravé plné s proskleným nadsvětlíkem a s potiskem čísla místnosti včetně přechodové lišty nebo bukového lakovaného prahu. Do vstupních dveří bude osazen elektromagnetický zámek pro připojení na kódovou klávesnici zdemontovaný ze starých dveří viz. projekt slaboproudu</t>
  </si>
  <si>
    <t>viz výpis truhlářských výrobků</t>
  </si>
  <si>
    <t>xxxxxxxxxxxxxxxxxxxxxxx</t>
  </si>
  <si>
    <t>60</t>
  </si>
  <si>
    <t>766-T/2</t>
  </si>
  <si>
    <t>M+D Věšáková stěna 1400/2000 x 50mm vč. podkladového roštu, materiál lamino tl. 22mm, hrany ABS, věšáky kartáčovaná nerez - 15ks</t>
  </si>
  <si>
    <t>2017972273</t>
  </si>
  <si>
    <t>Věšáková stěna 1,4 x 2 x 0,05 m bude provedena s dřevotřískové laminovaných desek tl.22 mm na dřevěný rošt. Povrch perlička nebo hladká, dekorativní barva hrášková případně buk. Hrany ABS ve stejném dekoru. Obklad stěny a boků roštu. Věšáky kartáčovaná nerez – 15 ks .</t>
  </si>
  <si>
    <t>61</t>
  </si>
  <si>
    <t>766-T/3</t>
  </si>
  <si>
    <t>M+D Obklad stěny 7500/2900 x 5mm, materiál lamino tl. 22mm, hrany ABS, věšáky kartáčovaná nerez - 15ks</t>
  </si>
  <si>
    <t>1571461431</t>
  </si>
  <si>
    <t xml:space="preserve">dřevotřískové laminované desky tl.22 mm na dřevěný rošt případně přímo na stěnu del rovinatosti povrchu. Povrch perlička nebo hladká, dekorativní barva hrášková případně buk. Hrany ABS ve stejném dekoru. Obklad stěny a boků roštu. Do obkladu budou vsazeny el. zásuvky. Na obkladu budou pověšeny nástěnky. </t>
  </si>
  <si>
    <t>62</t>
  </si>
  <si>
    <t>766-T/4</t>
  </si>
  <si>
    <t>Demontáž a zpětná montáž katedry - připevněna k podlaze, vč. úpravy el. zásuvek</t>
  </si>
  <si>
    <t>1063645500</t>
  </si>
  <si>
    <t>viz výpis truhl. výrobků - T/4</t>
  </si>
  <si>
    <t>1800 x 770 x (770 a 1200)</t>
  </si>
  <si>
    <t>xxxxxxxxxxxxxxxxxxx</t>
  </si>
  <si>
    <t>63</t>
  </si>
  <si>
    <t>766-T/5</t>
  </si>
  <si>
    <t>M+D tabule 2 x 2000/1000mm - 2 tabule přes sebe s pojezdem na pylonech</t>
  </si>
  <si>
    <t>-447744719</t>
  </si>
  <si>
    <t>Tabule rozměru 2 x 1 m – dvě tabule přes sebe s pojezdem na pylonech.  Jedna jednodílná bílá magnetická tabule, určená pro popis fixem a jedna jednodílná zelená magnetická tabule, určená pro popis křídou, obě s dvouvrstvým keramickým povrchem e3 nejvyšší kvality, sendvičová konstrukce, tl. tabule 22mm. Rám tabule eloxovaný hliník. (např. ekotab manažer k a škol k)
Zvedací systém PYLON AL dvojitý, pro dvě tabule, zvedací systém hliníková konstrukce, výška sloupů 2,9 m. Komfortní zvedání a spouštění v rozsahu 1,3m.
Polička plastová odkládací na celou délku tabule</t>
  </si>
  <si>
    <t>viz výpis truhl. výrobků - T/5</t>
  </si>
  <si>
    <t>64</t>
  </si>
  <si>
    <t>998766202</t>
  </si>
  <si>
    <t>Přesun hmot procentní pro konstrukce truhlářské v objektech v do 12 m</t>
  </si>
  <si>
    <t>711191556</t>
  </si>
  <si>
    <t>Přesun hmot pro konstrukce truhlářské stanovený procentní sazbou z ceny vodorovná dopravní vzdálenost do 50 m v objektech výšky přes 6 do 12 m</t>
  </si>
  <si>
    <t>775</t>
  </si>
  <si>
    <t>Podlahy skládané (parkety, vlysy, lamely aj.)</t>
  </si>
  <si>
    <t>65</t>
  </si>
  <si>
    <t>775511830</t>
  </si>
  <si>
    <t>Demontáž podlah vlysových přibíjených bez lišt</t>
  </si>
  <si>
    <t>430627668</t>
  </si>
  <si>
    <t>Demontáž podlah vlysových bez lišt přibíjených</t>
  </si>
  <si>
    <t>viz TZ, řez A-A</t>
  </si>
  <si>
    <t>776</t>
  </si>
  <si>
    <t>Podlahy povlakové</t>
  </si>
  <si>
    <t>66</t>
  </si>
  <si>
    <t>776201814</t>
  </si>
  <si>
    <t>Demontáž povlakových podlahovin volně položených podlepených páskou</t>
  </si>
  <si>
    <t>CS ÚRS 2016 01</t>
  </si>
  <si>
    <t>-155808573</t>
  </si>
  <si>
    <t>67</t>
  </si>
  <si>
    <t>776410811</t>
  </si>
  <si>
    <t>Odstranění soklíků a lišt pryžových nebo plastových</t>
  </si>
  <si>
    <t>880634934</t>
  </si>
  <si>
    <t>Demontáž soklíků nebo lišt pryžových nebo plastových</t>
  </si>
  <si>
    <t>(6,45+10,95)*2                   "m.č. N4036</t>
  </si>
  <si>
    <t>-1,25</t>
  </si>
  <si>
    <t>68</t>
  </si>
  <si>
    <t>776411000</t>
  </si>
  <si>
    <t>Lepení obvodových soklíků nebo lišt pryžových řezaných,</t>
  </si>
  <si>
    <t>1828897280</t>
  </si>
  <si>
    <t>Lepení obvodových soklíků nebo lišt pryžových řezaných</t>
  </si>
  <si>
    <t>69</t>
  </si>
  <si>
    <t>2841122</t>
  </si>
  <si>
    <t>lišta soklová pevná PVC výšky 100mm</t>
  </si>
  <si>
    <t>-1758157457</t>
  </si>
  <si>
    <t>33,55*1,02</t>
  </si>
  <si>
    <t>70</t>
  </si>
  <si>
    <t>776521100</t>
  </si>
  <si>
    <t>Lepení pásů povlakových podlah plastových</t>
  </si>
  <si>
    <t>1546818908</t>
  </si>
  <si>
    <t>Montáž povlakových podlah plastových lepením bez podkladu pásů</t>
  </si>
  <si>
    <t>71</t>
  </si>
  <si>
    <t>2841228</t>
  </si>
  <si>
    <t>zátěžové PVC tl. krytiny 2mm, tl. nášlapné vrstvy 0,7mm, v rolích šířky 1500 mm, stupeň zátěže 41-34 pro komerční výstavbu – velmi vysoká zátěž</t>
  </si>
  <si>
    <t>435565114</t>
  </si>
  <si>
    <t>Zátěžové PVC tl. krytiny 2mm, tl. nášlapné vrstvy 0,7mm, v rolích šířky 1500 mm. Stupeň zátěže 41-34 pro komerční výstavbu – velmi vysoká zátěž, rozměrová stálost ≤0,4, trvalá deformace ≤0,1, stálobarevnost na umělém světle min/6, reakce na oheň B, protiskluznost R11 (dodržení normové protikluznosti dle ČSN 744507), vhodné na pojezd kolečkové židle, odolnost proti opotřebení dle EN 660-1 – T, odolnost proti vzniku skvrn dle EN423. Barva dřevodekor např. buk nebo borovice.</t>
  </si>
  <si>
    <t>70,63*1,05                "dle legendy místností</t>
  </si>
  <si>
    <t>72</t>
  </si>
  <si>
    <t>776573111</t>
  </si>
  <si>
    <t>Položení textilních rohoží čistících zón</t>
  </si>
  <si>
    <t>929044368</t>
  </si>
  <si>
    <t>Montáž textilních čistících zón položení rohože</t>
  </si>
  <si>
    <t>1,35*0,45</t>
  </si>
  <si>
    <t>73</t>
  </si>
  <si>
    <t>697521001</t>
  </si>
  <si>
    <t>rohož textilní provedení 100% PP, zatavený do měkčeného PVC</t>
  </si>
  <si>
    <t>909208169</t>
  </si>
  <si>
    <t>čistící zóny rohože textilní rohož provedení 100% PP, zatavený do měkčen. PVC</t>
  </si>
  <si>
    <t>1,35*0,45*1,10</t>
  </si>
  <si>
    <t>74</t>
  </si>
  <si>
    <t>776590100</t>
  </si>
  <si>
    <t>Úprava podkladu nášlapných ploch vysátím</t>
  </si>
  <si>
    <t>1834334958</t>
  </si>
  <si>
    <t>Ostatní práce na nášlapných plochách úprava podkladu (materiály ve specifikaci) vysátí</t>
  </si>
  <si>
    <t>75</t>
  </si>
  <si>
    <t>776590126</t>
  </si>
  <si>
    <t>Úprava podkladu nášlapných ploch přetmelením a přebroušením</t>
  </si>
  <si>
    <t>953980745</t>
  </si>
  <si>
    <t>Ostatní práce na nášlapných plochách úprava podkladu</t>
  </si>
  <si>
    <t>skladba viz TZ - podkl- vrstna z mikroštěpkových desek</t>
  </si>
  <si>
    <t>76</t>
  </si>
  <si>
    <t>776591171</t>
  </si>
  <si>
    <t xml:space="preserve">Montáž profilu ukončujícího pro plynulý přechod </t>
  </si>
  <si>
    <t>-1146050780</t>
  </si>
  <si>
    <t xml:space="preserve">Podlahy - ostatní práce montáž ukončujícího profilu pro plynulý přechod </t>
  </si>
  <si>
    <t>1,35               "ukončení u hrany dveří</t>
  </si>
  <si>
    <t>1,35               "přechodový profil - nerez</t>
  </si>
  <si>
    <t>77</t>
  </si>
  <si>
    <t>590541</t>
  </si>
  <si>
    <t>ukončení podlahy u hrany dveří - kovovou lištou</t>
  </si>
  <si>
    <t>369531128</t>
  </si>
  <si>
    <t>1,35*1,10</t>
  </si>
  <si>
    <t>78</t>
  </si>
  <si>
    <t>590542</t>
  </si>
  <si>
    <t>profil přechodový - nerezová lišta</t>
  </si>
  <si>
    <t>-1838743614</t>
  </si>
  <si>
    <t>systémy podlahové a stěnové systém Schlüter - ukončení podlah Schlüter-RENO-AEV profil přechodový, materiál: hliník matně eloxovaný, L= 2,5 m typ                   výška x šířka x délka AEVT 80 B20      8 x 20 x 2500 mm</t>
  </si>
  <si>
    <t>79</t>
  </si>
  <si>
    <t>998776102</t>
  </si>
  <si>
    <t>Přesun hmot tonážní pro podlahy povlakové v objektech v do 12 m</t>
  </si>
  <si>
    <t>1572638242</t>
  </si>
  <si>
    <t>Přesun hmot pro podlahy povlakové stanovený z hmotnosti přesunovaného materiálu vodorovná dopravní vzdálenost do 50 m v objektech výšky přes 6 do 12 m</t>
  </si>
  <si>
    <t>80</t>
  </si>
  <si>
    <t>998776181</t>
  </si>
  <si>
    <t>Příplatek k přesunu hmot tonážní 776 prováděný bez použití mechanizace</t>
  </si>
  <si>
    <t>-1964104075</t>
  </si>
  <si>
    <t>Přesun hmot pro podlahy povlakové stanovený z hmotnosti přesunovaného materiálu Příplatek k cenám za přesun prováděný bez použití mechanizace pro jakoukoliv výšku objektu</t>
  </si>
  <si>
    <t>781</t>
  </si>
  <si>
    <t>Dokončovací práce - obklady</t>
  </si>
  <si>
    <t>81</t>
  </si>
  <si>
    <t>781414117</t>
  </si>
  <si>
    <t>Montáž obkladaček vnitřních pórovinových pravoúhlých do 100 ks/m2 lepených flexibilním lepidlem</t>
  </si>
  <si>
    <t>1000429391</t>
  </si>
  <si>
    <t>Montáž obkladů vnitřních stěn z obkladaček a dekorů (listel) pórovinových lepených flexibilním lepidlem z obkladaček pravoúhlých přes 85 do 100 ks/m2</t>
  </si>
  <si>
    <t>1,00*1,50              "za umyvadlem</t>
  </si>
  <si>
    <t>82</t>
  </si>
  <si>
    <t>5976125</t>
  </si>
  <si>
    <t>obkladačky keramické 100/100mm</t>
  </si>
  <si>
    <t>-841476066</t>
  </si>
  <si>
    <t xml:space="preserve">obkládačky keramické kuchyně </t>
  </si>
  <si>
    <t>1,00*1,50*1,10              "za umyvadlem</t>
  </si>
  <si>
    <t>83</t>
  </si>
  <si>
    <t>781419191</t>
  </si>
  <si>
    <t>Příplatek k montáži obkladů vnitřních pórovinových za plochu do 10 m2</t>
  </si>
  <si>
    <t>-1055730802</t>
  </si>
  <si>
    <t>Montáž obkladů vnitřních stěn z obkladaček a dekorů (listel) pórovinových Příplatek k cenám obkladaček za plochu do 10 m2 jednotlivě</t>
  </si>
  <si>
    <t>84</t>
  </si>
  <si>
    <t>781494511</t>
  </si>
  <si>
    <t>Plastové profily ukončovací lepené flexibilním lepidlem</t>
  </si>
  <si>
    <t>967781844</t>
  </si>
  <si>
    <t>Ostatní prvky plastové profily ukončovací a dilatační lepené flexibilním lepidlem ukončovací</t>
  </si>
  <si>
    <t>1,00+1,50*2</t>
  </si>
  <si>
    <t>85</t>
  </si>
  <si>
    <t>781495111</t>
  </si>
  <si>
    <t>Penetrace podkladu vnitřních obkladů</t>
  </si>
  <si>
    <t>433600522</t>
  </si>
  <si>
    <t>Ostatní prvky ostatní práce penetrace podkladu</t>
  </si>
  <si>
    <t>86</t>
  </si>
  <si>
    <t>998781102</t>
  </si>
  <si>
    <t>Přesun hmot tonážní pro obklady keramické v objektech v do 12 m</t>
  </si>
  <si>
    <t>1775453446</t>
  </si>
  <si>
    <t>Přesun hmot pro obklady keramické stanovený z hmotnosti přesunovaného materiálu vodorovná dopravní vzdálenost do 50 m v objektech výšky přes 6 do 12 m</t>
  </si>
  <si>
    <t>87</t>
  </si>
  <si>
    <t>998781181</t>
  </si>
  <si>
    <t>Příplatek k přesunu hmot tonážní 781 prováděný bez použití mechanizace</t>
  </si>
  <si>
    <t>1806524642</t>
  </si>
  <si>
    <t>Přesun hmot pro obklady keramické stanovený z hmotnosti přesunovaného materiálu Příplatek k cenám za přesun prováděný bez použití mechanizace pro jakoukoliv výšku objektu</t>
  </si>
  <si>
    <t>783</t>
  </si>
  <si>
    <t>Dokončovací práce - nátěry</t>
  </si>
  <si>
    <t>88</t>
  </si>
  <si>
    <t>783314140</t>
  </si>
  <si>
    <t>Nátěry olejové otopných těles litinových radiátorů jednonásobné 1x email a základní</t>
  </si>
  <si>
    <t>436805335</t>
  </si>
  <si>
    <t>Nátěry otopných těles olejové litinových radiátorů jednonásobné, 1x email a základní nátěr</t>
  </si>
  <si>
    <t>(0,14+0,03)*2*0,60*20*3                "viz TZ</t>
  </si>
  <si>
    <t>89</t>
  </si>
  <si>
    <t>783903811</t>
  </si>
  <si>
    <t>Odmaštění nátěrů chemickými rozpouštědly</t>
  </si>
  <si>
    <t>-188817898</t>
  </si>
  <si>
    <t>Ostatní práce odmaštění chemickými rozpouštědly</t>
  </si>
  <si>
    <t>784</t>
  </si>
  <si>
    <t>Dokončovací práce - malby a tapety</t>
  </si>
  <si>
    <t>90</t>
  </si>
  <si>
    <t>784121001</t>
  </si>
  <si>
    <t>Oškrabání malby v mísnostech výšky do 3,80 m</t>
  </si>
  <si>
    <t>-893227914</t>
  </si>
  <si>
    <t>Oškrabání malby v místnostech výšky do 3,80 m</t>
  </si>
  <si>
    <t>-(2,20*2,25*3-4,00*3)</t>
  </si>
  <si>
    <t>91</t>
  </si>
  <si>
    <t>784121011</t>
  </si>
  <si>
    <t>Rozmývání podkladu po oškrabání malby v místnostech výšky do 3,80 m</t>
  </si>
  <si>
    <t>-298972611</t>
  </si>
  <si>
    <t>92</t>
  </si>
  <si>
    <t>784181101</t>
  </si>
  <si>
    <t>Základní akrylátová jednonásobná penetrace podkladu v místnostech výšky do 3,80m</t>
  </si>
  <si>
    <t>-1877438321</t>
  </si>
  <si>
    <t>Penetrace podkladu jednonásobná základní akrylátová v místnostech výšky do 3,80 m</t>
  </si>
  <si>
    <t>3,75*(10,95+6,45)*2           "stěny</t>
  </si>
  <si>
    <t>opláštění stupaček - SDK</t>
  </si>
  <si>
    <t>3,75*(0,15+0,15*2+0,15*2)</t>
  </si>
  <si>
    <t>předsazená stěna</t>
  </si>
  <si>
    <t>93</t>
  </si>
  <si>
    <t>784211101</t>
  </si>
  <si>
    <t>Dvojnásobné bílé malby ze směsí za mokra výborně otěruvzdorných v místnostech výšky do 3,80 m</t>
  </si>
  <si>
    <t>1704684250</t>
  </si>
  <si>
    <t>Malby z malířských směsí otěruvzdorných za mokra dvojnásobné, bílé za mokra otěruvzdorné výborně v místnostech výšky do 3,80 m</t>
  </si>
  <si>
    <t>Práce a dodávky M</t>
  </si>
  <si>
    <t>21-M</t>
  </si>
  <si>
    <t>Elektromontáže</t>
  </si>
  <si>
    <t>94</t>
  </si>
  <si>
    <t>21000</t>
  </si>
  <si>
    <t>Silnoproud - viz samostatný rozpočet</t>
  </si>
  <si>
    <t>-1903344340</t>
  </si>
  <si>
    <t>HZS</t>
  </si>
  <si>
    <t>Hodinové zúčtovací sazby</t>
  </si>
  <si>
    <t>95</t>
  </si>
  <si>
    <t>HZS2212</t>
  </si>
  <si>
    <t>Hodinová zúčtovací sazba instalatér odborný</t>
  </si>
  <si>
    <t>hod</t>
  </si>
  <si>
    <t>512</t>
  </si>
  <si>
    <t>220423809</t>
  </si>
  <si>
    <t>Hodinové zúčtovací sazby profesí PSV provádění stavebních instalací instalatér odborný</t>
  </si>
  <si>
    <t>viz TZ, viz půdorys bourací práce</t>
  </si>
  <si>
    <t>2                 "prověření stupačky, její případná demontáž</t>
  </si>
  <si>
    <t>16-SO002-02 - Učebna  B35 - neinvestiční náklady</t>
  </si>
  <si>
    <t>12631</t>
  </si>
  <si>
    <t>OST - Ostatní</t>
  </si>
  <si>
    <t>1504688833</t>
  </si>
  <si>
    <t>OST</t>
  </si>
  <si>
    <t>Ostatní</t>
  </si>
  <si>
    <t>001-01</t>
  </si>
  <si>
    <t>Pracovní židle s plastovým sedákem a opěrákem vhodná do odborných učeben a provozů s vysokou zátěží</t>
  </si>
  <si>
    <t>1857100943</t>
  </si>
  <si>
    <t>Pracovní židle s plastovým sedákem a opěrákem vhodná do odborných učeben a provozů s vysokou zátěží. Židle je velmi pevná, stabilní a odolná proti opotřebení. Sedák a opěradlo tvarovaný plast, barva zelená. Kovová konstrukce ze speciálního elipsovitého oválu, chromovaná, opatřená křížem s kolečky. Výškově stavitelná.</t>
  </si>
  <si>
    <t>001-02</t>
  </si>
  <si>
    <t>Pevná židle vhodná pro vybavování učeben, jídelen a společenských místností.</t>
  </si>
  <si>
    <t>-931077860</t>
  </si>
  <si>
    <t>Pevná židle vhodná pro vybavování učeben, jídelen a společenských místností.
Sedák i opěradlo lakovaná překližka. Židle je stabilní a odolná proti opotřebení. Stohovatelná a lze ji spojovat do řad. Kovová svařovaná konstrukce je ze speciální elipsového oválu chromovaná. Plastové koncovky v černé barvě.
Velikost židle 5-7.</t>
  </si>
  <si>
    <t>001-03</t>
  </si>
  <si>
    <t>školní stůl 2100/600/750 mm – 6 noh</t>
  </si>
  <si>
    <t>-64714268</t>
  </si>
  <si>
    <t>Stůl vhodný do učeben. Kovové kruhové nohy, chromované. Povrch plátu stolu je vyroben z desky s povrchem z tvrzeného laminátu v dezénu buku, ABS hrana. Přesná barva bude určena na stavbě v rámci kontrolních dnů. Zpevňující rám pod deskou.</t>
  </si>
  <si>
    <t>001-04</t>
  </si>
  <si>
    <t>školní stůl 2100/600/750 mm – 4 nohy</t>
  </si>
  <si>
    <t>697715464</t>
  </si>
  <si>
    <t>001-05</t>
  </si>
  <si>
    <t>M+D skříně 1200/2900/600 mm - viz příloha 5</t>
  </si>
  <si>
    <t>-1860120438</t>
  </si>
  <si>
    <t>001-06</t>
  </si>
  <si>
    <t>Kovový, drátěný odpadkový koš na papíry. Barva černá.</t>
  </si>
  <si>
    <t>566330497</t>
  </si>
  <si>
    <t>001-07</t>
  </si>
  <si>
    <t>Nástěnka s magnetickým emailovým povrchem pro popis fixem, uzamykatelná, pro interiér 900/1200mm</t>
  </si>
  <si>
    <t>1586509116</t>
  </si>
  <si>
    <t>16-SO002-03 - Stavební úpravy učebny B36 - investice</t>
  </si>
  <si>
    <t>340239235</t>
  </si>
  <si>
    <t>Zazdívka otvorů pl do 4 m2 v příčkách nebo stěnách z příčkovek Ytong tl 150 mm</t>
  </si>
  <si>
    <t>1174836486</t>
  </si>
  <si>
    <t>0,90*2,10            "po vybourání dveří</t>
  </si>
  <si>
    <t>-985640758</t>
  </si>
  <si>
    <t>9,00*6,50</t>
  </si>
  <si>
    <t>1830852959</t>
  </si>
  <si>
    <t>1,00*2,20*2        "zazdívka Ytong - po vybourání dveří</t>
  </si>
  <si>
    <t>920946627</t>
  </si>
  <si>
    <t>3,95*(9,00+6,50)*2           "stěny</t>
  </si>
  <si>
    <t>-1,05*2,25*3</t>
  </si>
  <si>
    <t>612325225</t>
  </si>
  <si>
    <t>Vápenocementová štuková omítka malých ploch do 4,0 m2 na stěnách</t>
  </si>
  <si>
    <t>-1070707684</t>
  </si>
  <si>
    <t>2              "po vybourání dveří - na Ytong</t>
  </si>
  <si>
    <t>750739641</t>
  </si>
  <si>
    <t>1223450586</t>
  </si>
  <si>
    <t>6,55               "chodba u dotčení učebny</t>
  </si>
  <si>
    <t>2,80*3,00        "část codby N4016</t>
  </si>
  <si>
    <t>-1868414639</t>
  </si>
  <si>
    <t>1,05*2,25*3                "okna</t>
  </si>
  <si>
    <t>1610715925</t>
  </si>
  <si>
    <t>58,50                "dle legendy místností</t>
  </si>
  <si>
    <t>-1849326133</t>
  </si>
  <si>
    <t>(9,00+6,50)*2            "viz půdors - nový stav</t>
  </si>
  <si>
    <t>40,00                "pro demontáže, opravy, montáž podhledu</t>
  </si>
  <si>
    <t>60,00</t>
  </si>
  <si>
    <t>968062455</t>
  </si>
  <si>
    <t>Vybourání dřevěných obložkových dveřních zárubní pl do 2 m2</t>
  </si>
  <si>
    <t>940981573</t>
  </si>
  <si>
    <t>Vybourání dřevěných rámů oken s křídly, dveřních zárubní, vrat, stěn, ostění nebo obkladů dveřních zárubní, plochy do 2 m2</t>
  </si>
  <si>
    <t>0,80*1,97*2</t>
  </si>
  <si>
    <t>-1836538209</t>
  </si>
  <si>
    <t>5,509                  "vybourané konstrukce</t>
  </si>
  <si>
    <t>0,323                  "odhad - 41ks židlí + 20ks stolků</t>
  </si>
  <si>
    <t>5,832</t>
  </si>
  <si>
    <t>5,832*9</t>
  </si>
  <si>
    <t>560413774</t>
  </si>
  <si>
    <t>171757657</t>
  </si>
  <si>
    <t>-853380888</t>
  </si>
  <si>
    <t>-2080077622</t>
  </si>
  <si>
    <t>1800155517</t>
  </si>
  <si>
    <t>1660975797</t>
  </si>
  <si>
    <t>Slaboprou - viz samostatný rozpočet</t>
  </si>
  <si>
    <t>1094046192</t>
  </si>
  <si>
    <t>-1333200999</t>
  </si>
  <si>
    <t>58,50                "dle legendy místností, kladeno křížem</t>
  </si>
  <si>
    <t>58,50*0,08</t>
  </si>
  <si>
    <t>-711387806</t>
  </si>
  <si>
    <t>-573366154</t>
  </si>
  <si>
    <t>58,50               "dle legendy místností</t>
  </si>
  <si>
    <t>58,50*1,05</t>
  </si>
  <si>
    <t>766622800</t>
  </si>
  <si>
    <t xml:space="preserve">Demontáž dřevěného rámu okna </t>
  </si>
  <si>
    <t>-364726426</t>
  </si>
  <si>
    <t>0,30*(2,25*2+1,14)</t>
  </si>
  <si>
    <t>766442125</t>
  </si>
  <si>
    <t>Demontáž záclonových krytů (garnýž) povrchově upravených délky přes 3,60 m</t>
  </si>
  <si>
    <t>-413517286</t>
  </si>
  <si>
    <t>Demontáž záclonových krytů povrchově upravených délky přes 3,60 m</t>
  </si>
  <si>
    <t>viz TZ, viz výkr. bouracích prací</t>
  </si>
  <si>
    <t>766825836</t>
  </si>
  <si>
    <t>Demontáž truhlářské sestavy skříní 3600/2500 mm</t>
  </si>
  <si>
    <t>766825837</t>
  </si>
  <si>
    <t>Demontáž truhlářské sestavy skříní 6000/2800 mm</t>
  </si>
  <si>
    <t>-862949731</t>
  </si>
  <si>
    <t>766-PC01</t>
  </si>
  <si>
    <t>Demontáž tabule 2000/1000mm ze zdiva</t>
  </si>
  <si>
    <t>1231828061</t>
  </si>
  <si>
    <t>viz půdorys bouracích prací</t>
  </si>
  <si>
    <t>766-PC02</t>
  </si>
  <si>
    <t>Demontáž katedry připojené na elektro</t>
  </si>
  <si>
    <t>1035074030</t>
  </si>
  <si>
    <t>M+D Dveře vnitřní dřevěné masivní plné 1250/2100mm vč. obložkové zárubně s PO EI-30DP3-C, Rw 32db, s proskleným nadsvětlíkem 1250/450mm, panikového kování z původních dveří</t>
  </si>
  <si>
    <t>M+D vestavěná skříň cca 900/2100/600</t>
  </si>
  <si>
    <t>dřevotřískové laminované desky DTDL tl.22 mm. Povrch perlička nebo hladká, dekorativní barva hrášková případně buk. Hrany ve stejném dekoru. Výškově stavitelné police, otevíravá plná dvířka s kličkami a zámkem.</t>
  </si>
  <si>
    <t>M+D tabule pro popis křídou 2000/1200mm pevně přišroubovaná ke stěně</t>
  </si>
  <si>
    <t>Jedna jednodílná zelená magnetická tabule, určená pro popis křídou, s dvouvrstvým keramickým povrchem e3 nejvyšší kvality, sendvičová konstrukce, tl. tabule 22mm včetně montážní sady. Rám tabule z eloxovaného hliníku.  (nař. Ekotab škol k) Polička plastová odkládací na celou délku tabule.</t>
  </si>
  <si>
    <t>M+D tabule pro popis fixem 2000/1200mm pevně přišroubovaná ke stěně</t>
  </si>
  <si>
    <t>-599342834</t>
  </si>
  <si>
    <t xml:space="preserve">Jedna jednodílná bílá magnetická tabule, určená pro popis fixem, s dvouvrstvým keramickým povrchem e3 nejvyšší kvality, sendvičová konstrukce, tl. tabule 22mm. Rám tabule z eloxovaného hliníku. Montážní sada.(např. Ekotab manažer k) Polička plastová odkládací na celou délku tabule. </t>
  </si>
  <si>
    <t>766-T/6</t>
  </si>
  <si>
    <t>M+D Katedra 1200/800/850 mm - viz příloha č.3</t>
  </si>
  <si>
    <t>-58767219</t>
  </si>
  <si>
    <t>58,50*2                "dle legendy místností</t>
  </si>
  <si>
    <t>(9,00+6,50)*2                   "m.č. N4019</t>
  </si>
  <si>
    <t>-(1,25+0,90)</t>
  </si>
  <si>
    <t>0,90                       "ze strany chodby - N4016</t>
  </si>
  <si>
    <t>284110100</t>
  </si>
  <si>
    <t>lišta speciální soklová PVC 10340 20 x 100 mm role 50 m</t>
  </si>
  <si>
    <t>743251025</t>
  </si>
  <si>
    <t>podlahoviny z polyvinylchloridu bez podkladu speciální soklové lišty - vytahované PVC 10340    20 x 100 mm  role 50 m</t>
  </si>
  <si>
    <t>1,00                       "ze strany chodby - N4016</t>
  </si>
  <si>
    <t>857169081</t>
  </si>
  <si>
    <t>Mezisoučet</t>
  </si>
  <si>
    <t>29,75*0,02</t>
  </si>
  <si>
    <t>-277257722</t>
  </si>
  <si>
    <t>58,50*1,05                "dle legendy místností</t>
  </si>
  <si>
    <t>1,35*0,75</t>
  </si>
  <si>
    <t>1,35*0,75*1,10</t>
  </si>
  <si>
    <t>783416060</t>
  </si>
  <si>
    <t>Nátěry olejové potrubí do DN 150 jednonásobné a základní</t>
  </si>
  <si>
    <t>262183861</t>
  </si>
  <si>
    <t>Nátěry kovových potrubí a armatur olejové potrubí do DN 150 mm jednonásobné a základní nátěr</t>
  </si>
  <si>
    <t>3,95*4+3,00                "předpoklad</t>
  </si>
  <si>
    <t>(0,14+0,03)*2*0,60*20*3           "radiátory - viz TZ</t>
  </si>
  <si>
    <t>3,95*4+3,00                               "rozvody ÚT -předpoklad</t>
  </si>
  <si>
    <t>-1194583702</t>
  </si>
  <si>
    <t>3,75*(9,00+6,50)*2           "stěny - učebna</t>
  </si>
  <si>
    <t>3,75*(2,90+0,30)               "část chodby N4016</t>
  </si>
  <si>
    <t>-1549177903</t>
  </si>
  <si>
    <t>16-SO002-04 - Učebna B36 - neinvestiční náklady</t>
  </si>
  <si>
    <t>135057117</t>
  </si>
  <si>
    <t>-873143685</t>
  </si>
  <si>
    <t>Schhůdky ke skříňové sestavě kovové skládací. 3 stupně</t>
  </si>
  <si>
    <t>222804660</t>
  </si>
  <si>
    <t>školní stůl 1600/600/750 mm - 4nohy, půdorysný tvar desky oblouk - viz příloha 4</t>
  </si>
  <si>
    <t>-202912713</t>
  </si>
  <si>
    <t>M+D sestava skříní 800/2900/400mm - viz příloha 5</t>
  </si>
  <si>
    <t>-1016196863</t>
  </si>
  <si>
    <t>1614779103</t>
  </si>
  <si>
    <t>366975603</t>
  </si>
  <si>
    <t>16-SO002-05 - Výměna tabule v učebně B45, 5.NP, m.č. N5039</t>
  </si>
  <si>
    <t xml:space="preserve">    767 - Konstrukce zámečnické</t>
  </si>
  <si>
    <t>612325422</t>
  </si>
  <si>
    <t>Oprava vnitřní vápenocementové štukové omítky stěn v rozsahu plochy do 30%</t>
  </si>
  <si>
    <t>581422312</t>
  </si>
  <si>
    <t>po demontáži tabule</t>
  </si>
  <si>
    <t>3,00*3,40</t>
  </si>
  <si>
    <t>619991001</t>
  </si>
  <si>
    <t>Zakrytí podlah před znečištěním</t>
  </si>
  <si>
    <t>-558569748</t>
  </si>
  <si>
    <t xml:space="preserve">Zakrytí vnitřních ploch před znečištěním včetně pozdějšího odkrytí podlah </t>
  </si>
  <si>
    <t>předpoklad</t>
  </si>
  <si>
    <t>20,00</t>
  </si>
  <si>
    <t>-890659483</t>
  </si>
  <si>
    <t>1,20*6,52</t>
  </si>
  <si>
    <t>1235550790</t>
  </si>
  <si>
    <t>998018003</t>
  </si>
  <si>
    <t>Přesun hmot ruční pro budovy v do 24 m</t>
  </si>
  <si>
    <t>1801171315</t>
  </si>
  <si>
    <t>Přesun hmot pro budovy občanské výstavby, bydlení, výrobu a služby ruční - bez užití mechanizace vodorovná dopravní vzdálenost do 100 m pro budovy s jakoukoliv nosnou konstrukcí výšky přes 12 do 24 m</t>
  </si>
  <si>
    <t>Demontáž a likvidace stávající dřevěné tabule</t>
  </si>
  <si>
    <t>-1271553363</t>
  </si>
  <si>
    <t>- masivní dřevěný rám 3,00x3,40x0,20m</t>
  </si>
  <si>
    <t>- dvě černé tabule 3,00x1,20 m</t>
  </si>
  <si>
    <t>- dřevěná desky na podlaze 0,20x3,40m</t>
  </si>
  <si>
    <t>xxxxxxxxxxxxxxxxxxxxx</t>
  </si>
  <si>
    <t>M+D  Nová školní tabule  - sestava na dvojitém AL pylonu 3x1,2 m (např. Ekotab)</t>
  </si>
  <si>
    <t>1194371548</t>
  </si>
  <si>
    <t xml:space="preserve">Jedna jednodílná bílá magnetická tabule, určená pro popis fixem za sucha stíratelnými fixy a  jedna jednodílná zelená magnetická tabule, určená pro popis křídou, obě s dvouvrstvým keramickým povrchem e3 nejvyšší kvality, magnetickým. Povrch je vhodný pro nejvyšší zatížení, při běžném provozu je téměř nezničitelný. Rám tabule: eloxovaný hliník v přírodním odstínu, plastové rohy. Tloušťka tabule 22 mm. Sendvičová konstrukce - tabule se nekroutí.  Velikost tabulí 1,2x3m. Tabule budou opatřeny odkládací kovovou poličkou na fixy nebo křídy.  Pylon AL dvojitý – pro dvě tabule. Hliníková konstrukce. Výška sloupů – zvýšená na 3,2m.  Komfortní zvedání a spouštění v rozsahu 1,3m. </t>
  </si>
  <si>
    <t>998766203</t>
  </si>
  <si>
    <t>Přesun hmot procentní pro konstrukce truhlářské v objektech v do 24 m</t>
  </si>
  <si>
    <t>1364024532</t>
  </si>
  <si>
    <t>Přesun hmot pro konstrukce truhlářské stanovený procentní sazbou z ceny vodorovná dopravní vzdálenost do 50 m v objektech výšky přes 12 do 24 m</t>
  </si>
  <si>
    <t>767</t>
  </si>
  <si>
    <t>Konstrukce zámečnické</t>
  </si>
  <si>
    <t>767-Z/1</t>
  </si>
  <si>
    <t>M+D nové ocelové konzoly plátna umístěné nad novou tabulí</t>
  </si>
  <si>
    <t>-183799093</t>
  </si>
  <si>
    <t>- konzola bude mít tvar L</t>
  </si>
  <si>
    <t>- barva bílá</t>
  </si>
  <si>
    <t>xxxxxxxxxxxxx</t>
  </si>
  <si>
    <t>998767203</t>
  </si>
  <si>
    <t>Přesun hmot procentní pro zámečnické konstrukce v objektech v do 24 m</t>
  </si>
  <si>
    <t>-1197470560</t>
  </si>
  <si>
    <t>Přesun hmot pro zámečnické konstrukce stanovený procentní sazbou z ceny vodorovná dopravní vzdálenost do 50 m v objektech výšky přes 12 do 24 m</t>
  </si>
  <si>
    <t>-894915326</t>
  </si>
  <si>
    <t>v délce čelní stěny</t>
  </si>
  <si>
    <t>6,52</t>
  </si>
  <si>
    <t>1912898780</t>
  </si>
  <si>
    <t>6,52*1,02</t>
  </si>
  <si>
    <t>776591999</t>
  </si>
  <si>
    <t>Oprava podlah výměnou podlahového povlaku plochy do 2 m2 vč. dodávky krytiny (např. FATRA  Amos)</t>
  </si>
  <si>
    <t>-976585899</t>
  </si>
  <si>
    <t>Ostatní opravy výměna poškozeného podlahového povlaku bez podložky, s vyříznutím a očistěním podkladu plochy přes 1,00 do 2,00 m2 vč. dodávky krytiny</t>
  </si>
  <si>
    <t>- doplnění PVC v místě vybourané tabule</t>
  </si>
  <si>
    <t>776990000</t>
  </si>
  <si>
    <t>Doplnění stávající podlahy cementovou stěrkou tl. 50mm</t>
  </si>
  <si>
    <t>1458503088</t>
  </si>
  <si>
    <t>v místě původní dřevěné desky v podlaze</t>
  </si>
  <si>
    <t>0,20*3,40</t>
  </si>
  <si>
    <t>998776203</t>
  </si>
  <si>
    <t>Přesun hmot procentní pro podlahy povlakové v objektech v do 24 m</t>
  </si>
  <si>
    <t>-1901517874</t>
  </si>
  <si>
    <t>Přesun hmot pro podlahy povlakové stanovený procentní sazbou z ceny vodorovná dopravní vzdálenost do 50 m v objektech výšky přes 12 do 24 m</t>
  </si>
  <si>
    <t>784121003</t>
  </si>
  <si>
    <t>Oškrabání malby v mísnostech výšky do 5,00 m</t>
  </si>
  <si>
    <t>-301647810</t>
  </si>
  <si>
    <t>Oškrabání malby v místnostech výšky přes 3,80 do 5,00 m</t>
  </si>
  <si>
    <t>čelní stěna v místě původní tabule</t>
  </si>
  <si>
    <t>4,00*6,52</t>
  </si>
  <si>
    <t>1216836322</t>
  </si>
  <si>
    <t>784181103</t>
  </si>
  <si>
    <t>Základní akrylátová jednonásobná penetrace podkladu v místnostech výšky do 5,00m</t>
  </si>
  <si>
    <t>861844175</t>
  </si>
  <si>
    <t>Penetrace podkladu jednonásobná základní akrylátová v místnostech výšky přes 3,80 do 5,00 m</t>
  </si>
  <si>
    <t>784211103</t>
  </si>
  <si>
    <t>Dvojnásobné bílé malby ze směsí za mokra výborně otěruvzdorných v místnostech výšky do 5,00 m</t>
  </si>
  <si>
    <t>-1643484055</t>
  </si>
  <si>
    <t>Malby z malířských směsí otěruvzdorných za mokra dvojnásobné, bílé za mokra otěruvzdorné výborně v místnostech výšky přes 3,80 do 5,00 m</t>
  </si>
  <si>
    <t>HZS2222</t>
  </si>
  <si>
    <t>Hodinová zúčtovací sazba elektrikář odborný</t>
  </si>
  <si>
    <t>-1044143436</t>
  </si>
  <si>
    <t>Hodinové zúčtovací sazby profesí PSV provádění stavebních instalací elektrikář odborný</t>
  </si>
  <si>
    <t>Poznámka k položce:
1) Demontáž a zpětná montáž stávajícího el. plátna cca 2x1,8m osazeného na vodorovném bouraném rámu staré tabule. Nově bude plátno osazeno na nové konzole umístěné nad novou tabulí. Elektrické ovládání plátna z katedry zůstane zachováno – plátno bude nově připojeno.   Z/1 – nová kovová konzola plátna bude uchycena do stěny nad novou tabulí a bude mít tvar L- tedy plátno bude níž jak konzola a bude před tabulí, atypický výrobek.  Barva bílá. Plátno bude osazeno tak, aby korespondovalo se stávajícím dataprojektorem. Bude provedeno odbornou firmou</t>
  </si>
  <si>
    <t>kompletní provedení mimo prvek Z/1</t>
  </si>
  <si>
    <t>HZS2223</t>
  </si>
  <si>
    <t>-702788102</t>
  </si>
  <si>
    <t>Poznámka k položce:
Přeložení el. kabelů nad stávající tabulí ve vodorovné liště nad tabulí – lišty zrušit a el. kabeláž zadrážkovat do zdi - nově nasvorkovat – nová tabule bude vyšší – posunout kabeláž nad tabuli. Kabeláž ve svislé liště vedle tabule také zadrážkovat.</t>
  </si>
  <si>
    <t>kompletní provedení</t>
  </si>
  <si>
    <t>16-SO002-06 - Vedlejší a ostatní náklady</t>
  </si>
  <si>
    <t>VRN - Vedlejší rozpočtové náklady</t>
  </si>
  <si>
    <t xml:space="preserve">    VRN1 - Průzkumné, geodetické a projektové práce</t>
  </si>
  <si>
    <t xml:space="preserve">    VRN4 - Inženýrská činnost</t>
  </si>
  <si>
    <t xml:space="preserve">    VRN7 - Provozní vlivy</t>
  </si>
  <si>
    <t>VRN</t>
  </si>
  <si>
    <t>Vedlejší rozpočtové náklady</t>
  </si>
  <si>
    <t>VRN1</t>
  </si>
  <si>
    <t>Průzkumné, geodetické a projektové práce</t>
  </si>
  <si>
    <t>013254000</t>
  </si>
  <si>
    <t>Dokumentace skutečného provedení stavby - 3x vyhotovení v tištěné podobě, 1x elektronicky ve formátu DWG a PDF</t>
  </si>
  <si>
    <t>1024</t>
  </si>
  <si>
    <t>-1473267318</t>
  </si>
  <si>
    <t>Průzkumné, geodetické a projektové práce projektové práce dokumentace stavby (výkresová a textová) skutečného provedení stavby</t>
  </si>
  <si>
    <t>VRN4</t>
  </si>
  <si>
    <t>Inženýrská činnost</t>
  </si>
  <si>
    <t>045203001</t>
  </si>
  <si>
    <t>Kompletační a koodinační činnost</t>
  </si>
  <si>
    <t>-1122144262</t>
  </si>
  <si>
    <t xml:space="preserve">Inženýrská činnost kompletační a koordinační činnost </t>
  </si>
  <si>
    <t xml:space="preserve">Poznámka k položce:
Poznámka k položce:
Náklady na zajištění a dodržení splnění všech požadavků a podmínek uvedených ve vyjádřeních vyplývajících ze stanovisek orgánů státní správy; zajištění oznámení zahájení stavebních prací v souladu s pravomocnými rozhodnutími a vyjádřeními například správců sítí; poskytnutí součinnosti při tvorbě povinných monitorovacích zpráv projektu; zajištění koordinační činnosti subdodavatelů zhotovitele; zajištění a provedení všech nezbytných opatření organizačního a stavebně technologického charakteru k řádnému provedení předmětu díla; předání všech dokladů o dokončené stavbě. </t>
  </si>
  <si>
    <t>VRN7</t>
  </si>
  <si>
    <t>Provozní vlivy</t>
  </si>
  <si>
    <t>070001000</t>
  </si>
  <si>
    <t>-2102535243</t>
  </si>
  <si>
    <t>Základní rozdělení průvodních činností a nákladů provozní vlivy</t>
  </si>
  <si>
    <t>STAVEBNÍ ÚPRAVY UČEBNY B35, v obj. B</t>
  </si>
  <si>
    <t>AREÁL MENDELU, ZEMĚDĚLSKÁ 1, BRNO 613 00</t>
  </si>
  <si>
    <t>D.1.4.1 SILNOPROUDÁ ELEKTROTECHNIKA</t>
  </si>
  <si>
    <t>SLEPY ROZPOČET</t>
  </si>
  <si>
    <t>POR.</t>
  </si>
  <si>
    <t>CIS.CEN.</t>
  </si>
  <si>
    <t>CENA</t>
  </si>
  <si>
    <t>CIS.</t>
  </si>
  <si>
    <t>POLOZKY</t>
  </si>
  <si>
    <t xml:space="preserve">Z K R A C E N Y  P O P I S        </t>
  </si>
  <si>
    <t>M.J.</t>
  </si>
  <si>
    <t>MNOZSTVI</t>
  </si>
  <si>
    <t>MONTAZ</t>
  </si>
  <si>
    <t>MATERIAL</t>
  </si>
  <si>
    <t>DODÁVKA</t>
  </si>
  <si>
    <t>ELEKTROMONTAŽE, MATERIÁL</t>
  </si>
  <si>
    <t>TRUBKA OHEB VOLNE  25  MM</t>
  </si>
  <si>
    <t>TRUBKA OHEB 25  MM/DO BETONU</t>
  </si>
  <si>
    <t>LISTA PH VKLADACI</t>
  </si>
  <si>
    <t>MATERIAL1</t>
  </si>
  <si>
    <t>LISTA PH 40X20</t>
  </si>
  <si>
    <t>MATERIAL2</t>
  </si>
  <si>
    <t>LISTA PH 40X40</t>
  </si>
  <si>
    <t>KRABICE PRISTROJOVA BEZ ZAPOJ</t>
  </si>
  <si>
    <t>KUS</t>
  </si>
  <si>
    <t>KRABICE PRISTROJ POD OMIT</t>
  </si>
  <si>
    <t>KRABICE PRISTROJ HLUBOKA POD OMIT</t>
  </si>
  <si>
    <t>MATERIAL3</t>
  </si>
  <si>
    <t>KRABICE PRISTROJ DO SDK (napr.KP64/LD)</t>
  </si>
  <si>
    <t>MATERIAL4</t>
  </si>
  <si>
    <t>KROUZEK MONTAZNI DO SDK</t>
  </si>
  <si>
    <t>KRABICE ODBOC KR VCET ZAP</t>
  </si>
  <si>
    <t>ROZVODKA KRABICOVA PH KRUH KR</t>
  </si>
  <si>
    <t>ROZVODKA KRABICOVA PH DO SDK</t>
  </si>
  <si>
    <t>KRABICE PRO LIST ROZVOD BEZ ZAP</t>
  </si>
  <si>
    <t>KRABICE PRO LIST ROZVOD/JEDNODUCH</t>
  </si>
  <si>
    <t>KRABICE PRO LIST ROZVOD/DVOJNASOB</t>
  </si>
  <si>
    <t>ZLAB KABEL DRATEN 35X60 MM</t>
  </si>
  <si>
    <t>ZLAB KABEL DRAT 35X60 VC PODPER</t>
  </si>
  <si>
    <t>PODLOZKA IZOL</t>
  </si>
  <si>
    <t>PODLOZKA IZOL 80X80</t>
  </si>
  <si>
    <t>PODLOZKA IZOL 105X80</t>
  </si>
  <si>
    <t>UKONC VODICU-ROZVADEC,ZAP   2,5</t>
  </si>
  <si>
    <t>UKONC DRATU CU 16    1 ZILA</t>
  </si>
  <si>
    <t>UKONC KAB CELOPLAST      5X4</t>
  </si>
  <si>
    <t>SPINAC ZAPUSTENY SERIOVY</t>
  </si>
  <si>
    <t>SPINAC ZAP 10A/250V AC R5,IP20,BILA</t>
  </si>
  <si>
    <t>SPINAC ZAPUSTENY DVOJITY STRIDAVY</t>
  </si>
  <si>
    <t>SPIN ZAP 10A/250V AC R6+6,IP20,BILA</t>
  </si>
  <si>
    <t>PRIPOJENI STAV OVLADACE PLATNA</t>
  </si>
  <si>
    <t>ZASUVKA DOMOV,POLOZAP 2P+Z</t>
  </si>
  <si>
    <t>ZASUVKA DOMOV,POLOZAP 2P+Z 2XZAPO</t>
  </si>
  <si>
    <t>ZAS ZAP 16A/250V AC,IP20,SEDA</t>
  </si>
  <si>
    <t>DVOJZAS ZAP 16A/250V AC,IP20,BILA</t>
  </si>
  <si>
    <t>DVOJZAS ZAP 16A/250V AC,HORL PODKL,IP20,BILA</t>
  </si>
  <si>
    <t>ZAS 16A/250V AC PREP OCHR,IP20,BILA</t>
  </si>
  <si>
    <t>MATERIAL5</t>
  </si>
  <si>
    <t>ZAS 16A/250V AC PREP OCHR,IP20,SEDA</t>
  </si>
  <si>
    <t>MTZ JISTICE  1POL</t>
  </si>
  <si>
    <t>JISTIC 16B/1 (napr.LTN) 16A  1POL</t>
  </si>
  <si>
    <t>MTZ JISTICE  3POL</t>
  </si>
  <si>
    <t>JISTIC 25B/3 (napr.LTN) 25A  3POL</t>
  </si>
  <si>
    <t>MONTAZ ROZVODNICE 50KG</t>
  </si>
  <si>
    <t>TECH.SPEC</t>
  </si>
  <si>
    <t>ROZVODNICE Ru-35 (SAMOSTATNÝ LIST)</t>
  </si>
  <si>
    <t>SVIT ZARIV 4X24W PODHLED/KAZETY</t>
  </si>
  <si>
    <t>SVIT ZAR 4X24W OPTIC SYSTEM/PODHLED</t>
  </si>
  <si>
    <t>ZARIVKA TL5 24W/840</t>
  </si>
  <si>
    <t>LIKVIDACE ELEKTROODPADU</t>
  </si>
  <si>
    <t>LIKVIDACE ZDROJU</t>
  </si>
  <si>
    <r>
      <t xml:space="preserve">KABEL CYKY 750V 3X1,5 UL POD OMIT </t>
    </r>
    <r>
      <rPr>
        <sz val="9"/>
        <color indexed="30"/>
        <rFont val="Arial"/>
        <family val="2"/>
      </rPr>
      <t>(14+15)</t>
    </r>
  </si>
  <si>
    <t>KABEL CYKY 750V 3X2,5 UL POD OMIT</t>
  </si>
  <si>
    <t>KABEL CYKY 750V 5X1,5 UL POD OMIT</t>
  </si>
  <si>
    <t>KABEL CYKY 750V 5X4   UL POD OMIT</t>
  </si>
  <si>
    <t>KABEL CYKY 750V 7X1,5 UL POD OMIT</t>
  </si>
  <si>
    <t>VODIC CYA 16  VOLNE</t>
  </si>
  <si>
    <t>VODIC CYA 16  UL POD OMIT</t>
  </si>
  <si>
    <t>KABEL SIL CYKY 750V 3X1,5 VOL</t>
  </si>
  <si>
    <t>KABEL SIL CYKY 750V 3X2,5 VOL</t>
  </si>
  <si>
    <r>
      <t xml:space="preserve">KABEL SIL CYKY 750V 5X1,5 VOL </t>
    </r>
    <r>
      <rPr>
        <sz val="9"/>
        <color indexed="30"/>
        <rFont val="Arial"/>
        <family val="2"/>
      </rPr>
      <t>(6+90)</t>
    </r>
  </si>
  <si>
    <t>KABEL SIL CYKY 750V 5X4   VOL</t>
  </si>
  <si>
    <t>KABEL SIL CYKY 750V 7X1,5 VOL</t>
  </si>
  <si>
    <t>KABEL CU JADRO CYKY-O 3 X 1,5</t>
  </si>
  <si>
    <r>
      <t xml:space="preserve">KABEL CU JADRO CYKY-J 3 X 1,5 </t>
    </r>
    <r>
      <rPr>
        <sz val="9"/>
        <color indexed="30"/>
        <rFont val="Arial"/>
        <family val="2"/>
      </rPr>
      <t>(18+15)</t>
    </r>
  </si>
  <si>
    <r>
      <t xml:space="preserve">KABEL CU JADRO CYKY-J 3 X 2,5 </t>
    </r>
    <r>
      <rPr>
        <sz val="9"/>
        <color indexed="30"/>
        <rFont val="Arial"/>
        <family val="2"/>
      </rPr>
      <t>(60+175)</t>
    </r>
  </si>
  <si>
    <r>
      <t xml:space="preserve">KABEL CU JADRO CYKY-O 5 X 1,5 </t>
    </r>
    <r>
      <rPr>
        <sz val="9"/>
        <color indexed="30"/>
        <rFont val="Arial"/>
        <family val="2"/>
      </rPr>
      <t>(4+6)</t>
    </r>
  </si>
  <si>
    <t>KABEL CU JADRO CYKY-J 5 X 1,5</t>
  </si>
  <si>
    <r>
      <t>KABEL CU JADRO CYKY-J 5 X 4</t>
    </r>
    <r>
      <rPr>
        <sz val="9"/>
        <color indexed="30"/>
        <rFont val="Arial"/>
        <family val="2"/>
      </rPr>
      <t xml:space="preserve"> (3+15)</t>
    </r>
  </si>
  <si>
    <r>
      <t xml:space="preserve">KABEL CU JADRO CYKY-O 7 X 1,5 </t>
    </r>
    <r>
      <rPr>
        <sz val="9"/>
        <color indexed="30"/>
        <rFont val="Arial"/>
        <family val="2"/>
      </rPr>
      <t>(22+9)</t>
    </r>
  </si>
  <si>
    <t>VODIC CYA 16/ZLZ</t>
  </si>
  <si>
    <t>MONTAZE - CELKEM:</t>
  </si>
  <si>
    <t>MATERIAL - CELKEM:</t>
  </si>
  <si>
    <t>DODAVKY - CELKEM:</t>
  </si>
  <si>
    <t>MONTAZE+MATERIAL</t>
  </si>
  <si>
    <t>DODÁVKY</t>
  </si>
  <si>
    <t>VARIANTY PŘIRÁŽEK A SLEV</t>
  </si>
  <si>
    <t>NAZEV PRIRAZKY</t>
  </si>
  <si>
    <t>ZEDNICKE VYPOMOCI - PRIRAZKA (MONTÁŽ+MATERIÁL)</t>
  </si>
  <si>
    <t xml:space="preserve">PRIRAZKA NA PRIDRUZENY MATERIAL (Z MATERIÁLU)  </t>
  </si>
  <si>
    <t>DOPRAVNE KE SPECIFIKACI DODÁVEK</t>
  </si>
  <si>
    <t>VODOROVNY PRESUN SPECIFIKACI KE SPECIFIKACI</t>
  </si>
  <si>
    <t>MONTÁŽE+MATERIÁL+DODÁVKY+PŘIRÁŽKY - CELKEM</t>
  </si>
  <si>
    <t>HODINOVÉ ZÚČTOVACÍ SAZBY</t>
  </si>
  <si>
    <t>PREPOJENI ZAS OBVODU V N4035</t>
  </si>
  <si>
    <t>HOD</t>
  </si>
  <si>
    <t>UPRAVA V ROZVADECI R16</t>
  </si>
  <si>
    <t>DEMONTAZ STAV ELEKTROINSTALACE</t>
  </si>
  <si>
    <t>NEPREDVIDANE PRACE</t>
  </si>
  <si>
    <t>HZS - CELKEM</t>
  </si>
  <si>
    <t>NÁKLADY CELKEM:</t>
  </si>
  <si>
    <t>VYCHOZI REVIZE</t>
  </si>
  <si>
    <t>KS</t>
  </si>
  <si>
    <t>CELKOVÉ NÁKLADY ELEKTROINSTALACE B35</t>
  </si>
  <si>
    <t>Upozornění!</t>
  </si>
  <si>
    <t>Ve specifikaci v souladu se zákonem o veřejných zakázkách č. 137/2006 v platném znění bylo ve vyjímečných případech pro dostatečně přesný a srozumitelný popis použito odkazu na typový výrobek, ten je možné dle tohoto zákona nahradit kvalitativně a technicky obdobným řešením. Uvedené odkazy na typový výrobek v této dokumentaci slouží pouze pro specifikaci technických parametrů a jejich kvalitativního standartu.</t>
  </si>
  <si>
    <t>STAVEBNÍ ÚPRAVY UČEBNY B36, v obj. B</t>
  </si>
  <si>
    <t>KRABICE PRO LIST ROZVOD/JEDNODUCHA</t>
  </si>
  <si>
    <t>KRABICE PRO LIST ROZVOD/DVOJNASOBNA</t>
  </si>
  <si>
    <t>SPIN ZAP 10A/250V AC R6+6,HORL.PODKLAD,IP20,BILA</t>
  </si>
  <si>
    <t>ZAS ZAP VICKO 16A/250V AC,IP20,BILA</t>
  </si>
  <si>
    <t>ZAS ZAP VICKO 16A/250V AC,IP20,SEDA</t>
  </si>
  <si>
    <t>ZAS ZAP 16A/250V AC PREP OCHR,IP20,BILA</t>
  </si>
  <si>
    <t>PREP OCHRANA SPD 3 DO KRABICE</t>
  </si>
  <si>
    <t>ROZVODNICE Ru-36 (SAMOSTATNÝ LIST)</t>
  </si>
  <si>
    <t>SVIT ZAR 4X24W OPTIC SYSTEM/PODHL</t>
  </si>
  <si>
    <r>
      <t xml:space="preserve">KABEL CYKY 750V 3X1,5 UL POD OMIT </t>
    </r>
    <r>
      <rPr>
        <sz val="9"/>
        <color indexed="62"/>
        <rFont val="Arial"/>
        <family val="2"/>
      </rPr>
      <t>(15+15)</t>
    </r>
  </si>
  <si>
    <r>
      <t>KABEL SIL CYKY 750V 5X1,5 VOL</t>
    </r>
    <r>
      <rPr>
        <sz val="9"/>
        <color indexed="62"/>
        <rFont val="Arial"/>
        <family val="2"/>
      </rPr>
      <t xml:space="preserve"> (8+62)</t>
    </r>
  </si>
  <si>
    <r>
      <t xml:space="preserve">KABEL CU JADRO CYKY-J 3 X 1,5 </t>
    </r>
    <r>
      <rPr>
        <sz val="9"/>
        <color indexed="62"/>
        <rFont val="Arial"/>
        <family val="2"/>
      </rPr>
      <t>(15+8)</t>
    </r>
  </si>
  <si>
    <r>
      <t xml:space="preserve">KABEL CU JADRO CYKY-J 3 X 2,5 </t>
    </r>
    <r>
      <rPr>
        <sz val="9"/>
        <color indexed="62"/>
        <rFont val="Arial"/>
        <family val="2"/>
      </rPr>
      <t>(74+95)</t>
    </r>
  </si>
  <si>
    <r>
      <t>KABEL CU JADRO CYKY-O 5 X 1,5</t>
    </r>
    <r>
      <rPr>
        <sz val="9"/>
        <color indexed="62"/>
        <rFont val="Arial"/>
        <family val="2"/>
      </rPr>
      <t xml:space="preserve"> (4+8)</t>
    </r>
  </si>
  <si>
    <r>
      <t xml:space="preserve">KABEL CU JADRO CYKY-J 5 X 4 </t>
    </r>
    <r>
      <rPr>
        <sz val="9"/>
        <color indexed="62"/>
        <rFont val="Arial"/>
        <family val="2"/>
      </rPr>
      <t>(3+9)</t>
    </r>
  </si>
  <si>
    <r>
      <t xml:space="preserve">KABEL CU JADRO CYKY-O 7 X 1,5 </t>
    </r>
    <r>
      <rPr>
        <sz val="9"/>
        <color indexed="62"/>
        <rFont val="Arial"/>
        <family val="2"/>
      </rPr>
      <t>(9+12)</t>
    </r>
  </si>
  <si>
    <r>
      <t xml:space="preserve">VODIC CYA 16/ZLZ </t>
    </r>
    <r>
      <rPr>
        <sz val="9"/>
        <color indexed="62"/>
        <rFont val="Arial"/>
        <family val="2"/>
      </rPr>
      <t>(9+3)</t>
    </r>
  </si>
  <si>
    <t>ZEDNICKE VYPOMOCI - PRIRAZKA (Z MONTÁŽE+MATERIÁLU)</t>
  </si>
  <si>
    <t>PRIRAZKA NA PRIDRUZENY MATERIAL (Z MATERIÁLU)</t>
  </si>
  <si>
    <t>DOPRAVNE KE SPECIFIKACI Z DODÁVKY</t>
  </si>
  <si>
    <t>VODOROVNY PRESUN SPECIFIKACI Z DODÁVKY</t>
  </si>
  <si>
    <t>UPRAVA V ROZVADECI R18</t>
  </si>
  <si>
    <t>CELKOVÉ NÁKLADY ELEKTROINSTALACE B36</t>
  </si>
  <si>
    <t>D.1.4.1  SILNOPROUDÁ ELEKTROTECHNIKA</t>
  </si>
  <si>
    <t>Pol.</t>
  </si>
  <si>
    <t>Popis položky</t>
  </si>
  <si>
    <t>m.j.</t>
  </si>
  <si>
    <t>cena/m.j.</t>
  </si>
  <si>
    <t>Celkem</t>
  </si>
  <si>
    <t>Specifikace rozvaděče</t>
  </si>
  <si>
    <t>Ru-35</t>
  </si>
  <si>
    <t>Jistič 1.pól. 10A, char. B, vyp.schopnost 10kA</t>
  </si>
  <si>
    <t>Jistič 1.pól. 16A, char. B, vyp.schopnost 10kA</t>
  </si>
  <si>
    <t>Jistič 1.pól. 10A, char. C, vyp.schpnost 10kA</t>
  </si>
  <si>
    <t>Proudový chránič 4pólový, 40/4/003-G</t>
  </si>
  <si>
    <t>Hlavní vypínač 3.pól., 25A</t>
  </si>
  <si>
    <t>Přepěťová ochrana SPD typ 2</t>
  </si>
  <si>
    <t>Rozvodnice plastová pod omítku, 359x714x130  56M, IP30/20</t>
  </si>
  <si>
    <t>CELKEM ROZVADĚČ B35</t>
  </si>
  <si>
    <t>Rozvaděč Ru-35</t>
  </si>
  <si>
    <t xml:space="preserve">Plastová rozvodnice pod omítku s dveřmi z kouřového skla, barva bílá </t>
  </si>
  <si>
    <t>Rozměr 359x714x130    56M</t>
  </si>
  <si>
    <t xml:space="preserve">Rám se 4-mi přístrojovými lištami pro 56 TE, krycí deska </t>
  </si>
  <si>
    <t>Napěť. soustava    3NPE, 400/230V, 50Hz stř.   TN-S</t>
  </si>
  <si>
    <t>Přívod a vývody  vrchem</t>
  </si>
  <si>
    <t>Stupeň krytí IP30</t>
  </si>
  <si>
    <t>Ru-36</t>
  </si>
  <si>
    <t>Proudový chránič s nadproudovou ochranou 1+Npólový, 16/1/N/B/003-G</t>
  </si>
  <si>
    <t>Rozvodnice plastová pod omítku, 359x589x130  42M, IP30/20</t>
  </si>
  <si>
    <t>CELKEM ROZVADĚČ B36</t>
  </si>
  <si>
    <t>Rozvaděč Ru-36</t>
  </si>
  <si>
    <t xml:space="preserve">Plastová rozvodnice pod omítku s dveřmi z kouřového skla </t>
  </si>
  <si>
    <t>Rozměr 359x589x130    42M</t>
  </si>
  <si>
    <t xml:space="preserve">Rám se 3-mi přístrojovými lištami pro 42 TE, krycí deska </t>
  </si>
  <si>
    <t>ZEMĚDĚLSKÁ 1, BRNO, MENDELU, BUDOVA B</t>
  </si>
  <si>
    <t>rekonstrukce B35</t>
  </si>
  <si>
    <t>SLABOPROUD</t>
  </si>
  <si>
    <t>Ve specifikaci v souladu se zákonem o veřejných zakázkách č. 137/2006 v platném znění bylo ve výjimečných případech pro dostatečně přesný a srozumitelný popis použito odkazu na typový výrobek, ten je možné dle tohoto zákona nahradit kvalitativně a technicky obdobným řešením. Uvedené odkazy na typový výrobek v této dokumentaci slouží pouze pro specifikaci technických parametrů a jejich kvalitativního standartu.</t>
  </si>
  <si>
    <t>Rekapitulace:</t>
  </si>
  <si>
    <t>A) Neinvestice- celkem</t>
  </si>
  <si>
    <t>B) Investice- celkem</t>
  </si>
  <si>
    <t>Součet A+B (cena bez DPH)</t>
  </si>
  <si>
    <t>1 Strukturovaná kabeláž</t>
  </si>
  <si>
    <t>Neinvestice</t>
  </si>
  <si>
    <t>Investice</t>
  </si>
  <si>
    <t>No.</t>
  </si>
  <si>
    <t>Počet</t>
  </si>
  <si>
    <t>Jedn. cena</t>
  </si>
  <si>
    <t>Dvojzásuvka 2xRJ45  UTP cat 5e</t>
  </si>
  <si>
    <t>ks</t>
  </si>
  <si>
    <t>MONT ZÁS., DVOJZÁSUVKY UTP</t>
  </si>
  <si>
    <t>Dle půdorysných výkresů</t>
  </si>
  <si>
    <t>UKONČENÍ - FORMA NA KABELU UTP 5E.KAT</t>
  </si>
  <si>
    <t>položka 101*4</t>
  </si>
  <si>
    <t>UTP kabel cat 5e dodávka</t>
  </si>
  <si>
    <t>UTP kabel cat 5e montáž</t>
  </si>
  <si>
    <t>2x dvojzásuvka = 4x kabel, vedeno do 5.NP- 4x80m=320+30m prořez</t>
  </si>
  <si>
    <t>MĚŘENÍ 1 KABELU  VYHOT. PROTOKOLU</t>
  </si>
  <si>
    <t>položka 101*2</t>
  </si>
  <si>
    <t>Aktivní prvky do racku - neřešíme</t>
  </si>
  <si>
    <t>Krabice 68 montáž + dodávka</t>
  </si>
  <si>
    <t>Krabice 250 montáž + dodávka – protahovavé</t>
  </si>
  <si>
    <t>Odborným odhadem</t>
  </si>
  <si>
    <t>Vyhledání vývodu, krabice</t>
  </si>
  <si>
    <t>položky 108+109</t>
  </si>
  <si>
    <t>Trubka instalační  do 29 mm</t>
  </si>
  <si>
    <t>Výměra dle půdorysných výkresů</t>
  </si>
  <si>
    <t>Trubka instalační  do 50 mm</t>
  </si>
  <si>
    <t>Parapetní kanál do katedry</t>
  </si>
  <si>
    <t>AY 2,5 B</t>
  </si>
  <si>
    <t>Pložka 111+112</t>
  </si>
  <si>
    <t>Vodič v trubkovodu AY 2,5</t>
  </si>
  <si>
    <t>Položka 111+112</t>
  </si>
  <si>
    <t>Průraz zdivem, stropem, tloušťka do 50 cm</t>
  </si>
  <si>
    <t>Lišta (žlab) 400x400 pro montáž do podhledu chodby, včetně montáže</t>
  </si>
  <si>
    <t>Nevyčíslitelné montážní práce a pomocný montážní materiál</t>
  </si>
  <si>
    <t>2 WIFI AP</t>
  </si>
  <si>
    <t xml:space="preserve">AP – dodávka + montáž proběhne zcela mimo předmětný projekt. Přívod strukturované kabeláže je v předchozí kapitole. </t>
  </si>
  <si>
    <t>3 AV technika</t>
  </si>
  <si>
    <t>Projektor stávající – demontáž včetně konzoly</t>
  </si>
  <si>
    <t>Projektor stávající – montáž na nové místo</t>
  </si>
  <si>
    <t>Projekční plátno, elektromotorické, demontáž</t>
  </si>
  <si>
    <t xml:space="preserve">Projekční plátno, elektromotorické, montáž stávajícího na strop </t>
  </si>
  <si>
    <t>Montáž interaktivní tabule</t>
  </si>
  <si>
    <t>Tabule pro vzájemnou spolupráci, o rozměrech 1994 x 1300 x 165mm, Aktivní plocha musí vyplňovat celou plochu uvnitř rámu a musí mít úhlopříčku 87“ a rozměry 1877 x 1173mm. Hmotnost tabule cca 27,2 kg. Ovládání musí být možné dotykem prstu, popisovače nebo jiného předmětu. Ovládání musí být zcela nezávislé na dodávaných popisovačích. Snímací technologie musí pracovat na principu min. čtyř kamer a musí umožnit rozpoznání čtyř současných dotyků a ovládání gesty. Snímací technologie musí dále rozpoznat dotyk prstem, popisovačem a mazací houbičkou a automaticky těmto dotykům přiřadit různou funkci = prst pro ovládání, popisovač pro psaní, houbička pro mazání. Povrch musí být určený pro promítání obrazu = matný, eliminovat odlesky. Povrch musí být magnetický a umožnit psaní popisovači na vodní bázi bez poškození povrchu. Povrch nesmí obsahovat žádnou technologii, popisovače musí být bezdrátové, bezbateriové a mechanicky odolné. Součástí tabule musí být aktivní lišta pro dva popisovače. Výběr požadované barvy popisovače stiskem tlačítka příslušné barvy. Lišta dále musí obsahovat  tlačítko pro výběr pravého tlačítka myši, tlačítko pro aktivaci klávesnice, spuštění kalibrace. Dodávka interaktivní tabule bude zahrnovat i – SW pro přípravu interaktivních cvičení  Autorský nástroj musí být kompatibilní s operačními systémy Windows, Mac OS, Linux, iOS, prostředí musí být v českém jazyce. Dále musí existovat aplikace s obdobnými funkcemi pro tablety platformy iOS.  (např. SMART Board 885 - referenční výrobek)</t>
  </si>
  <si>
    <t>Montáž projektoru pro interaktivní tabuli</t>
  </si>
  <si>
    <t>Ultrakrátký projektor k montáži nad tabuli (na stěnu) včetně držáku. Min svítivost 4000 ANSI lm, rozlišení 1280x800, min. kontrastní poměr 20 tis : 1, hladina hluku max. 29 dB, váha cca 4,9 kg, Projekční poměr max. 0,27:1, zoom není vyžadován, vestavěný reproduktor min. 16W, vstupy min. 2x HDMI, 2xVGA (15 pin cannon), 1x kompozit, RJ45, RS-232, VGA - out, 2x Audio -in, Mic-in. Projektor musí být kompatibilní s navrženou tabulí.  Např. Optoma W320UST – referenční výrobek)</t>
  </si>
  <si>
    <t>Reproduktory – demontáž</t>
  </si>
  <si>
    <t>Reproduktory – zpětná demontáž</t>
  </si>
  <si>
    <t>AV vybavení katedry – demontáž</t>
  </si>
  <si>
    <t>AV vybavení katedry – zpětná montáž do nové katedry</t>
  </si>
  <si>
    <t>PC pro katedru. Procesor 3.6GHz, RAM 4GB, HDD 500GB, OS WIN, myš (např. HP)</t>
  </si>
  <si>
    <t>LED monitor černý, 80000000 :1, 250cd/m2, 5ms, 1920x1080, repro, DVI, HDMI (např. ASUS VE228HR – referenční výrobek)</t>
  </si>
  <si>
    <t>Matrice 4HDMI vstupy/4HDMI výstupy. 4x4port HDMI matrix přepínač, přenos na větší vzdálenosti do 20m, HDMI 1.3b kompatibilní max. rozlišení 1080i a 1080p. Umožní připojit 4 HDMI zdroje ke 4 HDMI zobrazovačům v jakékoliv kombinaci. Přepínání a ovládání pomocí IR dálkového ovládání nebo tlačítek na čelním panelu. Kompatibilní s DTV 480p, 720p, 1080i a 1080p, Podpora VGA, SVGA,SXGA a UXGA, WUXGA (1920x1200), zesiluje HDMI signál až na 20m (kabely AWG 24, nebo 15m AWG 28 kabely).  Power On Detection – jestliže některý HDMI zdroj je vypnut, přepne automaticky na další aktivní. Vestavěný bi-directional RS-232 serial remote port pro kontrolu systémů. Montovatelný do racku. (např. Kramer)</t>
  </si>
  <si>
    <t>Montáž, zapojení, oživení</t>
  </si>
  <si>
    <t>Kabel XVGA, 20m značkový pro stávající projektor</t>
  </si>
  <si>
    <t>Kabel HDMI, do 20m značkový</t>
  </si>
  <si>
    <t>Kabel USB, pro tabuli</t>
  </si>
  <si>
    <t>Kabel 2x1,5 licna pro reproduktory</t>
  </si>
  <si>
    <t>Položka 321+322</t>
  </si>
  <si>
    <t>Položka 324+325</t>
  </si>
  <si>
    <t>Drážka ve zdi, v podlaze, včetně zapravení</t>
  </si>
  <si>
    <t>Drobný materiál, nevyčíslitelné práce a položky</t>
  </si>
  <si>
    <t>4 Čtečka karet</t>
  </si>
  <si>
    <t>Čtečka karet – demontáž, zpětná montáž</t>
  </si>
  <si>
    <t>Zámek do dveří elektromechanický s panikovou funkcí samozamykací – demontáž a montáž</t>
  </si>
  <si>
    <t>Pancéřová chránička nerez mezi křídlo a zárubeň demontáž, montáž</t>
  </si>
  <si>
    <t xml:space="preserve">Zpětné oživení </t>
  </si>
  <si>
    <t>Kabel CYKY2x1,5 - dod, mont</t>
  </si>
  <si>
    <t>Práce budou provedeny s ohledem na poznámku v TZ</t>
  </si>
  <si>
    <t>5 Úprava kabeláže nade dveřmi</t>
  </si>
  <si>
    <t>Položka 501+502</t>
  </si>
  <si>
    <t>dle položky 112</t>
  </si>
  <si>
    <t>CELKEM</t>
  </si>
  <si>
    <t>rekonstrukce B36</t>
  </si>
  <si>
    <t>Všechny položky jsou investice</t>
  </si>
  <si>
    <t>Dle půdorysného výkresu</t>
  </si>
  <si>
    <t>UTP kabel cat 5e montáž na příchytky do podhledu, do instal trubek</t>
  </si>
  <si>
    <t>2x dvojzásuvka = 4x kabel, vedeno do vyššího patra do racku - 4x20m=80+10m prořez</t>
  </si>
  <si>
    <t>Položka 109+110</t>
  </si>
  <si>
    <t>Položky 112+113</t>
  </si>
  <si>
    <t>Projekční plátno, ruční, demontáž</t>
  </si>
  <si>
    <t>Projekční plátno, elektromotorické, atypická montáž na konzoly před tabuli</t>
  </si>
  <si>
    <t>Motoricky ovládané promítací plátno splňující vysoké nároky na projekci, postranní vypínací systém pro perfektní rovinnost promítací plochy, ocelový čtvercový tubus bílé barvy cca 10,5x10,5 cm, automatické koncové spínače zajišťují bezpečnou obsluhu, upevnění na zeď/strop, bezúdržbový bezhlučný motor, trapézová zatěžovací tyč uzavírá při plném navinutí plochy celou štěrbinu tubusu, formát 16:9 rozměry 230x134 vnější rozměr, 220x124 rozměr obrazu, úhlopříčka 252cm/99" váha cca 42 kg, včetně setu pro uchycení na strop/stěnu. Investor požaduje aretovaná tlačítka nahoru/dolů. (např. Rollfix Pro TabTension - referenční výrobek)</t>
  </si>
  <si>
    <t>Kabel HDMI, 20m značkový rezerva pod strop</t>
  </si>
  <si>
    <t>Odborný odhad</t>
  </si>
  <si>
    <t>Položka 308+309</t>
  </si>
  <si>
    <t>Položka 311+312</t>
  </si>
  <si>
    <t>Čtečka karet – demontáž, zpětná montáž – stávající</t>
  </si>
  <si>
    <t>Zámek do dveří elektromechanický s panikovou funkcí samozamykací – demontáž a montáž. Zámek je stávající, jeho parametry neuvádíme.</t>
  </si>
  <si>
    <t>Dle položky 504</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</si>
</sst>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numFmt numFmtId="165" formatCode="dd\.mm\.yyyy"/>
    <numFmt numFmtId="166" formatCode="#,##0.00000"/>
    <numFmt numFmtId="167" formatCode="#,##0.000"/>
    <numFmt numFmtId="168" formatCode="#,##0\ [$Kč-405];[Red]\-#,##0\ [$Kč-405]"/>
    <numFmt numFmtId="169" formatCode="#,##0&quot; Kč&quot;"/>
    <numFmt numFmtId="170" formatCode="#,##0.00&quot; Kč&quot;"/>
  </numFmts>
  <fonts count="89">
    <font>
      <sz val="8"/>
      <name val="Trebuchet MS"/>
      <family val="2"/>
    </font>
    <font>
      <sz val="10"/>
      <name val="Arial"/>
      <family val="0"/>
    </font>
    <font>
      <sz val="8"/>
      <color indexed="43"/>
      <name val="Trebuchet MS"/>
      <family val="2"/>
    </font>
    <font>
      <sz val="10"/>
      <color indexed="16"/>
      <name val="Trebuchet MS"/>
      <family val="2"/>
    </font>
    <font>
      <b/>
      <sz val="16"/>
      <name val="Trebuchet MS"/>
      <family val="2"/>
    </font>
    <font>
      <sz val="8"/>
      <color indexed="48"/>
      <name val="Trebuchet MS"/>
      <family val="2"/>
    </font>
    <font>
      <b/>
      <sz val="12"/>
      <color indexed="55"/>
      <name val="Trebuchet MS"/>
      <family val="2"/>
    </font>
    <font>
      <sz val="9"/>
      <color indexed="55"/>
      <name val="Trebuchet MS"/>
      <family val="2"/>
    </font>
    <font>
      <sz val="9"/>
      <name val="Trebuchet MS"/>
      <family val="2"/>
    </font>
    <font>
      <b/>
      <sz val="8"/>
      <color indexed="55"/>
      <name val="Trebuchet MS"/>
      <family val="2"/>
    </font>
    <font>
      <b/>
      <sz val="12"/>
      <name val="Trebuchet MS"/>
      <family val="2"/>
    </font>
    <font>
      <b/>
      <sz val="10"/>
      <name val="Trebuchet MS"/>
      <family val="2"/>
    </font>
    <font>
      <sz val="8"/>
      <color indexed="55"/>
      <name val="Trebuchet MS"/>
      <family val="2"/>
    </font>
    <font>
      <b/>
      <sz val="9"/>
      <name val="Trebuchet MS"/>
      <family val="2"/>
    </font>
    <font>
      <sz val="12"/>
      <color indexed="55"/>
      <name val="Trebuchet MS"/>
      <family val="2"/>
    </font>
    <font>
      <b/>
      <sz val="12"/>
      <color indexed="16"/>
      <name val="Trebuchet MS"/>
      <family val="2"/>
    </font>
    <font>
      <sz val="12"/>
      <name val="Trebuchet MS"/>
      <family val="2"/>
    </font>
    <font>
      <sz val="11"/>
      <name val="Trebuchet MS"/>
      <family val="2"/>
    </font>
    <font>
      <b/>
      <sz val="11"/>
      <color indexed="56"/>
      <name val="Trebuchet MS"/>
      <family val="2"/>
    </font>
    <font>
      <sz val="11"/>
      <color indexed="56"/>
      <name val="Trebuchet MS"/>
      <family val="2"/>
    </font>
    <font>
      <b/>
      <sz val="11"/>
      <name val="Trebuchet MS"/>
      <family val="2"/>
    </font>
    <font>
      <sz val="11"/>
      <color indexed="55"/>
      <name val="Trebuchet MS"/>
      <family val="2"/>
    </font>
    <font>
      <sz val="12"/>
      <color indexed="56"/>
      <name val="Trebuchet MS"/>
      <family val="2"/>
    </font>
    <font>
      <sz val="10"/>
      <color indexed="56"/>
      <name val="Trebuchet MS"/>
      <family val="2"/>
    </font>
    <font>
      <sz val="9"/>
      <color indexed="8"/>
      <name val="Trebuchet MS"/>
      <family val="2"/>
    </font>
    <font>
      <sz val="8"/>
      <color indexed="16"/>
      <name val="Trebuchet MS"/>
      <family val="2"/>
    </font>
    <font>
      <b/>
      <sz val="8"/>
      <name val="Trebuchet MS"/>
      <family val="2"/>
    </font>
    <font>
      <sz val="8"/>
      <color indexed="56"/>
      <name val="Trebuchet MS"/>
      <family val="2"/>
    </font>
    <font>
      <sz val="7"/>
      <color indexed="55"/>
      <name val="Trebuchet MS"/>
      <family val="2"/>
    </font>
    <font>
      <sz val="7"/>
      <name val="Trebuchet MS"/>
      <family val="2"/>
    </font>
    <font>
      <sz val="8"/>
      <color indexed="20"/>
      <name val="Trebuchet MS"/>
      <family val="2"/>
    </font>
    <font>
      <sz val="8"/>
      <color indexed="63"/>
      <name val="Trebuchet MS"/>
      <family val="2"/>
    </font>
    <font>
      <sz val="8"/>
      <color indexed="10"/>
      <name val="Trebuchet MS"/>
      <family val="2"/>
    </font>
    <font>
      <i/>
      <sz val="8"/>
      <color indexed="12"/>
      <name val="Trebuchet MS"/>
      <family val="2"/>
    </font>
    <font>
      <i/>
      <sz val="7"/>
      <color indexed="55"/>
      <name val="Trebuchet MS"/>
      <family val="2"/>
    </font>
    <font>
      <sz val="8"/>
      <color indexed="18"/>
      <name val="Trebuchet MS"/>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name val="Arial"/>
      <family val="2"/>
    </font>
    <font>
      <b/>
      <sz val="9"/>
      <name val="Arial"/>
      <family val="2"/>
    </font>
    <font>
      <sz val="9"/>
      <name val="Arial"/>
      <family val="2"/>
    </font>
    <font>
      <b/>
      <u val="single"/>
      <sz val="9"/>
      <name val="Arial"/>
      <family val="2"/>
    </font>
    <font>
      <sz val="9"/>
      <color indexed="30"/>
      <name val="Arial"/>
      <family val="2"/>
    </font>
    <font>
      <b/>
      <sz val="11"/>
      <name val="Arial"/>
      <family val="2"/>
    </font>
    <font>
      <sz val="11"/>
      <name val="Arial"/>
      <family val="2"/>
    </font>
    <font>
      <sz val="9"/>
      <color indexed="62"/>
      <name val="Arial"/>
      <family val="2"/>
    </font>
    <font>
      <sz val="8"/>
      <name val="Arial"/>
      <family val="0"/>
    </font>
    <font>
      <b/>
      <i/>
      <sz val="14"/>
      <name val="Times New Roman"/>
      <family val="1"/>
    </font>
    <font>
      <sz val="10"/>
      <name val="Times New Roman"/>
      <family val="1"/>
    </font>
    <font>
      <sz val="8"/>
      <name val="Times New Roman"/>
      <family val="1"/>
    </font>
    <font>
      <sz val="10"/>
      <name val="Arial CE"/>
      <family val="2"/>
    </font>
    <font>
      <b/>
      <sz val="12"/>
      <name val="Times New Roman"/>
      <family val="1"/>
    </font>
    <font>
      <b/>
      <sz val="8"/>
      <name val="Times New Roman"/>
      <family val="1"/>
    </font>
    <font>
      <b/>
      <sz val="11"/>
      <name val="Times New Roman"/>
      <family val="1"/>
    </font>
    <font>
      <b/>
      <sz val="10"/>
      <name val="Times New Roman"/>
      <family val="1"/>
    </font>
    <font>
      <sz val="9"/>
      <name val="Times New Roman"/>
      <family val="1"/>
    </font>
    <font>
      <sz val="11"/>
      <name val="Times New Roman"/>
      <family val="1"/>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s>
  <borders count="5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color indexed="63"/>
      </right>
      <top>
        <color indexed="63"/>
      </top>
      <bottom>
        <color indexed="63"/>
      </bottom>
    </border>
    <border>
      <left style="hair">
        <color indexed="55"/>
      </left>
      <right style="hair">
        <color indexed="55"/>
      </right>
      <top style="hair">
        <color indexed="55"/>
      </top>
      <bottom style="hair">
        <color indexed="55"/>
      </bottom>
    </border>
    <border>
      <left style="hair">
        <color indexed="55"/>
      </left>
      <right style="hair">
        <color indexed="8"/>
      </right>
      <top style="hair">
        <color indexed="55"/>
      </top>
      <bottom style="hair">
        <color indexed="55"/>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hair">
        <color indexed="8"/>
      </top>
      <bottom>
        <color indexed="63"/>
      </bottom>
    </border>
    <border>
      <left>
        <color indexed="63"/>
      </left>
      <right>
        <color indexed="63"/>
      </right>
      <top>
        <color indexed="63"/>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color indexed="63"/>
      </left>
      <right style="hair">
        <color indexed="8"/>
      </right>
      <top>
        <color indexed="63"/>
      </top>
      <bottom>
        <color indexed="63"/>
      </bottom>
    </border>
    <border>
      <left>
        <color indexed="63"/>
      </left>
      <right>
        <color indexed="63"/>
      </right>
      <top style="hair">
        <color indexed="55"/>
      </top>
      <bottom>
        <color indexed="63"/>
      </bottom>
    </border>
    <border>
      <left>
        <color indexed="63"/>
      </left>
      <right style="hair">
        <color indexed="55"/>
      </right>
      <top style="hair">
        <color indexed="55"/>
      </top>
      <bottom>
        <color indexed="63"/>
      </bottom>
    </border>
    <border>
      <left>
        <color indexed="63"/>
      </left>
      <right style="hair">
        <color indexed="55"/>
      </right>
      <top>
        <color indexed="63"/>
      </top>
      <bottom>
        <color indexed="63"/>
      </bottom>
    </border>
    <border>
      <left>
        <color indexed="63"/>
      </left>
      <right style="hair">
        <color indexed="8"/>
      </right>
      <top style="hair">
        <color indexed="8"/>
      </top>
      <bottom style="hair">
        <color indexed="8"/>
      </bottom>
    </border>
    <border>
      <left style="hair">
        <color indexed="55"/>
      </left>
      <right>
        <color indexed="63"/>
      </right>
      <top style="hair">
        <color indexed="55"/>
      </top>
      <bottom style="hair">
        <color indexed="55"/>
      </bottom>
    </border>
    <border>
      <left>
        <color indexed="63"/>
      </left>
      <right>
        <color indexed="63"/>
      </right>
      <top style="hair">
        <color indexed="55"/>
      </top>
      <bottom style="hair">
        <color indexed="55"/>
      </bottom>
    </border>
    <border>
      <left>
        <color indexed="63"/>
      </left>
      <right style="hair">
        <color indexed="55"/>
      </right>
      <top style="hair">
        <color indexed="55"/>
      </top>
      <bottom style="hair">
        <color indexed="55"/>
      </bottom>
    </border>
    <border>
      <left style="hair">
        <color indexed="55"/>
      </left>
      <right>
        <color indexed="63"/>
      </right>
      <top style="hair">
        <color indexed="55"/>
      </top>
      <bottom>
        <color indexed="63"/>
      </bottom>
    </border>
    <border>
      <left style="hair">
        <color indexed="55"/>
      </left>
      <right>
        <color indexed="63"/>
      </right>
      <top>
        <color indexed="63"/>
      </top>
      <bottom>
        <color indexed="63"/>
      </bottom>
    </border>
    <border>
      <left style="hair">
        <color indexed="55"/>
      </left>
      <right>
        <color indexed="63"/>
      </right>
      <top>
        <color indexed="63"/>
      </top>
      <bottom style="hair">
        <color indexed="55"/>
      </bottom>
    </border>
    <border>
      <left>
        <color indexed="63"/>
      </left>
      <right>
        <color indexed="63"/>
      </right>
      <top>
        <color indexed="63"/>
      </top>
      <bottom style="hair">
        <color indexed="55"/>
      </bottom>
    </border>
    <border>
      <left>
        <color indexed="63"/>
      </left>
      <right style="hair">
        <color indexed="55"/>
      </right>
      <top>
        <color indexed="63"/>
      </top>
      <bottom style="hair">
        <color indexed="55"/>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style="thin">
        <color indexed="8"/>
      </right>
      <top style="hair">
        <color indexed="55"/>
      </top>
      <bottom>
        <color indexed="63"/>
      </bottom>
    </border>
    <border>
      <left>
        <color indexed="63"/>
      </left>
      <right style="thin">
        <color indexed="8"/>
      </right>
      <top style="hair">
        <color indexed="8"/>
      </top>
      <bottom style="hair">
        <color indexed="8"/>
      </bottom>
    </border>
    <border>
      <left>
        <color indexed="63"/>
      </left>
      <right style="hair">
        <color indexed="8"/>
      </right>
      <top style="hair">
        <color indexed="55"/>
      </top>
      <bottom style="hair">
        <color indexed="55"/>
      </bottom>
    </border>
    <border>
      <left style="thin"/>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color indexed="63"/>
      </left>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4" fillId="0" borderId="1" applyNumberFormat="0" applyFill="0" applyAlignment="0" applyProtection="0"/>
    <xf numFmtId="43" fontId="1" fillId="0" borderId="0" applyFill="0" applyBorder="0" applyAlignment="0" applyProtection="0"/>
    <xf numFmtId="41" fontId="1" fillId="0" borderId="0" applyFill="0" applyBorder="0" applyAlignment="0" applyProtection="0"/>
    <xf numFmtId="0" fontId="75" fillId="20" borderId="0" applyNumberFormat="0" applyBorder="0" applyAlignment="0" applyProtection="0"/>
    <xf numFmtId="0" fontId="76" fillId="21" borderId="2" applyNumberFormat="0" applyAlignment="0" applyProtection="0"/>
    <xf numFmtId="44" fontId="1" fillId="0" borderId="0" applyFill="0" applyBorder="0" applyAlignment="0" applyProtection="0"/>
    <xf numFmtId="42" fontId="1" fillId="0" borderId="0" applyFill="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22" borderId="0" applyNumberFormat="0" applyBorder="0" applyAlignment="0" applyProtection="0"/>
    <xf numFmtId="0" fontId="0" fillId="23" borderId="6" applyNumberFormat="0" applyFont="0" applyAlignment="0" applyProtection="0"/>
    <xf numFmtId="9" fontId="1" fillId="0" borderId="0" applyFill="0" applyBorder="0" applyAlignment="0" applyProtection="0"/>
    <xf numFmtId="0" fontId="82" fillId="0" borderId="7" applyNumberFormat="0" applyFill="0" applyAlignment="0" applyProtection="0"/>
    <xf numFmtId="0" fontId="83" fillId="24" borderId="0" applyNumberFormat="0" applyBorder="0" applyAlignment="0" applyProtection="0"/>
    <xf numFmtId="0" fontId="84" fillId="0" borderId="0" applyNumberFormat="0" applyFill="0" applyBorder="0" applyAlignment="0" applyProtection="0"/>
    <xf numFmtId="0" fontId="85" fillId="25" borderId="8" applyNumberFormat="0" applyAlignment="0" applyProtection="0"/>
    <xf numFmtId="0" fontId="86" fillId="26" borderId="8" applyNumberFormat="0" applyAlignment="0" applyProtection="0"/>
    <xf numFmtId="0" fontId="87" fillId="26" borderId="9" applyNumberFormat="0" applyAlignment="0" applyProtection="0"/>
    <xf numFmtId="0" fontId="88" fillId="0" borderId="0" applyNumberFormat="0" applyFill="0" applyBorder="0" applyAlignment="0" applyProtection="0"/>
    <xf numFmtId="0" fontId="73" fillId="27" borderId="0" applyNumberFormat="0" applyBorder="0" applyAlignment="0" applyProtection="0"/>
    <xf numFmtId="0" fontId="73" fillId="28" borderId="0" applyNumberFormat="0" applyBorder="0" applyAlignment="0" applyProtection="0"/>
    <xf numFmtId="0" fontId="73" fillId="29" borderId="0" applyNumberFormat="0" applyBorder="0" applyAlignment="0" applyProtection="0"/>
    <xf numFmtId="0" fontId="73" fillId="30"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cellStyleXfs>
  <cellXfs count="482">
    <xf numFmtId="0" fontId="0" fillId="0" borderId="0" xfId="0" applyAlignment="1">
      <alignment/>
    </xf>
    <xf numFmtId="0" fontId="8" fillId="33" borderId="0" xfId="0" applyFont="1" applyFill="1" applyBorder="1" applyAlignment="1" applyProtection="1">
      <alignment horizontal="left" vertical="center"/>
      <protection locked="0"/>
    </xf>
    <xf numFmtId="49" fontId="8" fillId="33" borderId="0" xfId="0" applyNumberFormat="1" applyFont="1" applyFill="1" applyBorder="1" applyAlignment="1" applyProtection="1">
      <alignment horizontal="left" vertical="center"/>
      <protection locked="0"/>
    </xf>
    <xf numFmtId="0" fontId="0" fillId="0" borderId="0" xfId="0" applyFont="1" applyAlignment="1" applyProtection="1">
      <alignment vertical="center"/>
      <protection locked="0"/>
    </xf>
    <xf numFmtId="0" fontId="0" fillId="0" borderId="10" xfId="0" applyFont="1" applyBorder="1" applyAlignment="1" applyProtection="1">
      <alignment vertical="center"/>
      <protection/>
    </xf>
    <xf numFmtId="0" fontId="0" fillId="0" borderId="11" xfId="0" applyFont="1" applyBorder="1" applyAlignment="1" applyProtection="1">
      <alignment horizontal="center" vertical="center"/>
      <protection/>
    </xf>
    <xf numFmtId="49" fontId="0" fillId="0" borderId="11" xfId="0" applyNumberFormat="1" applyFont="1" applyBorder="1" applyAlignment="1" applyProtection="1">
      <alignment horizontal="left" vertical="center" wrapText="1"/>
      <protection/>
    </xf>
    <xf numFmtId="0" fontId="0" fillId="0" borderId="11" xfId="0" applyFont="1" applyBorder="1" applyAlignment="1" applyProtection="1">
      <alignment horizontal="left" vertical="center" wrapText="1"/>
      <protection/>
    </xf>
    <xf numFmtId="0" fontId="0" fillId="0" borderId="11" xfId="0" applyFont="1" applyBorder="1" applyAlignment="1" applyProtection="1">
      <alignment horizontal="center" vertical="center" wrapText="1"/>
      <protection/>
    </xf>
    <xf numFmtId="167" fontId="0" fillId="0" borderId="11" xfId="0" applyNumberFormat="1" applyFont="1" applyBorder="1" applyAlignment="1" applyProtection="1">
      <alignment vertical="center"/>
      <protection/>
    </xf>
    <xf numFmtId="4" fontId="0" fillId="33" borderId="11" xfId="0" applyNumberFormat="1" applyFont="1" applyFill="1" applyBorder="1" applyAlignment="1" applyProtection="1">
      <alignment vertical="center"/>
      <protection locked="0"/>
    </xf>
    <xf numFmtId="4" fontId="0" fillId="0" borderId="11" xfId="0" applyNumberFormat="1" applyFont="1" applyBorder="1" applyAlignment="1" applyProtection="1">
      <alignment vertical="center"/>
      <protection/>
    </xf>
    <xf numFmtId="0" fontId="0" fillId="0" borderId="12" xfId="0" applyFont="1" applyBorder="1" applyAlignment="1" applyProtection="1">
      <alignment horizontal="left" vertical="center" wrapText="1"/>
      <protection/>
    </xf>
    <xf numFmtId="167" fontId="0" fillId="33" borderId="11" xfId="0" applyNumberFormat="1" applyFont="1" applyFill="1" applyBorder="1" applyAlignment="1" applyProtection="1">
      <alignment vertical="center"/>
      <protection locked="0"/>
    </xf>
    <xf numFmtId="0" fontId="33" fillId="0" borderId="11" xfId="0" applyFont="1" applyBorder="1" applyAlignment="1" applyProtection="1">
      <alignment horizontal="center" vertical="center"/>
      <protection/>
    </xf>
    <xf numFmtId="49" fontId="33" fillId="0" borderId="11" xfId="0" applyNumberFormat="1" applyFont="1" applyBorder="1" applyAlignment="1" applyProtection="1">
      <alignment horizontal="left" vertical="center" wrapText="1"/>
      <protection/>
    </xf>
    <xf numFmtId="0" fontId="33" fillId="0" borderId="11" xfId="0" applyFont="1" applyBorder="1" applyAlignment="1" applyProtection="1">
      <alignment horizontal="left" vertical="center" wrapText="1"/>
      <protection/>
    </xf>
    <xf numFmtId="0" fontId="33" fillId="0" borderId="11" xfId="0" applyFont="1" applyBorder="1" applyAlignment="1" applyProtection="1">
      <alignment horizontal="center" vertical="center" wrapText="1"/>
      <protection/>
    </xf>
    <xf numFmtId="167" fontId="33" fillId="0" borderId="11" xfId="0" applyNumberFormat="1" applyFont="1" applyBorder="1" applyAlignment="1" applyProtection="1">
      <alignment vertical="center"/>
      <protection/>
    </xf>
    <xf numFmtId="4" fontId="33" fillId="33" borderId="11" xfId="0" applyNumberFormat="1" applyFont="1" applyFill="1" applyBorder="1" applyAlignment="1" applyProtection="1">
      <alignment vertical="center"/>
      <protection locked="0"/>
    </xf>
    <xf numFmtId="4" fontId="33" fillId="0" borderId="11" xfId="0" applyNumberFormat="1" applyFont="1" applyBorder="1" applyAlignment="1" applyProtection="1">
      <alignment vertical="center"/>
      <protection/>
    </xf>
    <xf numFmtId="0" fontId="33" fillId="0" borderId="12" xfId="0" applyFont="1" applyBorder="1" applyAlignment="1" applyProtection="1">
      <alignment horizontal="left" vertical="center" wrapText="1"/>
      <protection/>
    </xf>
    <xf numFmtId="0" fontId="2" fillId="34" borderId="0" xfId="0" applyFont="1" applyFill="1" applyAlignment="1" applyProtection="1">
      <alignment horizontal="left" vertical="center"/>
      <protection/>
    </xf>
    <xf numFmtId="0" fontId="0" fillId="34" borderId="0" xfId="0" applyFill="1" applyAlignment="1" applyProtection="1">
      <alignment/>
      <protection/>
    </xf>
    <xf numFmtId="0" fontId="3" fillId="34" borderId="0" xfId="0" applyFont="1" applyFill="1" applyAlignment="1" applyProtection="1">
      <alignment horizontal="left" vertical="center"/>
      <protection/>
    </xf>
    <xf numFmtId="0" fontId="0" fillId="0" borderId="0" xfId="0" applyAlignment="1" applyProtection="1">
      <alignment/>
      <protection/>
    </xf>
    <xf numFmtId="0" fontId="2" fillId="0" borderId="0" xfId="0" applyFont="1" applyAlignment="1" applyProtection="1">
      <alignment horizontal="left" vertical="center"/>
      <protection/>
    </xf>
    <xf numFmtId="0" fontId="0" fillId="0" borderId="0" xfId="0" applyBorder="1" applyAlignment="1" applyProtection="1">
      <alignment/>
      <protection/>
    </xf>
    <xf numFmtId="0" fontId="0" fillId="0" borderId="0" xfId="0" applyFont="1" applyAlignment="1" applyProtection="1">
      <alignment horizontal="left" vertical="center"/>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4" fillId="0" borderId="0" xfId="0" applyFont="1" applyBorder="1" applyAlignment="1" applyProtection="1">
      <alignment horizontal="left" vertical="center"/>
      <protection/>
    </xf>
    <xf numFmtId="0" fontId="0" fillId="0" borderId="17" xfId="0" applyBorder="1" applyAlignment="1" applyProtection="1">
      <alignment/>
      <protection/>
    </xf>
    <xf numFmtId="0" fontId="5" fillId="0" borderId="0" xfId="0" applyFont="1" applyAlignment="1" applyProtection="1">
      <alignment horizontal="left" vertical="center"/>
      <protection/>
    </xf>
    <xf numFmtId="0" fontId="6" fillId="0" borderId="0" xfId="0" applyFont="1" applyAlignment="1" applyProtection="1">
      <alignment horizontal="left" vertical="center"/>
      <protection/>
    </xf>
    <xf numFmtId="0" fontId="7" fillId="0" borderId="0" xfId="0" applyFont="1" applyBorder="1" applyAlignment="1" applyProtection="1">
      <alignment horizontal="left" vertical="top"/>
      <protection/>
    </xf>
    <xf numFmtId="0" fontId="8" fillId="0" borderId="0" xfId="0" applyFont="1" applyBorder="1" applyAlignment="1" applyProtection="1">
      <alignment horizontal="left" vertical="center"/>
      <protection/>
    </xf>
    <xf numFmtId="0" fontId="10" fillId="0" borderId="0" xfId="0" applyFont="1" applyBorder="1" applyAlignment="1" applyProtection="1">
      <alignment horizontal="left" vertical="top"/>
      <protection/>
    </xf>
    <xf numFmtId="0" fontId="7" fillId="0" borderId="0" xfId="0" applyFont="1" applyBorder="1" applyAlignment="1" applyProtection="1">
      <alignment horizontal="left" vertical="center"/>
      <protection/>
    </xf>
    <xf numFmtId="0" fontId="0" fillId="0" borderId="18" xfId="0" applyBorder="1" applyAlignment="1" applyProtection="1">
      <alignment/>
      <protection/>
    </xf>
    <xf numFmtId="0" fontId="0" fillId="0" borderId="16" xfId="0" applyFont="1" applyBorder="1" applyAlignment="1" applyProtection="1">
      <alignment vertical="center"/>
      <protection/>
    </xf>
    <xf numFmtId="0" fontId="0" fillId="0" borderId="0" xfId="0" applyFont="1" applyBorder="1" applyAlignment="1" applyProtection="1">
      <alignment vertical="center"/>
      <protection/>
    </xf>
    <xf numFmtId="0" fontId="11" fillId="0" borderId="19" xfId="0" applyFont="1" applyBorder="1" applyAlignment="1" applyProtection="1">
      <alignment horizontal="left" vertical="center"/>
      <protection/>
    </xf>
    <xf numFmtId="0" fontId="0" fillId="0" borderId="19" xfId="0" applyFont="1" applyBorder="1" applyAlignment="1" applyProtection="1">
      <alignment vertical="center"/>
      <protection/>
    </xf>
    <xf numFmtId="0" fontId="0" fillId="0" borderId="17" xfId="0" applyFont="1" applyBorder="1" applyAlignment="1" applyProtection="1">
      <alignment vertical="center"/>
      <protection/>
    </xf>
    <xf numFmtId="0" fontId="0" fillId="0" borderId="0" xfId="0" applyFont="1" applyAlignment="1" applyProtection="1">
      <alignment vertical="center"/>
      <protection/>
    </xf>
    <xf numFmtId="0" fontId="12" fillId="0" borderId="0" xfId="0" applyFont="1" applyBorder="1" applyAlignment="1" applyProtection="1">
      <alignment horizontal="right" vertical="center"/>
      <protection/>
    </xf>
    <xf numFmtId="0" fontId="12" fillId="0" borderId="16"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0" xfId="0" applyFont="1" applyBorder="1" applyAlignment="1" applyProtection="1">
      <alignment horizontal="left" vertical="center"/>
      <protection/>
    </xf>
    <xf numFmtId="0" fontId="12" fillId="0" borderId="17" xfId="0" applyFont="1" applyBorder="1" applyAlignment="1" applyProtection="1">
      <alignment vertical="center"/>
      <protection/>
    </xf>
    <xf numFmtId="0" fontId="12" fillId="0" borderId="0" xfId="0" applyFont="1" applyAlignment="1" applyProtection="1">
      <alignment vertical="center"/>
      <protection/>
    </xf>
    <xf numFmtId="0" fontId="0" fillId="35" borderId="0" xfId="0" applyFont="1" applyFill="1" applyBorder="1" applyAlignment="1" applyProtection="1">
      <alignment vertical="center"/>
      <protection/>
    </xf>
    <xf numFmtId="0" fontId="10" fillId="35" borderId="20" xfId="0" applyFont="1" applyFill="1" applyBorder="1" applyAlignment="1" applyProtection="1">
      <alignment horizontal="left" vertical="center"/>
      <protection/>
    </xf>
    <xf numFmtId="0" fontId="0" fillId="35" borderId="21" xfId="0" applyFont="1" applyFill="1" applyBorder="1" applyAlignment="1" applyProtection="1">
      <alignment vertical="center"/>
      <protection/>
    </xf>
    <xf numFmtId="0" fontId="10" fillId="35" borderId="21" xfId="0" applyFont="1" applyFill="1" applyBorder="1" applyAlignment="1" applyProtection="1">
      <alignment horizontal="center" vertical="center"/>
      <protection/>
    </xf>
    <xf numFmtId="0" fontId="0" fillId="35" borderId="17" xfId="0" applyFont="1" applyFill="1" applyBorder="1" applyAlignment="1" applyProtection="1">
      <alignment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25" xfId="0" applyFont="1" applyBorder="1" applyAlignment="1" applyProtection="1">
      <alignment vertical="center"/>
      <protection/>
    </xf>
    <xf numFmtId="0" fontId="0" fillId="0" borderId="18" xfId="0" applyFont="1" applyBorder="1" applyAlignment="1" applyProtection="1">
      <alignment vertical="center"/>
      <protection/>
    </xf>
    <xf numFmtId="0" fontId="0" fillId="0" borderId="26" xfId="0" applyFont="1" applyBorder="1" applyAlignment="1" applyProtection="1">
      <alignment vertical="center"/>
      <protection/>
    </xf>
    <xf numFmtId="0" fontId="4" fillId="0" borderId="0" xfId="0" applyFont="1" applyAlignment="1" applyProtection="1">
      <alignment horizontal="left" vertical="center"/>
      <protection/>
    </xf>
    <xf numFmtId="0" fontId="0" fillId="0" borderId="27" xfId="0" applyFont="1" applyBorder="1" applyAlignment="1" applyProtection="1">
      <alignment vertical="center"/>
      <protection/>
    </xf>
    <xf numFmtId="0" fontId="8" fillId="0" borderId="10" xfId="0" applyFont="1" applyBorder="1" applyAlignment="1" applyProtection="1">
      <alignment vertical="center"/>
      <protection/>
    </xf>
    <xf numFmtId="0" fontId="7" fillId="0" borderId="0" xfId="0" applyFont="1" applyAlignment="1" applyProtection="1">
      <alignment horizontal="left" vertical="center"/>
      <protection/>
    </xf>
    <xf numFmtId="0" fontId="8" fillId="0" borderId="0" xfId="0" applyFont="1" applyAlignment="1" applyProtection="1">
      <alignment vertical="center"/>
      <protection/>
    </xf>
    <xf numFmtId="0" fontId="8" fillId="0" borderId="27" xfId="0" applyFont="1" applyBorder="1" applyAlignment="1" applyProtection="1">
      <alignment vertical="center"/>
      <protection/>
    </xf>
    <xf numFmtId="0" fontId="8" fillId="0" borderId="16"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vertical="center"/>
      <protection/>
    </xf>
    <xf numFmtId="0" fontId="10" fillId="0" borderId="27" xfId="0" applyFont="1" applyBorder="1" applyAlignment="1" applyProtection="1">
      <alignment vertical="center"/>
      <protection/>
    </xf>
    <xf numFmtId="0" fontId="10" fillId="0" borderId="16" xfId="0" applyFont="1" applyBorder="1" applyAlignment="1" applyProtection="1">
      <alignment vertical="center"/>
      <protection/>
    </xf>
    <xf numFmtId="0" fontId="13" fillId="0" borderId="0" xfId="0" applyFont="1" applyAlignment="1" applyProtection="1">
      <alignment vertical="center"/>
      <protection/>
    </xf>
    <xf numFmtId="165" fontId="8" fillId="0" borderId="0" xfId="0" applyNumberFormat="1" applyFont="1" applyBorder="1" applyAlignment="1" applyProtection="1">
      <alignment horizontal="left" vertical="center"/>
      <protection/>
    </xf>
    <xf numFmtId="0" fontId="0" fillId="0" borderId="28" xfId="0" applyFont="1" applyBorder="1" applyAlignment="1" applyProtection="1">
      <alignment vertical="center"/>
      <protection/>
    </xf>
    <xf numFmtId="0" fontId="0" fillId="0" borderId="29" xfId="0" applyFont="1" applyBorder="1" applyAlignment="1" applyProtection="1">
      <alignment vertical="center"/>
      <protection/>
    </xf>
    <xf numFmtId="0" fontId="0" fillId="0" borderId="30" xfId="0" applyFont="1" applyBorder="1" applyAlignment="1" applyProtection="1">
      <alignment vertical="center"/>
      <protection/>
    </xf>
    <xf numFmtId="0" fontId="8" fillId="35" borderId="31" xfId="0" applyFont="1" applyFill="1" applyBorder="1" applyAlignment="1" applyProtection="1">
      <alignment horizontal="center" vertical="center"/>
      <protection/>
    </xf>
    <xf numFmtId="0" fontId="7" fillId="0" borderId="32" xfId="0" applyFont="1" applyBorder="1" applyAlignment="1" applyProtection="1">
      <alignment horizontal="center" vertical="center" wrapText="1"/>
      <protection/>
    </xf>
    <xf numFmtId="0" fontId="7" fillId="0" borderId="33" xfId="0" applyFont="1" applyBorder="1" applyAlignment="1" applyProtection="1">
      <alignment horizontal="center" vertical="center" wrapText="1"/>
      <protection/>
    </xf>
    <xf numFmtId="0" fontId="7" fillId="0" borderId="34" xfId="0" applyFont="1" applyBorder="1" applyAlignment="1" applyProtection="1">
      <alignment horizontal="center" vertical="center" wrapText="1"/>
      <protection/>
    </xf>
    <xf numFmtId="0" fontId="0" fillId="0" borderId="35" xfId="0" applyFont="1" applyBorder="1" applyAlignment="1" applyProtection="1">
      <alignment vertical="center"/>
      <protection/>
    </xf>
    <xf numFmtId="0" fontId="15" fillId="0" borderId="0" xfId="0" applyFont="1" applyAlignment="1" applyProtection="1">
      <alignment horizontal="left" vertical="center"/>
      <protection/>
    </xf>
    <xf numFmtId="0" fontId="15" fillId="0" borderId="0" xfId="0" applyFont="1" applyAlignment="1" applyProtection="1">
      <alignment vertical="center"/>
      <protection/>
    </xf>
    <xf numFmtId="4" fontId="15" fillId="0" borderId="0" xfId="0" applyNumberFormat="1" applyFont="1" applyBorder="1" applyAlignment="1" applyProtection="1">
      <alignment vertical="center"/>
      <protection/>
    </xf>
    <xf numFmtId="0" fontId="10" fillId="0" borderId="27" xfId="0" applyFont="1" applyBorder="1" applyAlignment="1" applyProtection="1">
      <alignment horizontal="center" vertical="center"/>
      <protection/>
    </xf>
    <xf numFmtId="4" fontId="14" fillId="0" borderId="36" xfId="0" applyNumberFormat="1" applyFont="1" applyBorder="1" applyAlignment="1" applyProtection="1">
      <alignment vertical="center"/>
      <protection/>
    </xf>
    <xf numFmtId="4" fontId="14" fillId="0" borderId="0" xfId="0" applyNumberFormat="1" applyFont="1" applyBorder="1" applyAlignment="1" applyProtection="1">
      <alignment vertical="center"/>
      <protection/>
    </xf>
    <xf numFmtId="166" fontId="14" fillId="0" borderId="0" xfId="0" applyNumberFormat="1" applyFont="1" applyBorder="1" applyAlignment="1" applyProtection="1">
      <alignment vertical="center"/>
      <protection/>
    </xf>
    <xf numFmtId="4" fontId="14" fillId="0" borderId="30" xfId="0" applyNumberFormat="1" applyFont="1" applyBorder="1" applyAlignment="1" applyProtection="1">
      <alignment vertical="center"/>
      <protection/>
    </xf>
    <xf numFmtId="0" fontId="16" fillId="0" borderId="0" xfId="0" applyFont="1" applyAlignment="1" applyProtection="1">
      <alignment horizontal="left" vertical="center"/>
      <protection/>
    </xf>
    <xf numFmtId="0" fontId="17" fillId="0" borderId="10" xfId="0" applyFont="1" applyBorder="1" applyAlignment="1" applyProtection="1">
      <alignment vertical="center"/>
      <protection/>
    </xf>
    <xf numFmtId="0" fontId="18" fillId="0" borderId="0" xfId="0" applyFont="1" applyAlignment="1" applyProtection="1">
      <alignment vertical="center"/>
      <protection/>
    </xf>
    <xf numFmtId="0" fontId="19" fillId="0" borderId="0" xfId="0" applyFont="1" applyAlignment="1" applyProtection="1">
      <alignment vertical="center"/>
      <protection/>
    </xf>
    <xf numFmtId="0" fontId="20" fillId="0" borderId="27" xfId="0" applyFont="1" applyBorder="1" applyAlignment="1" applyProtection="1">
      <alignment horizontal="center" vertical="center"/>
      <protection/>
    </xf>
    <xf numFmtId="0" fontId="17" fillId="0" borderId="16" xfId="0" applyFont="1" applyBorder="1" applyAlignment="1" applyProtection="1">
      <alignment vertical="center"/>
      <protection/>
    </xf>
    <xf numFmtId="4" fontId="21" fillId="0" borderId="36"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30" xfId="0" applyNumberFormat="1" applyFont="1" applyBorder="1" applyAlignment="1" applyProtection="1">
      <alignment vertical="center"/>
      <protection/>
    </xf>
    <xf numFmtId="0" fontId="17" fillId="0" borderId="0" xfId="0" applyFont="1" applyAlignment="1" applyProtection="1">
      <alignment vertical="center"/>
      <protection/>
    </xf>
    <xf numFmtId="0" fontId="17" fillId="0" borderId="0" xfId="0" applyFont="1" applyAlignment="1" applyProtection="1">
      <alignment horizontal="left" vertical="center"/>
      <protection/>
    </xf>
    <xf numFmtId="4" fontId="21" fillId="0" borderId="37" xfId="0" applyNumberFormat="1" applyFont="1" applyBorder="1" applyAlignment="1" applyProtection="1">
      <alignment vertical="center"/>
      <protection/>
    </xf>
    <xf numFmtId="4" fontId="21" fillId="0" borderId="38" xfId="0" applyNumberFormat="1" applyFont="1" applyBorder="1" applyAlignment="1" applyProtection="1">
      <alignment vertical="center"/>
      <protection/>
    </xf>
    <xf numFmtId="166" fontId="21" fillId="0" borderId="38" xfId="0" applyNumberFormat="1" applyFont="1" applyBorder="1" applyAlignment="1" applyProtection="1">
      <alignment vertical="center"/>
      <protection/>
    </xf>
    <xf numFmtId="4" fontId="21" fillId="0" borderId="39" xfId="0" applyNumberFormat="1" applyFont="1" applyBorder="1" applyAlignment="1" applyProtection="1">
      <alignment vertical="center"/>
      <protection/>
    </xf>
    <xf numFmtId="0" fontId="0" fillId="0" borderId="40" xfId="0" applyFont="1" applyBorder="1" applyAlignment="1" applyProtection="1">
      <alignment vertical="center"/>
      <protection/>
    </xf>
    <xf numFmtId="0" fontId="0" fillId="0" borderId="41" xfId="0" applyFont="1" applyBorder="1" applyAlignment="1" applyProtection="1">
      <alignment vertical="center"/>
      <protection/>
    </xf>
    <xf numFmtId="0" fontId="8" fillId="0" borderId="0" xfId="0" applyFont="1" applyBorder="1" applyAlignment="1" applyProtection="1">
      <alignment horizontal="left" vertical="top"/>
      <protection/>
    </xf>
    <xf numFmtId="0" fontId="0" fillId="0" borderId="16"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17" xfId="0" applyFont="1" applyBorder="1" applyAlignment="1" applyProtection="1">
      <alignment vertical="center" wrapText="1"/>
      <protection/>
    </xf>
    <xf numFmtId="0" fontId="0" fillId="0" borderId="0" xfId="0" applyFont="1" applyAlignment="1" applyProtection="1">
      <alignment vertical="center" wrapText="1"/>
      <protection/>
    </xf>
    <xf numFmtId="0" fontId="11" fillId="0" borderId="0" xfId="0" applyFont="1" applyBorder="1" applyAlignment="1" applyProtection="1">
      <alignment horizontal="left" vertical="center"/>
      <protection/>
    </xf>
    <xf numFmtId="0" fontId="0" fillId="0" borderId="42" xfId="0" applyFont="1" applyBorder="1" applyAlignment="1" applyProtection="1">
      <alignment vertical="center"/>
      <protection/>
    </xf>
    <xf numFmtId="4" fontId="12" fillId="0" borderId="0" xfId="0" applyNumberFormat="1" applyFont="1" applyBorder="1" applyAlignment="1" applyProtection="1">
      <alignment vertical="center"/>
      <protection/>
    </xf>
    <xf numFmtId="164" fontId="12" fillId="0" borderId="0" xfId="0" applyNumberFormat="1" applyFont="1" applyBorder="1" applyAlignment="1" applyProtection="1">
      <alignment horizontal="right" vertical="center"/>
      <protection/>
    </xf>
    <xf numFmtId="0" fontId="10" fillId="35" borderId="21" xfId="0" applyFont="1" applyFill="1" applyBorder="1" applyAlignment="1" applyProtection="1">
      <alignment horizontal="right" vertical="center"/>
      <protection/>
    </xf>
    <xf numFmtId="4" fontId="10" fillId="35" borderId="21" xfId="0" applyNumberFormat="1" applyFont="1" applyFill="1" applyBorder="1" applyAlignment="1" applyProtection="1">
      <alignment vertical="center"/>
      <protection/>
    </xf>
    <xf numFmtId="0" fontId="0" fillId="35" borderId="43" xfId="0" applyFont="1" applyFill="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8" fillId="35" borderId="0" xfId="0" applyFont="1" applyFill="1" applyBorder="1" applyAlignment="1" applyProtection="1">
      <alignment horizontal="left" vertical="center"/>
      <protection/>
    </xf>
    <xf numFmtId="0" fontId="8" fillId="35" borderId="0" xfId="0" applyFont="1" applyFill="1" applyBorder="1" applyAlignment="1" applyProtection="1">
      <alignment horizontal="right" vertical="center"/>
      <protection/>
    </xf>
    <xf numFmtId="0" fontId="15" fillId="0" borderId="0" xfId="0" applyFont="1" applyBorder="1" applyAlignment="1" applyProtection="1">
      <alignment horizontal="left" vertical="center"/>
      <protection/>
    </xf>
    <xf numFmtId="0" fontId="22" fillId="0" borderId="16" xfId="0" applyFont="1" applyBorder="1" applyAlignment="1" applyProtection="1">
      <alignment vertical="center"/>
      <protection/>
    </xf>
    <xf numFmtId="0" fontId="22" fillId="0" borderId="0" xfId="0" applyFont="1" applyBorder="1" applyAlignment="1" applyProtection="1">
      <alignment vertical="center"/>
      <protection/>
    </xf>
    <xf numFmtId="0" fontId="22" fillId="0" borderId="38" xfId="0" applyFont="1" applyBorder="1" applyAlignment="1" applyProtection="1">
      <alignment horizontal="left" vertical="center"/>
      <protection/>
    </xf>
    <xf numFmtId="0" fontId="22" fillId="0" borderId="38" xfId="0" applyFont="1" applyBorder="1" applyAlignment="1" applyProtection="1">
      <alignment vertical="center"/>
      <protection/>
    </xf>
    <xf numFmtId="4" fontId="22" fillId="0" borderId="38" xfId="0" applyNumberFormat="1" applyFont="1" applyBorder="1" applyAlignment="1" applyProtection="1">
      <alignment vertical="center"/>
      <protection/>
    </xf>
    <xf numFmtId="0" fontId="22" fillId="0" borderId="17" xfId="0" applyFont="1" applyBorder="1" applyAlignment="1" applyProtection="1">
      <alignment vertical="center"/>
      <protection/>
    </xf>
    <xf numFmtId="0" fontId="22" fillId="0" borderId="0" xfId="0" applyFont="1" applyAlignment="1" applyProtection="1">
      <alignment vertical="center"/>
      <protection/>
    </xf>
    <xf numFmtId="0" fontId="23" fillId="0" borderId="16" xfId="0" applyFont="1" applyBorder="1" applyAlignment="1" applyProtection="1">
      <alignment vertical="center"/>
      <protection/>
    </xf>
    <xf numFmtId="0" fontId="23" fillId="0" borderId="0" xfId="0" applyFont="1" applyBorder="1" applyAlignment="1" applyProtection="1">
      <alignment vertical="center"/>
      <protection/>
    </xf>
    <xf numFmtId="0" fontId="23" fillId="0" borderId="38" xfId="0" applyFont="1" applyBorder="1" applyAlignment="1" applyProtection="1">
      <alignment horizontal="left" vertical="center"/>
      <protection/>
    </xf>
    <xf numFmtId="0" fontId="23" fillId="0" borderId="38" xfId="0" applyFont="1" applyBorder="1" applyAlignment="1" applyProtection="1">
      <alignment vertical="center"/>
      <protection/>
    </xf>
    <xf numFmtId="4" fontId="23" fillId="0" borderId="38" xfId="0" applyNumberFormat="1" applyFont="1" applyBorder="1" applyAlignment="1" applyProtection="1">
      <alignment vertical="center"/>
      <protection/>
    </xf>
    <xf numFmtId="0" fontId="23" fillId="0" borderId="17" xfId="0" applyFont="1" applyBorder="1" applyAlignment="1" applyProtection="1">
      <alignment vertical="center"/>
      <protection/>
    </xf>
    <xf numFmtId="0" fontId="23" fillId="0" borderId="0" xfId="0" applyFont="1" applyAlignment="1" applyProtection="1">
      <alignment vertical="center"/>
      <protection/>
    </xf>
    <xf numFmtId="0" fontId="8" fillId="0" borderId="0" xfId="0" applyFont="1" applyAlignment="1" applyProtection="1">
      <alignment horizontal="left" vertical="center"/>
      <protection/>
    </xf>
    <xf numFmtId="165" fontId="8" fillId="0" borderId="0" xfId="0" applyNumberFormat="1" applyFont="1" applyAlignment="1" applyProtection="1">
      <alignment horizontal="left" vertical="center"/>
      <protection/>
    </xf>
    <xf numFmtId="0" fontId="0" fillId="0" borderId="10" xfId="0" applyFont="1" applyBorder="1" applyAlignment="1" applyProtection="1">
      <alignment horizontal="center" vertical="center" wrapText="1"/>
      <protection/>
    </xf>
    <xf numFmtId="0" fontId="8" fillId="35" borderId="32" xfId="0" applyFont="1" applyFill="1" applyBorder="1" applyAlignment="1" applyProtection="1">
      <alignment horizontal="center" vertical="center" wrapText="1"/>
      <protection/>
    </xf>
    <xf numFmtId="0" fontId="8" fillId="35" borderId="33" xfId="0" applyFont="1" applyFill="1" applyBorder="1" applyAlignment="1" applyProtection="1">
      <alignment horizontal="center" vertical="center" wrapText="1"/>
      <protection/>
    </xf>
    <xf numFmtId="0" fontId="24" fillId="35" borderId="33" xfId="0" applyFont="1" applyFill="1" applyBorder="1" applyAlignment="1" applyProtection="1">
      <alignment horizontal="center" vertical="center" wrapText="1"/>
      <protection/>
    </xf>
    <xf numFmtId="0" fontId="8" fillId="35" borderId="44" xfId="0" applyFont="1" applyFill="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4" fontId="15" fillId="0" borderId="0" xfId="0" applyNumberFormat="1" applyFont="1" applyAlignment="1" applyProtection="1">
      <alignment/>
      <protection/>
    </xf>
    <xf numFmtId="166" fontId="25" fillId="0" borderId="28" xfId="0" applyNumberFormat="1" applyFont="1" applyBorder="1" applyAlignment="1" applyProtection="1">
      <alignment/>
      <protection/>
    </xf>
    <xf numFmtId="166" fontId="25" fillId="0" borderId="29" xfId="0" applyNumberFormat="1" applyFont="1" applyBorder="1" applyAlignment="1" applyProtection="1">
      <alignment/>
      <protection/>
    </xf>
    <xf numFmtId="4" fontId="26" fillId="0" borderId="0" xfId="0" applyNumberFormat="1" applyFont="1" applyAlignment="1" applyProtection="1">
      <alignment vertical="center"/>
      <protection/>
    </xf>
    <xf numFmtId="0" fontId="27" fillId="0" borderId="10" xfId="0" applyFont="1" applyBorder="1" applyAlignment="1" applyProtection="1">
      <alignment/>
      <protection/>
    </xf>
    <xf numFmtId="0" fontId="27" fillId="0" borderId="0" xfId="0" applyFont="1" applyAlignment="1" applyProtection="1">
      <alignment/>
      <protection/>
    </xf>
    <xf numFmtId="0" fontId="27" fillId="0" borderId="0" xfId="0" applyFont="1" applyAlignment="1" applyProtection="1">
      <alignment horizontal="left"/>
      <protection/>
    </xf>
    <xf numFmtId="0" fontId="22" fillId="0" borderId="0" xfId="0" applyFont="1" applyAlignment="1" applyProtection="1">
      <alignment horizontal="left"/>
      <protection/>
    </xf>
    <xf numFmtId="4" fontId="22" fillId="0" borderId="0" xfId="0" applyNumberFormat="1" applyFont="1" applyAlignment="1" applyProtection="1">
      <alignment/>
      <protection/>
    </xf>
    <xf numFmtId="0" fontId="27" fillId="0" borderId="27" xfId="0" applyFont="1" applyBorder="1" applyAlignment="1" applyProtection="1">
      <alignment/>
      <protection/>
    </xf>
    <xf numFmtId="0" fontId="27" fillId="0" borderId="16" xfId="0" applyFont="1" applyBorder="1" applyAlignment="1" applyProtection="1">
      <alignment/>
      <protection/>
    </xf>
    <xf numFmtId="0" fontId="27" fillId="0" borderId="36" xfId="0" applyFont="1" applyBorder="1" applyAlignment="1" applyProtection="1">
      <alignment/>
      <protection/>
    </xf>
    <xf numFmtId="0" fontId="27" fillId="0" borderId="0" xfId="0" applyFont="1" applyBorder="1" applyAlignment="1" applyProtection="1">
      <alignment/>
      <protection/>
    </xf>
    <xf numFmtId="166" fontId="27" fillId="0" borderId="0" xfId="0" applyNumberFormat="1" applyFont="1" applyBorder="1" applyAlignment="1" applyProtection="1">
      <alignment/>
      <protection/>
    </xf>
    <xf numFmtId="166" fontId="27" fillId="0" borderId="30" xfId="0" applyNumberFormat="1" applyFont="1" applyBorder="1" applyAlignment="1" applyProtection="1">
      <alignment/>
      <protection/>
    </xf>
    <xf numFmtId="0" fontId="27" fillId="0" borderId="0" xfId="0" applyFont="1" applyAlignment="1" applyProtection="1">
      <alignment horizontal="center"/>
      <protection/>
    </xf>
    <xf numFmtId="4" fontId="27" fillId="0" borderId="0" xfId="0" applyNumberFormat="1" applyFont="1" applyAlignment="1" applyProtection="1">
      <alignment vertical="center"/>
      <protection/>
    </xf>
    <xf numFmtId="0" fontId="27" fillId="0" borderId="0" xfId="0" applyFont="1" applyBorder="1" applyAlignment="1" applyProtection="1">
      <alignment horizontal="left"/>
      <protection/>
    </xf>
    <xf numFmtId="0" fontId="23" fillId="0" borderId="0" xfId="0" applyFont="1" applyBorder="1" applyAlignment="1" applyProtection="1">
      <alignment horizontal="left"/>
      <protection/>
    </xf>
    <xf numFmtId="4" fontId="23" fillId="0" borderId="0" xfId="0" applyNumberFormat="1" applyFont="1" applyBorder="1" applyAlignment="1" applyProtection="1">
      <alignment/>
      <protection/>
    </xf>
    <xf numFmtId="0" fontId="12" fillId="33" borderId="11" xfId="0" applyFont="1" applyFill="1" applyBorder="1" applyAlignment="1" applyProtection="1">
      <alignment horizontal="left" vertical="center"/>
      <protection/>
    </xf>
    <xf numFmtId="0" fontId="12" fillId="0" borderId="0" xfId="0" applyFont="1" applyBorder="1" applyAlignment="1" applyProtection="1">
      <alignment horizontal="center" vertical="center"/>
      <protection/>
    </xf>
    <xf numFmtId="166" fontId="12" fillId="0" borderId="0" xfId="0" applyNumberFormat="1" applyFont="1" applyBorder="1" applyAlignment="1" applyProtection="1">
      <alignment vertical="center"/>
      <protection/>
    </xf>
    <xf numFmtId="166" fontId="12" fillId="0" borderId="30" xfId="0" applyNumberFormat="1" applyFont="1" applyBorder="1" applyAlignment="1" applyProtection="1">
      <alignment vertical="center"/>
      <protection/>
    </xf>
    <xf numFmtId="4" fontId="0" fillId="0" borderId="0" xfId="0" applyNumberFormat="1" applyFont="1" applyAlignment="1" applyProtection="1">
      <alignment vertical="center"/>
      <protection/>
    </xf>
    <xf numFmtId="0" fontId="28" fillId="0" borderId="0" xfId="0" applyFont="1" applyAlignment="1" applyProtection="1">
      <alignment horizontal="left" vertical="center"/>
      <protection/>
    </xf>
    <xf numFmtId="0" fontId="29" fillId="0" borderId="0" xfId="0" applyFont="1" applyAlignment="1" applyProtection="1">
      <alignment horizontal="left" vertical="center" wrapText="1"/>
      <protection/>
    </xf>
    <xf numFmtId="0" fontId="0" fillId="0" borderId="36" xfId="0" applyFont="1" applyBorder="1" applyAlignment="1" applyProtection="1">
      <alignment vertical="center"/>
      <protection/>
    </xf>
    <xf numFmtId="0" fontId="30" fillId="0" borderId="10" xfId="0" applyFont="1" applyBorder="1" applyAlignment="1" applyProtection="1">
      <alignment vertical="center"/>
      <protection/>
    </xf>
    <xf numFmtId="0" fontId="30" fillId="0" borderId="0" xfId="0" applyFont="1" applyAlignment="1" applyProtection="1">
      <alignment vertical="center"/>
      <protection/>
    </xf>
    <xf numFmtId="0" fontId="30" fillId="0" borderId="0" xfId="0" applyFont="1" applyAlignment="1" applyProtection="1">
      <alignment horizontal="left" vertical="center"/>
      <protection/>
    </xf>
    <xf numFmtId="0" fontId="30" fillId="0" borderId="0" xfId="0" applyFont="1" applyAlignment="1" applyProtection="1">
      <alignment horizontal="left" vertical="center" wrapText="1"/>
      <protection/>
    </xf>
    <xf numFmtId="0" fontId="30" fillId="0" borderId="27" xfId="0" applyFont="1" applyBorder="1" applyAlignment="1" applyProtection="1">
      <alignment vertical="center"/>
      <protection/>
    </xf>
    <xf numFmtId="0" fontId="30" fillId="0" borderId="16" xfId="0" applyFont="1" applyBorder="1" applyAlignment="1" applyProtection="1">
      <alignment vertical="center"/>
      <protection/>
    </xf>
    <xf numFmtId="0" fontId="30" fillId="0" borderId="36" xfId="0" applyFont="1" applyBorder="1" applyAlignment="1" applyProtection="1">
      <alignment vertical="center"/>
      <protection/>
    </xf>
    <xf numFmtId="0" fontId="30" fillId="0" borderId="0" xfId="0" applyFont="1" applyBorder="1" applyAlignment="1" applyProtection="1">
      <alignment vertical="center"/>
      <protection/>
    </xf>
    <xf numFmtId="0" fontId="30" fillId="0" borderId="30" xfId="0" applyFont="1" applyBorder="1" applyAlignment="1" applyProtection="1">
      <alignment vertical="center"/>
      <protection/>
    </xf>
    <xf numFmtId="0" fontId="31" fillId="0" borderId="10" xfId="0" applyFont="1" applyBorder="1" applyAlignment="1" applyProtection="1">
      <alignment vertical="center"/>
      <protection/>
    </xf>
    <xf numFmtId="0" fontId="31" fillId="0" borderId="0" xfId="0" applyFont="1" applyAlignment="1" applyProtection="1">
      <alignment vertical="center"/>
      <protection/>
    </xf>
    <xf numFmtId="0" fontId="31" fillId="0" borderId="0" xfId="0" applyFont="1" applyAlignment="1" applyProtection="1">
      <alignment horizontal="left" vertical="center"/>
      <protection/>
    </xf>
    <xf numFmtId="0" fontId="31" fillId="0" borderId="0" xfId="0" applyFont="1" applyAlignment="1" applyProtection="1">
      <alignment horizontal="left" vertical="center" wrapText="1"/>
      <protection/>
    </xf>
    <xf numFmtId="167" fontId="31" fillId="0" borderId="0" xfId="0" applyNumberFormat="1" applyFont="1" applyAlignment="1" applyProtection="1">
      <alignment vertical="center"/>
      <protection/>
    </xf>
    <xf numFmtId="0" fontId="31" fillId="0" borderId="27" xfId="0" applyFont="1" applyBorder="1" applyAlignment="1" applyProtection="1">
      <alignment vertical="center"/>
      <protection/>
    </xf>
    <xf numFmtId="0" fontId="31" fillId="0" borderId="16" xfId="0" applyFont="1" applyBorder="1" applyAlignment="1" applyProtection="1">
      <alignment vertical="center"/>
      <protection/>
    </xf>
    <xf numFmtId="0" fontId="31" fillId="0" borderId="36" xfId="0" applyFont="1" applyBorder="1" applyAlignment="1" applyProtection="1">
      <alignment vertical="center"/>
      <protection/>
    </xf>
    <xf numFmtId="0" fontId="31" fillId="0" borderId="0" xfId="0" applyFont="1" applyBorder="1" applyAlignment="1" applyProtection="1">
      <alignment vertical="center"/>
      <protection/>
    </xf>
    <xf numFmtId="0" fontId="31" fillId="0" borderId="30" xfId="0" applyFont="1" applyBorder="1" applyAlignment="1" applyProtection="1">
      <alignment vertical="center"/>
      <protection/>
    </xf>
    <xf numFmtId="0" fontId="28" fillId="0" borderId="0" xfId="0" applyFont="1" applyBorder="1" applyAlignment="1" applyProtection="1">
      <alignment horizontal="left" vertical="center"/>
      <protection/>
    </xf>
    <xf numFmtId="0" fontId="31" fillId="0" borderId="0" xfId="0" applyFont="1" applyBorder="1" applyAlignment="1" applyProtection="1">
      <alignment horizontal="left" vertical="center"/>
      <protection/>
    </xf>
    <xf numFmtId="0" fontId="31" fillId="0" borderId="0" xfId="0" applyFont="1" applyBorder="1" applyAlignment="1" applyProtection="1">
      <alignment horizontal="left" vertical="center" wrapText="1"/>
      <protection/>
    </xf>
    <xf numFmtId="167" fontId="31" fillId="0" borderId="0" xfId="0" applyNumberFormat="1" applyFont="1" applyBorder="1" applyAlignment="1" applyProtection="1">
      <alignment vertical="center"/>
      <protection/>
    </xf>
    <xf numFmtId="0" fontId="32" fillId="0" borderId="10" xfId="0" applyFont="1" applyBorder="1" applyAlignment="1" applyProtection="1">
      <alignment vertical="center"/>
      <protection/>
    </xf>
    <xf numFmtId="0" fontId="32" fillId="0" borderId="0" xfId="0" applyFont="1" applyAlignment="1" applyProtection="1">
      <alignment vertical="center"/>
      <protection/>
    </xf>
    <xf numFmtId="0" fontId="32" fillId="0" borderId="0" xfId="0" applyFont="1" applyBorder="1" applyAlignment="1" applyProtection="1">
      <alignment horizontal="left" vertical="center"/>
      <protection/>
    </xf>
    <xf numFmtId="0" fontId="32" fillId="0" borderId="0" xfId="0" applyFont="1" applyBorder="1" applyAlignment="1" applyProtection="1">
      <alignment horizontal="left" vertical="center" wrapText="1"/>
      <protection/>
    </xf>
    <xf numFmtId="167" fontId="32" fillId="0" borderId="0" xfId="0" applyNumberFormat="1" applyFont="1" applyBorder="1" applyAlignment="1" applyProtection="1">
      <alignment vertical="center"/>
      <protection/>
    </xf>
    <xf numFmtId="0" fontId="32" fillId="0" borderId="27" xfId="0" applyFont="1" applyBorder="1" applyAlignment="1" applyProtection="1">
      <alignment vertical="center"/>
      <protection/>
    </xf>
    <xf numFmtId="0" fontId="32" fillId="0" borderId="16" xfId="0" applyFont="1" applyBorder="1" applyAlignment="1" applyProtection="1">
      <alignment vertical="center"/>
      <protection/>
    </xf>
    <xf numFmtId="0" fontId="32" fillId="0" borderId="36" xfId="0" applyFont="1" applyBorder="1" applyAlignment="1" applyProtection="1">
      <alignment vertical="center"/>
      <protection/>
    </xf>
    <xf numFmtId="0" fontId="32" fillId="0" borderId="0" xfId="0" applyFont="1" applyBorder="1" applyAlignment="1" applyProtection="1">
      <alignment vertical="center"/>
      <protection/>
    </xf>
    <xf numFmtId="0" fontId="32" fillId="0" borderId="30" xfId="0" applyFont="1" applyBorder="1" applyAlignment="1" applyProtection="1">
      <alignment vertical="center"/>
      <protection/>
    </xf>
    <xf numFmtId="0" fontId="32" fillId="0" borderId="0" xfId="0" applyFont="1" applyAlignment="1" applyProtection="1">
      <alignment horizontal="left" vertical="center"/>
      <protection/>
    </xf>
    <xf numFmtId="0" fontId="29" fillId="0" borderId="0" xfId="0" applyFont="1" applyBorder="1" applyAlignment="1" applyProtection="1">
      <alignment horizontal="left" vertical="center" wrapText="1"/>
      <protection/>
    </xf>
    <xf numFmtId="0" fontId="33" fillId="0" borderId="16" xfId="0" applyFont="1" applyBorder="1" applyAlignment="1" applyProtection="1">
      <alignment vertical="center"/>
      <protection/>
    </xf>
    <xf numFmtId="0" fontId="33" fillId="33" borderId="11" xfId="0" applyFont="1" applyFill="1" applyBorder="1" applyAlignment="1" applyProtection="1">
      <alignment horizontal="left" vertical="center"/>
      <protection/>
    </xf>
    <xf numFmtId="0" fontId="33" fillId="0" borderId="0" xfId="0" applyFont="1" applyBorder="1" applyAlignment="1" applyProtection="1">
      <alignment horizontal="center" vertical="center"/>
      <protection/>
    </xf>
    <xf numFmtId="0" fontId="34" fillId="0" borderId="0" xfId="0" applyFont="1" applyAlignment="1" applyProtection="1">
      <alignment vertical="center" wrapText="1"/>
      <protection/>
    </xf>
    <xf numFmtId="0" fontId="32" fillId="0" borderId="0" xfId="0" applyFont="1" applyAlignment="1" applyProtection="1">
      <alignment horizontal="left" vertical="center" wrapText="1"/>
      <protection/>
    </xf>
    <xf numFmtId="167" fontId="32" fillId="0" borderId="0" xfId="0" applyNumberFormat="1" applyFont="1" applyAlignment="1" applyProtection="1">
      <alignment vertical="center"/>
      <protection/>
    </xf>
    <xf numFmtId="0" fontId="22" fillId="0" borderId="0" xfId="0" applyFont="1" applyBorder="1" applyAlignment="1" applyProtection="1">
      <alignment horizontal="left"/>
      <protection/>
    </xf>
    <xf numFmtId="4" fontId="22" fillId="0" borderId="0" xfId="0" applyNumberFormat="1" applyFont="1" applyBorder="1" applyAlignment="1" applyProtection="1">
      <alignment/>
      <protection/>
    </xf>
    <xf numFmtId="0" fontId="31" fillId="0" borderId="37" xfId="0" applyFont="1" applyBorder="1" applyAlignment="1" applyProtection="1">
      <alignment vertical="center"/>
      <protection/>
    </xf>
    <xf numFmtId="0" fontId="31" fillId="0" borderId="38" xfId="0" applyFont="1" applyBorder="1" applyAlignment="1" applyProtection="1">
      <alignment vertical="center"/>
      <protection/>
    </xf>
    <xf numFmtId="0" fontId="31" fillId="0" borderId="39" xfId="0" applyFont="1" applyBorder="1" applyAlignment="1" applyProtection="1">
      <alignment vertical="center"/>
      <protection/>
    </xf>
    <xf numFmtId="0" fontId="0" fillId="0" borderId="0" xfId="0" applyAlignment="1" applyProtection="1">
      <alignment/>
      <protection/>
    </xf>
    <xf numFmtId="0" fontId="0" fillId="0" borderId="37" xfId="0" applyFont="1" applyBorder="1" applyAlignment="1" applyProtection="1">
      <alignment vertical="center"/>
      <protection/>
    </xf>
    <xf numFmtId="0" fontId="0" fillId="0" borderId="38" xfId="0" applyFont="1" applyBorder="1" applyAlignment="1" applyProtection="1">
      <alignment vertical="center"/>
      <protection/>
    </xf>
    <xf numFmtId="0" fontId="0" fillId="0" borderId="39" xfId="0" applyFont="1" applyBorder="1" applyAlignment="1" applyProtection="1">
      <alignment vertical="center"/>
      <protection/>
    </xf>
    <xf numFmtId="0" fontId="35" fillId="0" borderId="10" xfId="0" applyFont="1" applyBorder="1" applyAlignment="1" applyProtection="1">
      <alignment vertical="center"/>
      <protection/>
    </xf>
    <xf numFmtId="0" fontId="35" fillId="0" borderId="0" xfId="0" applyFont="1" applyAlignment="1" applyProtection="1">
      <alignment vertical="center"/>
      <protection/>
    </xf>
    <xf numFmtId="0" fontId="35" fillId="0" borderId="0" xfId="0" applyFont="1" applyAlignment="1" applyProtection="1">
      <alignment horizontal="left" vertical="center"/>
      <protection/>
    </xf>
    <xf numFmtId="0" fontId="35" fillId="0" borderId="0" xfId="0" applyFont="1" applyAlignment="1" applyProtection="1">
      <alignment horizontal="left" vertical="center" wrapText="1"/>
      <protection/>
    </xf>
    <xf numFmtId="167" fontId="35" fillId="0" borderId="0" xfId="0" applyNumberFormat="1" applyFont="1" applyAlignment="1" applyProtection="1">
      <alignment vertical="center"/>
      <protection/>
    </xf>
    <xf numFmtId="0" fontId="35" fillId="0" borderId="27" xfId="0" applyFont="1" applyBorder="1" applyAlignment="1" applyProtection="1">
      <alignment vertical="center"/>
      <protection/>
    </xf>
    <xf numFmtId="0" fontId="35" fillId="0" borderId="16" xfId="0" applyFont="1" applyBorder="1" applyAlignment="1" applyProtection="1">
      <alignment vertical="center"/>
      <protection/>
    </xf>
    <xf numFmtId="0" fontId="35" fillId="0" borderId="36" xfId="0" applyFont="1" applyBorder="1" applyAlignment="1" applyProtection="1">
      <alignment vertical="center"/>
      <protection/>
    </xf>
    <xf numFmtId="0" fontId="35" fillId="0" borderId="0" xfId="0" applyFont="1" applyBorder="1" applyAlignment="1" applyProtection="1">
      <alignment vertical="center"/>
      <protection/>
    </xf>
    <xf numFmtId="0" fontId="35" fillId="0" borderId="30" xfId="0" applyFont="1" applyBorder="1" applyAlignment="1" applyProtection="1">
      <alignment vertical="center"/>
      <protection/>
    </xf>
    <xf numFmtId="0" fontId="18" fillId="0" borderId="0" xfId="0" applyFont="1" applyBorder="1" applyAlignment="1" applyProtection="1">
      <alignment horizontal="left" vertical="center" wrapText="1"/>
      <protection/>
    </xf>
    <xf numFmtId="4" fontId="19" fillId="0" borderId="0" xfId="0" applyNumberFormat="1" applyFont="1" applyBorder="1" applyAlignment="1" applyProtection="1">
      <alignment vertical="center"/>
      <protection/>
    </xf>
    <xf numFmtId="4" fontId="15" fillId="0" borderId="0" xfId="0" applyNumberFormat="1" applyFont="1" applyBorder="1" applyAlignment="1" applyProtection="1">
      <alignment horizontal="right" vertical="center"/>
      <protection/>
    </xf>
    <xf numFmtId="4" fontId="15" fillId="0" borderId="0" xfId="0" applyNumberFormat="1" applyFont="1" applyBorder="1" applyAlignment="1" applyProtection="1">
      <alignment vertical="center"/>
      <protection/>
    </xf>
    <xf numFmtId="165" fontId="8" fillId="0" borderId="0" xfId="0" applyNumberFormat="1" applyFont="1" applyBorder="1" applyAlignment="1" applyProtection="1">
      <alignment horizontal="left" vertical="center"/>
      <protection/>
    </xf>
    <xf numFmtId="0" fontId="8" fillId="0" borderId="0" xfId="0" applyFont="1" applyBorder="1" applyAlignment="1" applyProtection="1">
      <alignment vertical="center"/>
      <protection/>
    </xf>
    <xf numFmtId="0" fontId="14" fillId="0" borderId="35" xfId="0" applyFont="1" applyBorder="1" applyAlignment="1" applyProtection="1">
      <alignment horizontal="center" vertical="center"/>
      <protection/>
    </xf>
    <xf numFmtId="0" fontId="8" fillId="35" borderId="20" xfId="0" applyFont="1" applyFill="1" applyBorder="1" applyAlignment="1" applyProtection="1">
      <alignment horizontal="center" vertical="center"/>
      <protection/>
    </xf>
    <xf numFmtId="0" fontId="8" fillId="35" borderId="21" xfId="0" applyFont="1" applyFill="1" applyBorder="1" applyAlignment="1" applyProtection="1">
      <alignment horizontal="center" vertical="center"/>
      <protection/>
    </xf>
    <xf numFmtId="0" fontId="8" fillId="35" borderId="21" xfId="0" applyFont="1" applyFill="1" applyBorder="1" applyAlignment="1" applyProtection="1">
      <alignment horizontal="right" vertical="center"/>
      <protection/>
    </xf>
    <xf numFmtId="164" fontId="12" fillId="0" borderId="0" xfId="0" applyNumberFormat="1" applyFont="1" applyBorder="1" applyAlignment="1" applyProtection="1">
      <alignment horizontal="center" vertical="center"/>
      <protection/>
    </xf>
    <xf numFmtId="4" fontId="9" fillId="0" borderId="0" xfId="0" applyNumberFormat="1" applyFont="1" applyBorder="1" applyAlignment="1" applyProtection="1">
      <alignment vertical="center"/>
      <protection/>
    </xf>
    <xf numFmtId="0" fontId="10" fillId="35" borderId="21" xfId="0" applyFont="1" applyFill="1" applyBorder="1" applyAlignment="1" applyProtection="1">
      <alignment horizontal="left" vertical="center"/>
      <protection/>
    </xf>
    <xf numFmtId="4" fontId="10" fillId="35" borderId="31" xfId="0" applyNumberFormat="1" applyFont="1" applyFill="1" applyBorder="1" applyAlignment="1" applyProtection="1">
      <alignment vertical="center"/>
      <protection/>
    </xf>
    <xf numFmtId="0" fontId="10" fillId="0" borderId="0" xfId="0" applyFont="1" applyBorder="1" applyAlignment="1" applyProtection="1">
      <alignment horizontal="left" vertical="center" wrapText="1"/>
      <protection/>
    </xf>
    <xf numFmtId="0" fontId="0" fillId="0" borderId="0" xfId="0" applyBorder="1" applyAlignment="1" applyProtection="1">
      <alignment/>
      <protection/>
    </xf>
    <xf numFmtId="0" fontId="8" fillId="0" borderId="0" xfId="0" applyFont="1" applyBorder="1" applyAlignment="1" applyProtection="1">
      <alignment horizontal="left" vertical="center"/>
      <protection/>
    </xf>
    <xf numFmtId="0" fontId="9" fillId="0" borderId="0" xfId="0" applyFont="1" applyBorder="1" applyAlignment="1" applyProtection="1">
      <alignment horizontal="left" vertical="top" wrapText="1"/>
      <protection/>
    </xf>
    <xf numFmtId="0" fontId="10" fillId="0" borderId="0" xfId="0" applyFont="1" applyBorder="1" applyAlignment="1" applyProtection="1">
      <alignment horizontal="left" vertical="top" wrapText="1"/>
      <protection/>
    </xf>
    <xf numFmtId="49" fontId="8" fillId="33" borderId="0" xfId="0" applyNumberFormat="1" applyFont="1" applyFill="1" applyBorder="1" applyAlignment="1" applyProtection="1">
      <alignment horizontal="left" vertical="center"/>
      <protection locked="0"/>
    </xf>
    <xf numFmtId="0" fontId="8" fillId="0" borderId="0" xfId="0" applyFont="1" applyBorder="1" applyAlignment="1" applyProtection="1">
      <alignment horizontal="left" vertical="center" wrapText="1"/>
      <protection/>
    </xf>
    <xf numFmtId="4" fontId="11" fillId="0" borderId="19" xfId="0" applyNumberFormat="1" applyFont="1" applyBorder="1" applyAlignment="1" applyProtection="1">
      <alignment vertical="center"/>
      <protection/>
    </xf>
    <xf numFmtId="0" fontId="12" fillId="0" borderId="0" xfId="0" applyFont="1" applyBorder="1" applyAlignment="1" applyProtection="1">
      <alignment horizontal="right" vertical="center"/>
      <protection/>
    </xf>
    <xf numFmtId="0" fontId="7" fillId="0" borderId="0" xfId="0" applyFont="1" applyBorder="1" applyAlignment="1" applyProtection="1">
      <alignment horizontal="left" vertical="center" wrapText="1"/>
      <protection/>
    </xf>
    <xf numFmtId="0" fontId="0" fillId="34" borderId="0" xfId="0" applyFill="1" applyBorder="1" applyAlignment="1" applyProtection="1">
      <alignment/>
      <protection/>
    </xf>
    <xf numFmtId="0" fontId="29" fillId="0" borderId="0" xfId="0" applyFont="1" applyAlignment="1" applyProtection="1">
      <alignment horizontal="left" vertical="center" wrapText="1"/>
      <protection/>
    </xf>
    <xf numFmtId="0" fontId="34" fillId="0" borderId="0" xfId="0" applyFont="1" applyAlignment="1" applyProtection="1">
      <alignment vertical="center" wrapText="1"/>
      <protection/>
    </xf>
    <xf numFmtId="0" fontId="53" fillId="0" borderId="0" xfId="0" applyFont="1" applyAlignment="1">
      <alignment/>
    </xf>
    <xf numFmtId="0" fontId="54" fillId="0" borderId="0" xfId="0" applyFont="1" applyAlignment="1">
      <alignment/>
    </xf>
    <xf numFmtId="0" fontId="55" fillId="0" borderId="45" xfId="0" applyFont="1" applyBorder="1" applyAlignment="1">
      <alignment/>
    </xf>
    <xf numFmtId="0" fontId="55" fillId="0" borderId="45" xfId="0" applyFont="1" applyBorder="1" applyAlignment="1">
      <alignment horizontal="center"/>
    </xf>
    <xf numFmtId="0" fontId="55" fillId="0" borderId="0" xfId="0" applyFont="1" applyBorder="1" applyAlignment="1">
      <alignment/>
    </xf>
    <xf numFmtId="0" fontId="55" fillId="0" borderId="0" xfId="0" applyFont="1" applyBorder="1" applyAlignment="1">
      <alignment horizontal="center"/>
    </xf>
    <xf numFmtId="0" fontId="56" fillId="0" borderId="0" xfId="0" applyFont="1" applyAlignment="1">
      <alignment/>
    </xf>
    <xf numFmtId="1" fontId="55" fillId="0" borderId="0" xfId="0" applyNumberFormat="1" applyFont="1" applyAlignment="1">
      <alignment horizontal="right" indent="1"/>
    </xf>
    <xf numFmtId="0" fontId="55" fillId="0" borderId="0" xfId="0" applyFont="1" applyAlignment="1">
      <alignment horizontal="left" indent="1"/>
    </xf>
    <xf numFmtId="0" fontId="55" fillId="0" borderId="0" xfId="0" applyFont="1" applyAlignment="1">
      <alignment/>
    </xf>
    <xf numFmtId="0" fontId="55" fillId="0" borderId="0" xfId="0" applyFont="1" applyAlignment="1">
      <alignment horizontal="right" indent="1"/>
    </xf>
    <xf numFmtId="4" fontId="55" fillId="0" borderId="0" xfId="0" applyNumberFormat="1" applyFont="1" applyAlignment="1">
      <alignment horizontal="right" indent="1"/>
    </xf>
    <xf numFmtId="4" fontId="55" fillId="6" borderId="0" xfId="0" applyNumberFormat="1" applyFont="1" applyFill="1" applyAlignment="1" applyProtection="1">
      <alignment horizontal="right" indent="1"/>
      <protection locked="0"/>
    </xf>
    <xf numFmtId="0" fontId="54" fillId="0" borderId="0" xfId="0" applyFont="1" applyAlignment="1">
      <alignment horizontal="left" indent="1"/>
    </xf>
    <xf numFmtId="4" fontId="54" fillId="0" borderId="0" xfId="0" applyNumberFormat="1" applyFont="1" applyAlignment="1">
      <alignment horizontal="right" indent="1"/>
    </xf>
    <xf numFmtId="1" fontId="55" fillId="0" borderId="0" xfId="0" applyNumberFormat="1" applyFont="1" applyAlignment="1">
      <alignment horizontal="left"/>
    </xf>
    <xf numFmtId="0" fontId="55" fillId="0" borderId="0" xfId="0" applyFont="1" applyAlignment="1">
      <alignment horizontal="left"/>
    </xf>
    <xf numFmtId="1" fontId="55" fillId="0" borderId="0" xfId="0" applyNumberFormat="1" applyFont="1" applyAlignment="1">
      <alignment horizontal="center"/>
    </xf>
    <xf numFmtId="0" fontId="55" fillId="0" borderId="0" xfId="0" applyFont="1" applyAlignment="1">
      <alignment horizontal="center"/>
    </xf>
    <xf numFmtId="4" fontId="0" fillId="0" borderId="0" xfId="0" applyNumberFormat="1" applyAlignment="1">
      <alignment horizontal="right" indent="1"/>
    </xf>
    <xf numFmtId="4" fontId="54" fillId="0" borderId="46" xfId="0" applyNumberFormat="1" applyFont="1" applyBorder="1" applyAlignment="1">
      <alignment horizontal="right" indent="1"/>
    </xf>
    <xf numFmtId="0" fontId="54" fillId="0" borderId="47" xfId="0" applyFont="1" applyBorder="1" applyAlignment="1">
      <alignment horizontal="center"/>
    </xf>
    <xf numFmtId="0" fontId="54" fillId="0" borderId="48" xfId="0" applyFont="1" applyBorder="1" applyAlignment="1">
      <alignment horizontal="center"/>
    </xf>
    <xf numFmtId="1" fontId="58" fillId="0" borderId="0" xfId="0" applyNumberFormat="1" applyFont="1" applyAlignment="1">
      <alignment horizontal="left" indent="1"/>
    </xf>
    <xf numFmtId="0" fontId="58" fillId="0" borderId="0" xfId="0" applyFont="1" applyAlignment="1">
      <alignment horizontal="left" indent="1"/>
    </xf>
    <xf numFmtId="0" fontId="59" fillId="0" borderId="0" xfId="0" applyFont="1" applyAlignment="1">
      <alignment horizontal="left" vertical="center" wrapText="1" indent="1"/>
    </xf>
    <xf numFmtId="0" fontId="53" fillId="0" borderId="0" xfId="0" applyFont="1" applyAlignment="1" applyProtection="1">
      <alignment/>
      <protection/>
    </xf>
    <xf numFmtId="0" fontId="54" fillId="0" borderId="0" xfId="0" applyFont="1" applyAlignment="1" applyProtection="1">
      <alignment/>
      <protection/>
    </xf>
    <xf numFmtId="0" fontId="55" fillId="0" borderId="45" xfId="0" applyFont="1" applyBorder="1" applyAlignment="1" applyProtection="1">
      <alignment/>
      <protection/>
    </xf>
    <xf numFmtId="0" fontId="55" fillId="0" borderId="45" xfId="0" applyFont="1" applyBorder="1" applyAlignment="1" applyProtection="1">
      <alignment horizontal="center"/>
      <protection/>
    </xf>
    <xf numFmtId="0" fontId="55" fillId="0" borderId="0" xfId="0" applyFont="1" applyBorder="1" applyAlignment="1" applyProtection="1">
      <alignment/>
      <protection/>
    </xf>
    <xf numFmtId="0" fontId="55" fillId="0" borderId="0" xfId="0" applyFont="1" applyBorder="1" applyAlignment="1" applyProtection="1">
      <alignment horizontal="center"/>
      <protection/>
    </xf>
    <xf numFmtId="0" fontId="56" fillId="0" borderId="0" xfId="0" applyFont="1" applyAlignment="1" applyProtection="1">
      <alignment/>
      <protection/>
    </xf>
    <xf numFmtId="1" fontId="55" fillId="0" borderId="0" xfId="0" applyNumberFormat="1" applyFont="1" applyAlignment="1" applyProtection="1">
      <alignment horizontal="right" indent="1"/>
      <protection/>
    </xf>
    <xf numFmtId="0" fontId="55" fillId="0" borderId="0" xfId="0" applyFont="1" applyAlignment="1" applyProtection="1">
      <alignment horizontal="left" indent="1"/>
      <protection/>
    </xf>
    <xf numFmtId="0" fontId="55" fillId="0" borderId="0" xfId="0" applyFont="1" applyAlignment="1" applyProtection="1">
      <alignment/>
      <protection/>
    </xf>
    <xf numFmtId="0" fontId="55" fillId="0" borderId="0" xfId="0" applyFont="1" applyAlignment="1" applyProtection="1">
      <alignment horizontal="right" indent="1"/>
      <protection/>
    </xf>
    <xf numFmtId="4" fontId="55" fillId="0" borderId="0" xfId="0" applyNumberFormat="1" applyFont="1" applyAlignment="1" applyProtection="1">
      <alignment horizontal="right" indent="1"/>
      <protection/>
    </xf>
    <xf numFmtId="0" fontId="54" fillId="0" borderId="0" xfId="0" applyFont="1" applyAlignment="1" applyProtection="1">
      <alignment horizontal="left" indent="1"/>
      <protection/>
    </xf>
    <xf numFmtId="1" fontId="55" fillId="0" borderId="49" xfId="0" applyNumberFormat="1" applyFont="1" applyBorder="1" applyAlignment="1" applyProtection="1">
      <alignment horizontal="right" indent="1"/>
      <protection/>
    </xf>
    <xf numFmtId="0" fontId="55" fillId="0" borderId="49" xfId="0" applyFont="1" applyBorder="1" applyAlignment="1" applyProtection="1">
      <alignment horizontal="left" indent="1"/>
      <protection/>
    </xf>
    <xf numFmtId="0" fontId="55" fillId="0" borderId="49" xfId="0" applyFont="1" applyBorder="1" applyAlignment="1" applyProtection="1">
      <alignment/>
      <protection/>
    </xf>
    <xf numFmtId="0" fontId="55" fillId="0" borderId="49" xfId="0" applyFont="1" applyBorder="1" applyAlignment="1" applyProtection="1">
      <alignment horizontal="right" indent="1"/>
      <protection/>
    </xf>
    <xf numFmtId="4" fontId="55" fillId="0" borderId="49" xfId="0" applyNumberFormat="1" applyFont="1" applyBorder="1" applyAlignment="1" applyProtection="1">
      <alignment horizontal="right" indent="1"/>
      <protection/>
    </xf>
    <xf numFmtId="4" fontId="55" fillId="6" borderId="49" xfId="0" applyNumberFormat="1" applyFont="1" applyFill="1" applyBorder="1" applyAlignment="1" applyProtection="1">
      <alignment horizontal="right" indent="1"/>
      <protection locked="0"/>
    </xf>
    <xf numFmtId="4" fontId="54" fillId="0" borderId="0" xfId="0" applyNumberFormat="1" applyFont="1" applyAlignment="1" applyProtection="1">
      <alignment horizontal="right" indent="1"/>
      <protection/>
    </xf>
    <xf numFmtId="1" fontId="55" fillId="0" borderId="0" xfId="0" applyNumberFormat="1" applyFont="1" applyAlignment="1" applyProtection="1">
      <alignment horizontal="left"/>
      <protection/>
    </xf>
    <xf numFmtId="0" fontId="55" fillId="0" borderId="0" xfId="0" applyFont="1" applyAlignment="1" applyProtection="1">
      <alignment horizontal="left"/>
      <protection/>
    </xf>
    <xf numFmtId="1" fontId="55" fillId="0" borderId="0" xfId="0" applyNumberFormat="1" applyFont="1" applyAlignment="1" applyProtection="1">
      <alignment horizontal="center"/>
      <protection/>
    </xf>
    <xf numFmtId="0" fontId="55" fillId="0" borderId="0" xfId="0" applyFont="1" applyAlignment="1" applyProtection="1">
      <alignment horizontal="center"/>
      <protection/>
    </xf>
    <xf numFmtId="4" fontId="54" fillId="0" borderId="46" xfId="0" applyNumberFormat="1" applyFont="1" applyBorder="1" applyAlignment="1" applyProtection="1">
      <alignment horizontal="right" indent="1"/>
      <protection/>
    </xf>
    <xf numFmtId="0" fontId="54" fillId="0" borderId="47" xfId="0" applyFont="1" applyBorder="1" applyAlignment="1" applyProtection="1">
      <alignment horizontal="center"/>
      <protection/>
    </xf>
    <xf numFmtId="0" fontId="54" fillId="0" borderId="48" xfId="0" applyFont="1" applyBorder="1" applyAlignment="1" applyProtection="1">
      <alignment horizontal="center"/>
      <protection/>
    </xf>
    <xf numFmtId="1" fontId="58" fillId="0" borderId="0" xfId="0" applyNumberFormat="1" applyFont="1" applyAlignment="1" applyProtection="1">
      <alignment horizontal="left" indent="1"/>
      <protection/>
    </xf>
    <xf numFmtId="0" fontId="58" fillId="0" borderId="0" xfId="0" applyFont="1" applyAlignment="1" applyProtection="1">
      <alignment horizontal="left" indent="1"/>
      <protection/>
    </xf>
    <xf numFmtId="0" fontId="59" fillId="0" borderId="0" xfId="0" applyFont="1" applyAlignment="1" applyProtection="1">
      <alignment horizontal="left" vertical="center" wrapText="1" indent="1"/>
      <protection/>
    </xf>
    <xf numFmtId="0" fontId="54" fillId="0" borderId="0" xfId="0" applyFont="1" applyBorder="1" applyAlignment="1" applyProtection="1">
      <alignment/>
      <protection/>
    </xf>
    <xf numFmtId="49" fontId="55" fillId="0" borderId="0" xfId="0" applyNumberFormat="1" applyFont="1" applyFill="1" applyBorder="1" applyAlignment="1" applyProtection="1">
      <alignment horizontal="center" vertical="center"/>
      <protection/>
    </xf>
    <xf numFmtId="0" fontId="55" fillId="0" borderId="0" xfId="0" applyNumberFormat="1" applyFont="1" applyFill="1" applyBorder="1" applyAlignment="1" applyProtection="1">
      <alignment vertical="center"/>
      <protection/>
    </xf>
    <xf numFmtId="4" fontId="55" fillId="0" borderId="0" xfId="0" applyNumberFormat="1" applyFont="1" applyFill="1" applyBorder="1" applyAlignment="1" applyProtection="1">
      <alignment horizontal="right" vertical="center" indent="1"/>
      <protection/>
    </xf>
    <xf numFmtId="1" fontId="55" fillId="0" borderId="0" xfId="0" applyNumberFormat="1" applyFont="1" applyFill="1" applyBorder="1" applyAlignment="1" applyProtection="1">
      <alignment horizontal="center" vertical="center"/>
      <protection/>
    </xf>
    <xf numFmtId="49" fontId="55" fillId="0" borderId="0" xfId="0" applyNumberFormat="1" applyFont="1" applyFill="1" applyBorder="1" applyAlignment="1" applyProtection="1">
      <alignment horizontal="right" vertical="center" indent="1"/>
      <protection/>
    </xf>
    <xf numFmtId="49" fontId="55" fillId="36" borderId="45" xfId="0" applyNumberFormat="1" applyFont="1" applyFill="1" applyBorder="1" applyAlignment="1" applyProtection="1">
      <alignment horizontal="center" vertical="center"/>
      <protection/>
    </xf>
    <xf numFmtId="0" fontId="55" fillId="36" borderId="45" xfId="0" applyNumberFormat="1" applyFont="1" applyFill="1" applyBorder="1" applyAlignment="1" applyProtection="1">
      <alignment horizontal="center" vertical="center"/>
      <protection/>
    </xf>
    <xf numFmtId="4" fontId="55" fillId="36" borderId="45" xfId="0" applyNumberFormat="1" applyFont="1" applyFill="1" applyBorder="1" applyAlignment="1" applyProtection="1">
      <alignment horizontal="right" vertical="center" indent="1"/>
      <protection/>
    </xf>
    <xf numFmtId="1" fontId="55" fillId="36" borderId="45" xfId="0" applyNumberFormat="1" applyFont="1" applyFill="1" applyBorder="1" applyAlignment="1" applyProtection="1">
      <alignment horizontal="center" vertical="center"/>
      <protection/>
    </xf>
    <xf numFmtId="49" fontId="55" fillId="36" borderId="45" xfId="0" applyNumberFormat="1" applyFont="1" applyFill="1" applyBorder="1" applyAlignment="1" applyProtection="1">
      <alignment horizontal="right" vertical="center" indent="1"/>
      <protection/>
    </xf>
    <xf numFmtId="0" fontId="55" fillId="0" borderId="0" xfId="0" applyNumberFormat="1" applyFont="1" applyFill="1" applyBorder="1" applyAlignment="1" applyProtection="1">
      <alignment horizontal="center" vertical="center"/>
      <protection/>
    </xf>
    <xf numFmtId="0" fontId="61" fillId="0" borderId="0" xfId="0" applyFont="1" applyFill="1" applyBorder="1" applyAlignment="1" applyProtection="1">
      <alignment/>
      <protection/>
    </xf>
    <xf numFmtId="49" fontId="55" fillId="0" borderId="0" xfId="0" applyNumberFormat="1" applyFont="1" applyFill="1" applyBorder="1" applyAlignment="1" applyProtection="1">
      <alignment horizontal="center" vertical="center" wrapText="1"/>
      <protection/>
    </xf>
    <xf numFmtId="0" fontId="54" fillId="0" borderId="0" xfId="0" applyNumberFormat="1" applyFont="1" applyFill="1" applyBorder="1" applyAlignment="1" applyProtection="1">
      <alignment horizontal="left" vertical="center" wrapText="1" indent="1"/>
      <protection/>
    </xf>
    <xf numFmtId="49" fontId="54" fillId="0" borderId="0" xfId="0" applyNumberFormat="1" applyFont="1" applyFill="1" applyBorder="1" applyAlignment="1" applyProtection="1">
      <alignment horizontal="center" vertical="center" wrapText="1"/>
      <protection/>
    </xf>
    <xf numFmtId="4" fontId="54" fillId="0" borderId="0" xfId="0" applyNumberFormat="1" applyFont="1" applyFill="1" applyBorder="1" applyAlignment="1" applyProtection="1">
      <alignment horizontal="right" vertical="center" wrapText="1" indent="1"/>
      <protection/>
    </xf>
    <xf numFmtId="1" fontId="53" fillId="0" borderId="50" xfId="0" applyNumberFormat="1" applyFont="1" applyFill="1" applyBorder="1" applyAlignment="1" applyProtection="1">
      <alignment horizontal="center" vertical="center" wrapText="1"/>
      <protection/>
    </xf>
    <xf numFmtId="49" fontId="54" fillId="0" borderId="51" xfId="0" applyNumberFormat="1" applyFont="1" applyFill="1" applyBorder="1" applyAlignment="1" applyProtection="1">
      <alignment horizontal="right" vertical="center" wrapText="1" indent="1"/>
      <protection/>
    </xf>
    <xf numFmtId="49" fontId="55" fillId="0" borderId="45" xfId="0" applyNumberFormat="1" applyFont="1" applyFill="1" applyBorder="1" applyAlignment="1" applyProtection="1">
      <alignment horizontal="center" vertical="center" wrapText="1"/>
      <protection/>
    </xf>
    <xf numFmtId="0" fontId="55" fillId="0" borderId="45" xfId="0" applyNumberFormat="1" applyFont="1" applyFill="1" applyBorder="1" applyAlignment="1" applyProtection="1">
      <alignment vertical="center" wrapText="1"/>
      <protection/>
    </xf>
    <xf numFmtId="4" fontId="55" fillId="2" borderId="45" xfId="0" applyNumberFormat="1" applyFont="1" applyFill="1" applyBorder="1" applyAlignment="1" applyProtection="1">
      <alignment horizontal="right" vertical="center" wrapText="1" indent="1"/>
      <protection locked="0"/>
    </xf>
    <xf numFmtId="1" fontId="55" fillId="0" borderId="45" xfId="0" applyNumberFormat="1" applyFont="1" applyFill="1" applyBorder="1" applyAlignment="1" applyProtection="1">
      <alignment horizontal="center" vertical="center" wrapText="1"/>
      <protection/>
    </xf>
    <xf numFmtId="4" fontId="55" fillId="0" borderId="45" xfId="0" applyNumberFormat="1" applyFont="1" applyFill="1" applyBorder="1" applyAlignment="1" applyProtection="1">
      <alignment horizontal="right" vertical="center" wrapText="1" indent="1"/>
      <protection/>
    </xf>
    <xf numFmtId="1" fontId="55" fillId="0" borderId="45" xfId="0" applyNumberFormat="1" applyFont="1" applyFill="1" applyBorder="1" applyAlignment="1" applyProtection="1">
      <alignment horizontal="center" vertical="center"/>
      <protection/>
    </xf>
    <xf numFmtId="0" fontId="55" fillId="0" borderId="45" xfId="0" applyNumberFormat="1" applyFont="1" applyFill="1" applyBorder="1" applyAlignment="1" applyProtection="1">
      <alignment vertical="center" wrapText="1"/>
      <protection/>
    </xf>
    <xf numFmtId="0" fontId="55" fillId="0" borderId="45" xfId="0" applyNumberFormat="1" applyFont="1" applyFill="1" applyBorder="1" applyAlignment="1" applyProtection="1">
      <alignment vertical="center"/>
      <protection/>
    </xf>
    <xf numFmtId="0" fontId="55" fillId="0" borderId="52" xfId="0" applyNumberFormat="1" applyFont="1" applyFill="1" applyBorder="1" applyAlignment="1" applyProtection="1">
      <alignment vertical="center"/>
      <protection/>
    </xf>
    <xf numFmtId="49" fontId="55" fillId="0" borderId="45" xfId="0" applyNumberFormat="1" applyFont="1" applyFill="1" applyBorder="1" applyAlignment="1" applyProtection="1">
      <alignment horizontal="center"/>
      <protection/>
    </xf>
    <xf numFmtId="4" fontId="55" fillId="2" borderId="45" xfId="0" applyNumberFormat="1" applyFont="1" applyFill="1" applyBorder="1" applyAlignment="1" applyProtection="1">
      <alignment horizontal="right" indent="1"/>
      <protection locked="0"/>
    </xf>
    <xf numFmtId="1" fontId="55" fillId="0" borderId="45" xfId="0" applyNumberFormat="1" applyFont="1" applyFill="1" applyBorder="1" applyAlignment="1" applyProtection="1">
      <alignment horizontal="center"/>
      <protection/>
    </xf>
    <xf numFmtId="4" fontId="55" fillId="0" borderId="52" xfId="0" applyNumberFormat="1" applyFont="1" applyFill="1" applyBorder="1" applyAlignment="1" applyProtection="1">
      <alignment horizontal="right" vertical="center" wrapText="1" indent="1"/>
      <protection/>
    </xf>
    <xf numFmtId="0" fontId="54" fillId="0" borderId="46" xfId="0" applyNumberFormat="1" applyFont="1" applyFill="1" applyBorder="1" applyAlignment="1" applyProtection="1">
      <alignment vertical="center"/>
      <protection/>
    </xf>
    <xf numFmtId="49" fontId="55" fillId="0" borderId="0" xfId="0" applyNumberFormat="1" applyFont="1" applyFill="1" applyBorder="1" applyAlignment="1" applyProtection="1">
      <alignment horizontal="center"/>
      <protection/>
    </xf>
    <xf numFmtId="4" fontId="55" fillId="0" borderId="0" xfId="0" applyNumberFormat="1" applyFont="1" applyFill="1" applyBorder="1" applyAlignment="1" applyProtection="1">
      <alignment horizontal="right" indent="1"/>
      <protection/>
    </xf>
    <xf numFmtId="1" fontId="55" fillId="0" borderId="0" xfId="0" applyNumberFormat="1" applyFont="1" applyFill="1" applyBorder="1" applyAlignment="1" applyProtection="1">
      <alignment horizontal="center"/>
      <protection/>
    </xf>
    <xf numFmtId="4" fontId="55" fillId="0" borderId="46" xfId="0" applyNumberFormat="1" applyFont="1" applyFill="1" applyBorder="1" applyAlignment="1" applyProtection="1">
      <alignment horizontal="right" vertical="center" wrapText="1" indent="1"/>
      <protection/>
    </xf>
    <xf numFmtId="0" fontId="54" fillId="0" borderId="0" xfId="0" applyNumberFormat="1" applyFont="1" applyFill="1" applyBorder="1" applyAlignment="1" applyProtection="1">
      <alignment vertical="center"/>
      <protection/>
    </xf>
    <xf numFmtId="0" fontId="56" fillId="0" borderId="0" xfId="0" applyNumberFormat="1" applyFont="1" applyFill="1" applyBorder="1" applyAlignment="1" applyProtection="1">
      <alignment vertical="center"/>
      <protection/>
    </xf>
    <xf numFmtId="0" fontId="55" fillId="0" borderId="0" xfId="0" applyNumberFormat="1" applyFont="1" applyFill="1" applyBorder="1" applyAlignment="1" applyProtection="1">
      <alignment vertical="center"/>
      <protection/>
    </xf>
    <xf numFmtId="49" fontId="61" fillId="0" borderId="0" xfId="0" applyNumberFormat="1" applyFont="1" applyFill="1" applyBorder="1" applyAlignment="1" applyProtection="1">
      <alignment horizontal="center" vertical="center" wrapText="1"/>
      <protection/>
    </xf>
    <xf numFmtId="49" fontId="61" fillId="0" borderId="0" xfId="0" applyNumberFormat="1" applyFont="1" applyFill="1" applyBorder="1" applyAlignment="1" applyProtection="1">
      <alignment horizontal="center"/>
      <protection/>
    </xf>
    <xf numFmtId="4" fontId="61" fillId="0" borderId="0" xfId="0" applyNumberFormat="1" applyFont="1" applyFill="1" applyBorder="1" applyAlignment="1" applyProtection="1">
      <alignment horizontal="right" indent="1"/>
      <protection/>
    </xf>
    <xf numFmtId="1" fontId="61" fillId="0" borderId="0" xfId="0" applyNumberFormat="1" applyFont="1" applyFill="1" applyBorder="1" applyAlignment="1" applyProtection="1">
      <alignment horizontal="center"/>
      <protection/>
    </xf>
    <xf numFmtId="49" fontId="1" fillId="0" borderId="0" xfId="0" applyNumberFormat="1" applyFont="1" applyFill="1" applyBorder="1" applyAlignment="1" applyProtection="1">
      <alignment horizontal="center" vertical="center"/>
      <protection/>
    </xf>
    <xf numFmtId="4" fontId="1" fillId="0" borderId="0" xfId="0" applyNumberFormat="1" applyFont="1" applyFill="1" applyBorder="1" applyAlignment="1" applyProtection="1">
      <alignment horizontal="right" vertical="center" indent="1"/>
      <protection/>
    </xf>
    <xf numFmtId="1" fontId="1" fillId="0" borderId="0" xfId="0" applyNumberFormat="1" applyFont="1" applyFill="1" applyBorder="1" applyAlignment="1" applyProtection="1">
      <alignment horizontal="center" vertical="center"/>
      <protection/>
    </xf>
    <xf numFmtId="49" fontId="1" fillId="0" borderId="0" xfId="0" applyNumberFormat="1" applyFont="1" applyFill="1" applyBorder="1" applyAlignment="1" applyProtection="1">
      <alignment horizontal="right" vertical="center" indent="1"/>
      <protection/>
    </xf>
    <xf numFmtId="0" fontId="1" fillId="0" borderId="0" xfId="0" applyNumberFormat="1" applyFont="1" applyFill="1" applyBorder="1" applyAlignment="1" applyProtection="1">
      <alignment vertical="center"/>
      <protection/>
    </xf>
    <xf numFmtId="0" fontId="55" fillId="0" borderId="53" xfId="0" applyNumberFormat="1" applyFont="1" applyFill="1" applyBorder="1" applyAlignment="1" applyProtection="1">
      <alignment vertical="center"/>
      <protection/>
    </xf>
    <xf numFmtId="0" fontId="62" fillId="0" borderId="0" xfId="0" applyFont="1" applyAlignment="1" applyProtection="1">
      <alignment horizontal="left"/>
      <protection/>
    </xf>
    <xf numFmtId="0" fontId="63" fillId="0" borderId="0" xfId="0" applyFont="1" applyAlignment="1" applyProtection="1">
      <alignment horizontal="left"/>
      <protection/>
    </xf>
    <xf numFmtId="0" fontId="63" fillId="0" borderId="0" xfId="0" applyFont="1" applyAlignment="1" applyProtection="1">
      <alignment horizontal="center"/>
      <protection/>
    </xf>
    <xf numFmtId="0" fontId="64" fillId="0" borderId="0" xfId="0" applyFont="1" applyAlignment="1" applyProtection="1">
      <alignment horizontal="right"/>
      <protection/>
    </xf>
    <xf numFmtId="0" fontId="64" fillId="0" borderId="0" xfId="0" applyFont="1" applyAlignment="1" applyProtection="1">
      <alignment horizontal="center"/>
      <protection locked="0"/>
    </xf>
    <xf numFmtId="0" fontId="63" fillId="0" borderId="0" xfId="0" applyFont="1" applyAlignment="1" applyProtection="1">
      <alignment/>
      <protection/>
    </xf>
    <xf numFmtId="0" fontId="65" fillId="0" borderId="0" xfId="0" applyFont="1" applyAlignment="1" applyProtection="1">
      <alignment/>
      <protection/>
    </xf>
    <xf numFmtId="0" fontId="64" fillId="0" borderId="0" xfId="0" applyFont="1" applyAlignment="1" applyProtection="1">
      <alignment/>
      <protection/>
    </xf>
    <xf numFmtId="0" fontId="64" fillId="0" borderId="0" xfId="0" applyFont="1" applyBorder="1" applyAlignment="1" applyProtection="1">
      <alignment horizontal="center"/>
      <protection locked="0"/>
    </xf>
    <xf numFmtId="0" fontId="64" fillId="0" borderId="0" xfId="0" applyFont="1" applyBorder="1" applyAlignment="1" applyProtection="1">
      <alignment horizontal="right"/>
      <protection/>
    </xf>
    <xf numFmtId="0" fontId="64" fillId="0" borderId="0" xfId="0" applyFont="1" applyBorder="1" applyAlignment="1" applyProtection="1">
      <alignment horizontal="justify" wrapText="1"/>
      <protection/>
    </xf>
    <xf numFmtId="0" fontId="64" fillId="0" borderId="0" xfId="0" applyFont="1" applyAlignment="1" applyProtection="1">
      <alignment horizontal="justify" wrapText="1"/>
      <protection/>
    </xf>
    <xf numFmtId="0" fontId="63" fillId="0" borderId="0" xfId="0" applyFont="1" applyAlignment="1" applyProtection="1">
      <alignment horizontal="justify" wrapText="1"/>
      <protection/>
    </xf>
    <xf numFmtId="0" fontId="64" fillId="0" borderId="0" xfId="0" applyFont="1" applyAlignment="1" applyProtection="1">
      <alignment horizontal="right" wrapText="1"/>
      <protection/>
    </xf>
    <xf numFmtId="168" fontId="64" fillId="0" borderId="0" xfId="0" applyNumberFormat="1" applyFont="1" applyAlignment="1" applyProtection="1">
      <alignment horizontal="right"/>
      <protection/>
    </xf>
    <xf numFmtId="0" fontId="63" fillId="0" borderId="19" xfId="0" applyFont="1" applyBorder="1" applyAlignment="1" applyProtection="1">
      <alignment horizontal="justify" wrapText="1"/>
      <protection/>
    </xf>
    <xf numFmtId="0" fontId="64" fillId="0" borderId="19" xfId="0" applyFont="1" applyBorder="1" applyAlignment="1" applyProtection="1">
      <alignment horizontal="right" wrapText="1"/>
      <protection/>
    </xf>
    <xf numFmtId="0" fontId="64" fillId="0" borderId="19" xfId="0" applyFont="1" applyBorder="1" applyAlignment="1" applyProtection="1">
      <alignment horizontal="right"/>
      <protection/>
    </xf>
    <xf numFmtId="0" fontId="64" fillId="0" borderId="19" xfId="0" applyFont="1" applyBorder="1" applyAlignment="1" applyProtection="1">
      <alignment/>
      <protection/>
    </xf>
    <xf numFmtId="0" fontId="64" fillId="0" borderId="19" xfId="0" applyFont="1" applyBorder="1" applyAlignment="1" applyProtection="1">
      <alignment horizontal="center"/>
      <protection locked="0"/>
    </xf>
    <xf numFmtId="168" fontId="64" fillId="0" borderId="19" xfId="0" applyNumberFormat="1" applyFont="1" applyBorder="1" applyAlignment="1" applyProtection="1">
      <alignment horizontal="right"/>
      <protection/>
    </xf>
    <xf numFmtId="0" fontId="66" fillId="0" borderId="0" xfId="0" applyFont="1" applyAlignment="1" applyProtection="1">
      <alignment horizontal="center"/>
      <protection/>
    </xf>
    <xf numFmtId="0" fontId="66" fillId="0" borderId="0" xfId="0" applyFont="1" applyBorder="1" applyAlignment="1" applyProtection="1">
      <alignment/>
      <protection/>
    </xf>
    <xf numFmtId="0" fontId="64" fillId="0" borderId="0" xfId="0" applyFont="1" applyAlignment="1" applyProtection="1">
      <alignment/>
      <protection locked="0"/>
    </xf>
    <xf numFmtId="0" fontId="64" fillId="0" borderId="23" xfId="0" applyFont="1" applyBorder="1" applyAlignment="1" applyProtection="1">
      <alignment/>
      <protection/>
    </xf>
    <xf numFmtId="0" fontId="64" fillId="0" borderId="23" xfId="0" applyFont="1" applyBorder="1" applyAlignment="1" applyProtection="1">
      <alignment horizontal="left"/>
      <protection/>
    </xf>
    <xf numFmtId="0" fontId="64" fillId="0" borderId="23" xfId="0" applyFont="1" applyBorder="1" applyAlignment="1" applyProtection="1">
      <alignment horizontal="right"/>
      <protection/>
    </xf>
    <xf numFmtId="0" fontId="64" fillId="0" borderId="23" xfId="0" applyFont="1" applyBorder="1" applyAlignment="1" applyProtection="1">
      <alignment horizontal="right"/>
      <protection locked="0"/>
    </xf>
    <xf numFmtId="0" fontId="64" fillId="0" borderId="0" xfId="0" applyFont="1" applyBorder="1" applyAlignment="1" applyProtection="1">
      <alignment/>
      <protection/>
    </xf>
    <xf numFmtId="0" fontId="64" fillId="0" borderId="0" xfId="0" applyFont="1" applyBorder="1" applyAlignment="1" applyProtection="1">
      <alignment horizontal="left"/>
      <protection/>
    </xf>
    <xf numFmtId="0" fontId="64" fillId="0" borderId="0" xfId="0" applyFont="1" applyBorder="1" applyAlignment="1" applyProtection="1">
      <alignment horizontal="right"/>
      <protection locked="0"/>
    </xf>
    <xf numFmtId="0" fontId="64" fillId="0" borderId="0" xfId="0" applyFont="1" applyAlignment="1" applyProtection="1">
      <alignment horizontal="left"/>
      <protection/>
    </xf>
    <xf numFmtId="169" fontId="64" fillId="2" borderId="0" xfId="0" applyNumberFormat="1" applyFont="1" applyFill="1" applyAlignment="1" applyProtection="1">
      <alignment/>
      <protection locked="0"/>
    </xf>
    <xf numFmtId="169" fontId="64" fillId="0" borderId="0" xfId="0" applyNumberFormat="1" applyFont="1" applyAlignment="1" applyProtection="1">
      <alignment horizontal="right"/>
      <protection/>
    </xf>
    <xf numFmtId="169" fontId="64" fillId="0" borderId="0" xfId="0" applyNumberFormat="1" applyFont="1" applyAlignment="1" applyProtection="1">
      <alignment/>
      <protection locked="0"/>
    </xf>
    <xf numFmtId="0" fontId="64" fillId="0" borderId="0" xfId="0" applyFont="1" applyAlignment="1" applyProtection="1">
      <alignment/>
      <protection/>
    </xf>
    <xf numFmtId="3" fontId="64" fillId="0" borderId="0" xfId="0" applyNumberFormat="1" applyFont="1" applyAlignment="1" applyProtection="1">
      <alignment horizontal="left"/>
      <protection/>
    </xf>
    <xf numFmtId="0" fontId="64" fillId="0" borderId="0" xfId="0" applyFont="1" applyAlignment="1" applyProtection="1">
      <alignment horizontal="left" vertical="top" wrapText="1"/>
      <protection/>
    </xf>
    <xf numFmtId="0" fontId="64" fillId="0" borderId="0" xfId="0" applyFont="1" applyAlignment="1" applyProtection="1">
      <alignment wrapText="1"/>
      <protection/>
    </xf>
    <xf numFmtId="0" fontId="67" fillId="0" borderId="0" xfId="0" applyFont="1" applyBorder="1" applyAlignment="1" applyProtection="1">
      <alignment horizontal="right"/>
      <protection/>
    </xf>
    <xf numFmtId="0" fontId="64" fillId="0" borderId="23" xfId="0" applyFont="1" applyBorder="1" applyAlignment="1" applyProtection="1">
      <alignment/>
      <protection locked="0"/>
    </xf>
    <xf numFmtId="169" fontId="64" fillId="0" borderId="23" xfId="0" applyNumberFormat="1" applyFont="1" applyBorder="1" applyAlignment="1" applyProtection="1">
      <alignment horizontal="right"/>
      <protection/>
    </xf>
    <xf numFmtId="169" fontId="67" fillId="0" borderId="0" xfId="0" applyNumberFormat="1" applyFont="1" applyAlignment="1" applyProtection="1">
      <alignment horizontal="right"/>
      <protection/>
    </xf>
    <xf numFmtId="0" fontId="63" fillId="0" borderId="14" xfId="0" applyNumberFormat="1" applyFont="1" applyBorder="1" applyAlignment="1" applyProtection="1">
      <alignment/>
      <protection/>
    </xf>
    <xf numFmtId="0" fontId="63" fillId="0" borderId="14" xfId="0" applyNumberFormat="1" applyFont="1" applyBorder="1" applyAlignment="1" applyProtection="1">
      <alignment horizontal="left"/>
      <protection/>
    </xf>
    <xf numFmtId="0" fontId="68" fillId="0" borderId="14" xfId="0" applyFont="1" applyBorder="1" applyAlignment="1" applyProtection="1">
      <alignment/>
      <protection/>
    </xf>
    <xf numFmtId="0" fontId="67" fillId="0" borderId="14" xfId="0" applyFont="1" applyBorder="1" applyAlignment="1" applyProtection="1">
      <alignment horizontal="right"/>
      <protection/>
    </xf>
    <xf numFmtId="0" fontId="64" fillId="0" borderId="14" xfId="0" applyNumberFormat="1" applyFont="1" applyBorder="1" applyAlignment="1" applyProtection="1">
      <alignment horizontal="right"/>
      <protection/>
    </xf>
    <xf numFmtId="0" fontId="64" fillId="0" borderId="14" xfId="0" applyNumberFormat="1" applyFont="1" applyBorder="1" applyAlignment="1" applyProtection="1">
      <alignment/>
      <protection locked="0"/>
    </xf>
    <xf numFmtId="170" fontId="67" fillId="0" borderId="14" xfId="0" applyNumberFormat="1" applyFont="1" applyBorder="1" applyAlignment="1" applyProtection="1">
      <alignment horizontal="right"/>
      <protection/>
    </xf>
    <xf numFmtId="0" fontId="69" fillId="0" borderId="0" xfId="0" applyFont="1" applyAlignment="1" applyProtection="1">
      <alignment/>
      <protection/>
    </xf>
    <xf numFmtId="0" fontId="67" fillId="0" borderId="0" xfId="0" applyFont="1" applyAlignment="1" applyProtection="1">
      <alignment horizontal="right"/>
      <protection/>
    </xf>
    <xf numFmtId="9" fontId="64" fillId="0" borderId="0" xfId="0" applyNumberFormat="1" applyFont="1" applyAlignment="1" applyProtection="1">
      <alignment horizontal="right"/>
      <protection/>
    </xf>
    <xf numFmtId="170" fontId="67" fillId="0" borderId="0" xfId="0" applyNumberFormat="1" applyFont="1" applyAlignment="1" applyProtection="1">
      <alignment horizontal="right"/>
      <protection/>
    </xf>
    <xf numFmtId="0" fontId="70" fillId="0" borderId="0" xfId="0" applyFont="1" applyAlignment="1" applyProtection="1">
      <alignment/>
      <protection/>
    </xf>
    <xf numFmtId="0" fontId="70" fillId="0" borderId="0" xfId="0" applyFont="1" applyAlignment="1" applyProtection="1">
      <alignment horizontal="left"/>
      <protection/>
    </xf>
    <xf numFmtId="170" fontId="64" fillId="0" borderId="0" xfId="0" applyNumberFormat="1" applyFont="1" applyAlignment="1" applyProtection="1">
      <alignment horizontal="right"/>
      <protection/>
    </xf>
    <xf numFmtId="0" fontId="62" fillId="0" borderId="0" xfId="0" applyFont="1" applyAlignment="1" applyProtection="1">
      <alignment horizontal="left"/>
      <protection/>
    </xf>
    <xf numFmtId="0" fontId="63" fillId="0" borderId="0" xfId="0" applyFont="1" applyAlignment="1" applyProtection="1">
      <alignment horizontal="left"/>
      <protection/>
    </xf>
    <xf numFmtId="0" fontId="63" fillId="0" borderId="0" xfId="0" applyFont="1" applyAlignment="1" applyProtection="1">
      <alignment horizontal="center"/>
      <protection/>
    </xf>
    <xf numFmtId="0" fontId="63" fillId="0" borderId="0" xfId="0" applyFont="1" applyAlignment="1" applyProtection="1">
      <alignment horizontal="right"/>
      <protection/>
    </xf>
    <xf numFmtId="0" fontId="63" fillId="0" borderId="0" xfId="0" applyFont="1" applyAlignment="1" applyProtection="1">
      <alignment horizontal="center"/>
      <protection locked="0"/>
    </xf>
    <xf numFmtId="0" fontId="63" fillId="0" borderId="0" xfId="0" applyFont="1" applyAlignment="1" applyProtection="1">
      <alignment/>
      <protection/>
    </xf>
    <xf numFmtId="0" fontId="63" fillId="0" borderId="0" xfId="0" applyFont="1" applyBorder="1" applyAlignment="1" applyProtection="1">
      <alignment horizontal="center"/>
      <protection locked="0"/>
    </xf>
    <xf numFmtId="0" fontId="63" fillId="0" borderId="0" xfId="0" applyFont="1" applyBorder="1" applyAlignment="1" applyProtection="1">
      <alignment horizontal="center"/>
      <protection/>
    </xf>
    <xf numFmtId="0" fontId="64" fillId="0" borderId="0" xfId="0" applyFont="1" applyBorder="1" applyAlignment="1" applyProtection="1">
      <alignment horizontal="justify" wrapText="1"/>
      <protection/>
    </xf>
    <xf numFmtId="0" fontId="69" fillId="0" borderId="0" xfId="0" applyFont="1" applyBorder="1" applyAlignment="1" applyProtection="1">
      <alignment horizontal="justify" wrapText="1"/>
      <protection/>
    </xf>
    <xf numFmtId="0" fontId="66" fillId="0" borderId="0" xfId="0" applyFont="1" applyAlignment="1" applyProtection="1">
      <alignment horizontal="center"/>
      <protection/>
    </xf>
    <xf numFmtId="0" fontId="66" fillId="0" borderId="0" xfId="0" applyFont="1" applyBorder="1" applyAlignment="1" applyProtection="1">
      <alignment/>
      <protection/>
    </xf>
    <xf numFmtId="0" fontId="63" fillId="0" borderId="0" xfId="0" applyFont="1" applyAlignment="1" applyProtection="1">
      <alignment/>
      <protection locked="0"/>
    </xf>
    <xf numFmtId="0" fontId="64" fillId="0" borderId="23" xfId="0" applyFont="1" applyBorder="1" applyAlignment="1" applyProtection="1">
      <alignment/>
      <protection/>
    </xf>
    <xf numFmtId="0" fontId="64" fillId="0" borderId="23" xfId="0" applyFont="1" applyBorder="1" applyAlignment="1" applyProtection="1">
      <alignment horizontal="left"/>
      <protection/>
    </xf>
    <xf numFmtId="0" fontId="64" fillId="0" borderId="23" xfId="0" applyFont="1" applyBorder="1" applyAlignment="1" applyProtection="1">
      <alignment horizontal="right"/>
      <protection/>
    </xf>
    <xf numFmtId="0" fontId="64" fillId="0" borderId="23" xfId="0" applyFont="1" applyBorder="1" applyAlignment="1" applyProtection="1">
      <alignment horizontal="right"/>
      <protection locked="0"/>
    </xf>
    <xf numFmtId="0" fontId="64" fillId="0" borderId="0" xfId="0" applyFont="1" applyBorder="1" applyAlignment="1" applyProtection="1">
      <alignment/>
      <protection/>
    </xf>
    <xf numFmtId="0" fontId="64" fillId="0" borderId="0" xfId="0" applyFont="1" applyBorder="1" applyAlignment="1" applyProtection="1">
      <alignment horizontal="left"/>
      <protection/>
    </xf>
    <xf numFmtId="0" fontId="64" fillId="0" borderId="0" xfId="0" applyFont="1" applyBorder="1" applyAlignment="1" applyProtection="1">
      <alignment horizontal="right"/>
      <protection/>
    </xf>
    <xf numFmtId="0" fontId="64" fillId="0" borderId="0" xfId="0" applyFont="1" applyBorder="1" applyAlignment="1" applyProtection="1">
      <alignment horizontal="right"/>
      <protection locked="0"/>
    </xf>
    <xf numFmtId="0" fontId="64" fillId="0" borderId="0" xfId="0" applyFont="1" applyAlignment="1" applyProtection="1">
      <alignment horizontal="left"/>
      <protection/>
    </xf>
    <xf numFmtId="0" fontId="64" fillId="0" borderId="0" xfId="0" applyFont="1" applyAlignment="1" applyProtection="1">
      <alignment horizontal="right"/>
      <protection/>
    </xf>
    <xf numFmtId="169" fontId="64" fillId="2" borderId="0" xfId="0" applyNumberFormat="1" applyFont="1" applyFill="1" applyAlignment="1" applyProtection="1">
      <alignment/>
      <protection locked="0"/>
    </xf>
    <xf numFmtId="169" fontId="64" fillId="0" borderId="0" xfId="0" applyNumberFormat="1" applyFont="1" applyAlignment="1" applyProtection="1">
      <alignment/>
      <protection/>
    </xf>
    <xf numFmtId="169" fontId="64" fillId="0" borderId="0" xfId="0" applyNumberFormat="1" applyFont="1" applyAlignment="1" applyProtection="1">
      <alignment/>
      <protection locked="0"/>
    </xf>
    <xf numFmtId="3" fontId="64" fillId="0" borderId="0" xfId="0" applyNumberFormat="1" applyFont="1" applyAlignment="1" applyProtection="1">
      <alignment horizontal="left"/>
      <protection/>
    </xf>
    <xf numFmtId="0" fontId="64" fillId="0" borderId="0" xfId="0" applyFont="1" applyAlignment="1" applyProtection="1">
      <alignment/>
      <protection locked="0"/>
    </xf>
    <xf numFmtId="0" fontId="64" fillId="0" borderId="0" xfId="0" applyFont="1" applyAlignment="1" applyProtection="1">
      <alignment horizontal="justify" wrapText="1"/>
      <protection/>
    </xf>
    <xf numFmtId="0" fontId="64" fillId="0" borderId="0" xfId="0" applyFont="1" applyAlignment="1" applyProtection="1">
      <alignment wrapText="1"/>
      <protection/>
    </xf>
    <xf numFmtId="0" fontId="64" fillId="0" borderId="23" xfId="0" applyFont="1" applyBorder="1" applyAlignment="1" applyProtection="1">
      <alignment/>
      <protection locked="0"/>
    </xf>
    <xf numFmtId="169" fontId="64" fillId="0" borderId="23" xfId="0" applyNumberFormat="1" applyFont="1" applyBorder="1" applyAlignment="1" applyProtection="1">
      <alignment/>
      <protection/>
    </xf>
    <xf numFmtId="169" fontId="68" fillId="0" borderId="0" xfId="0" applyNumberFormat="1" applyFont="1" applyAlignment="1" applyProtection="1">
      <alignment/>
      <protection/>
    </xf>
    <xf numFmtId="0" fontId="63" fillId="0" borderId="14" xfId="0" applyNumberFormat="1" applyFont="1" applyBorder="1" applyAlignment="1" applyProtection="1">
      <alignment/>
      <protection/>
    </xf>
    <xf numFmtId="0" fontId="63" fillId="0" borderId="14" xfId="0" applyNumberFormat="1" applyFont="1" applyBorder="1" applyAlignment="1" applyProtection="1">
      <alignment horizontal="left"/>
      <protection/>
    </xf>
    <xf numFmtId="0" fontId="68" fillId="0" borderId="14" xfId="0" applyFont="1" applyBorder="1" applyAlignment="1" applyProtection="1">
      <alignment/>
      <protection/>
    </xf>
    <xf numFmtId="0" fontId="71" fillId="0" borderId="14" xfId="0" applyNumberFormat="1" applyFont="1" applyBorder="1" applyAlignment="1" applyProtection="1">
      <alignment/>
      <protection/>
    </xf>
    <xf numFmtId="0" fontId="71" fillId="0" borderId="14" xfId="0" applyNumberFormat="1" applyFont="1" applyBorder="1" applyAlignment="1" applyProtection="1">
      <alignment horizontal="right"/>
      <protection/>
    </xf>
    <xf numFmtId="0" fontId="71" fillId="0" borderId="14" xfId="0" applyNumberFormat="1" applyFont="1" applyBorder="1" applyAlignment="1" applyProtection="1">
      <alignment/>
      <protection locked="0"/>
    </xf>
    <xf numFmtId="170" fontId="68" fillId="0" borderId="14" xfId="0" applyNumberFormat="1" applyFont="1" applyBorder="1" applyAlignment="1" applyProtection="1">
      <alignment/>
      <protection/>
    </xf>
    <xf numFmtId="0" fontId="69" fillId="0" borderId="0" xfId="0" applyFont="1" applyAlignment="1" applyProtection="1">
      <alignment/>
      <protection/>
    </xf>
    <xf numFmtId="9" fontId="63" fillId="0" borderId="0" xfId="0" applyNumberFormat="1" applyFont="1" applyAlignment="1" applyProtection="1">
      <alignment/>
      <protection/>
    </xf>
    <xf numFmtId="170" fontId="69" fillId="0" borderId="0" xfId="0" applyNumberFormat="1" applyFont="1" applyAlignment="1" applyProtection="1">
      <alignment/>
      <protection/>
    </xf>
    <xf numFmtId="0" fontId="70" fillId="0" borderId="0" xfId="0" applyFont="1" applyAlignment="1" applyProtection="1">
      <alignment/>
      <protection/>
    </xf>
    <xf numFmtId="0" fontId="70" fillId="0" borderId="0" xfId="0" applyFont="1" applyAlignment="1" applyProtection="1">
      <alignment horizontal="left"/>
      <protection/>
    </xf>
    <xf numFmtId="0" fontId="70" fillId="0" borderId="0" xfId="0" applyFont="1" applyAlignment="1" applyProtection="1">
      <alignment horizontal="right"/>
      <protection/>
    </xf>
    <xf numFmtId="0" fontId="70" fillId="0" borderId="0" xfId="0" applyFont="1" applyAlignment="1" applyProtection="1">
      <alignment/>
      <protection locked="0"/>
    </xf>
    <xf numFmtId="170" fontId="70" fillId="0" borderId="0" xfId="0" applyNumberFormat="1" applyFont="1" applyAlignment="1" applyProtection="1">
      <alignment/>
      <protection/>
    </xf>
    <xf numFmtId="4" fontId="55" fillId="0" borderId="0" xfId="0" applyNumberFormat="1" applyFont="1" applyFill="1" applyAlignment="1" applyProtection="1">
      <alignment horizontal="right" indent="1"/>
      <protection/>
    </xf>
    <xf numFmtId="4" fontId="0" fillId="0" borderId="11" xfId="0" applyNumberFormat="1" applyFont="1" applyFill="1" applyBorder="1" applyAlignment="1" applyProtection="1">
      <alignment vertical="center"/>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M59"/>
  <sheetViews>
    <sheetView showGridLines="0" tabSelected="1" zoomScalePageLayoutView="0" workbookViewId="0" topLeftCell="A1">
      <pane ySplit="1" topLeftCell="A2" activePane="bottomLeft" state="frozen"/>
      <selection pane="topLeft" activeCell="A1" sqref="A1"/>
      <selection pane="bottomLeft" activeCell="E14" sqref="E14:AJ14"/>
    </sheetView>
  </sheetViews>
  <sheetFormatPr defaultColWidth="9.33203125" defaultRowHeight="13.5"/>
  <cols>
    <col min="1" max="1" width="7.16015625" style="25" customWidth="1"/>
    <col min="2" max="2" width="1.5" style="25" customWidth="1"/>
    <col min="3" max="3" width="3.5" style="25" customWidth="1"/>
    <col min="4" max="7" width="2.33203125" style="25" customWidth="1"/>
    <col min="8" max="8" width="13" style="25" customWidth="1"/>
    <col min="9" max="33" width="2.33203125" style="25" customWidth="1"/>
    <col min="34" max="34" width="2.83203125" style="25" customWidth="1"/>
    <col min="35" max="35" width="27.16015625" style="25" customWidth="1"/>
    <col min="36" max="37" width="2.16015625" style="25" customWidth="1"/>
    <col min="38" max="38" width="7.16015625" style="25" customWidth="1"/>
    <col min="39" max="39" width="2.83203125" style="25" customWidth="1"/>
    <col min="40" max="40" width="11.5" style="25" customWidth="1"/>
    <col min="41" max="41" width="6.5" style="25" customWidth="1"/>
    <col min="42" max="42" width="3.5" style="25" customWidth="1"/>
    <col min="43" max="43" width="13.5" style="25" customWidth="1"/>
    <col min="44" max="44" width="11.66015625" style="25" customWidth="1"/>
    <col min="45" max="56" width="0" style="25" hidden="1" customWidth="1"/>
    <col min="57" max="57" width="57" style="25" customWidth="1"/>
    <col min="58" max="70" width="9.16015625" style="25" customWidth="1"/>
    <col min="71" max="91" width="0" style="25" hidden="1" customWidth="1"/>
    <col min="92" max="16384" width="9.16015625" style="25" customWidth="1"/>
  </cols>
  <sheetData>
    <row r="1" spans="1:74" ht="21" customHeight="1">
      <c r="A1" s="22" t="s">
        <v>0</v>
      </c>
      <c r="B1" s="23"/>
      <c r="C1" s="23"/>
      <c r="D1" s="24" t="s">
        <v>1</v>
      </c>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2" t="s">
        <v>2</v>
      </c>
      <c r="BB1" s="22" t="s">
        <v>3</v>
      </c>
      <c r="BC1" s="23"/>
      <c r="BD1" s="23"/>
      <c r="BE1" s="23"/>
      <c r="BF1" s="23"/>
      <c r="BG1" s="23"/>
      <c r="BH1" s="23"/>
      <c r="BI1" s="23"/>
      <c r="BJ1" s="23"/>
      <c r="BK1" s="23"/>
      <c r="BL1" s="23"/>
      <c r="BM1" s="23"/>
      <c r="BN1" s="23"/>
      <c r="BO1" s="23"/>
      <c r="BP1" s="23"/>
      <c r="BQ1" s="23"/>
      <c r="BR1" s="23"/>
      <c r="BT1" s="26" t="s">
        <v>4</v>
      </c>
      <c r="BU1" s="26" t="s">
        <v>4</v>
      </c>
      <c r="BV1" s="26" t="s">
        <v>5</v>
      </c>
    </row>
    <row r="2" spans="44:72" ht="36.75" customHeight="1">
      <c r="AR2" s="257"/>
      <c r="AS2" s="257"/>
      <c r="AT2" s="257"/>
      <c r="AU2" s="257"/>
      <c r="AV2" s="257"/>
      <c r="AW2" s="257"/>
      <c r="AX2" s="257"/>
      <c r="AY2" s="257"/>
      <c r="AZ2" s="257"/>
      <c r="BA2" s="257"/>
      <c r="BB2" s="257"/>
      <c r="BC2" s="257"/>
      <c r="BD2" s="257"/>
      <c r="BE2" s="257"/>
      <c r="BS2" s="28" t="s">
        <v>6</v>
      </c>
      <c r="BT2" s="28" t="s">
        <v>7</v>
      </c>
    </row>
    <row r="3" spans="2:72" ht="6.75" customHeight="1">
      <c r="B3" s="29"/>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1"/>
      <c r="BS3" s="28" t="s">
        <v>6</v>
      </c>
      <c r="BT3" s="28" t="s">
        <v>8</v>
      </c>
    </row>
    <row r="4" spans="2:71" ht="36.75" customHeight="1">
      <c r="B4" s="32"/>
      <c r="C4" s="27"/>
      <c r="D4" s="33" t="s">
        <v>9</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34"/>
      <c r="AS4" s="35" t="s">
        <v>10</v>
      </c>
      <c r="BE4" s="36" t="s">
        <v>11</v>
      </c>
      <c r="BS4" s="28" t="s">
        <v>12</v>
      </c>
    </row>
    <row r="5" spans="2:71" ht="14.25" customHeight="1">
      <c r="B5" s="32"/>
      <c r="C5" s="27"/>
      <c r="D5" s="37" t="s">
        <v>13</v>
      </c>
      <c r="E5" s="27"/>
      <c r="F5" s="27"/>
      <c r="G5" s="27"/>
      <c r="H5" s="27"/>
      <c r="I5" s="27"/>
      <c r="J5" s="27"/>
      <c r="K5" s="258" t="s">
        <v>14</v>
      </c>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7"/>
      <c r="AQ5" s="34"/>
      <c r="BE5" s="259" t="s">
        <v>15</v>
      </c>
      <c r="BS5" s="28" t="s">
        <v>6</v>
      </c>
    </row>
    <row r="6" spans="2:71" ht="36.75" customHeight="1">
      <c r="B6" s="32"/>
      <c r="C6" s="27"/>
      <c r="D6" s="39" t="s">
        <v>16</v>
      </c>
      <c r="E6" s="27"/>
      <c r="F6" s="27"/>
      <c r="G6" s="27"/>
      <c r="H6" s="27"/>
      <c r="I6" s="27"/>
      <c r="J6" s="27"/>
      <c r="K6" s="260" t="s">
        <v>17</v>
      </c>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7"/>
      <c r="AQ6" s="34"/>
      <c r="BE6" s="259"/>
      <c r="BS6" s="28" t="s">
        <v>18</v>
      </c>
    </row>
    <row r="7" spans="2:71" ht="14.25" customHeight="1">
      <c r="B7" s="32"/>
      <c r="C7" s="27"/>
      <c r="D7" s="40" t="s">
        <v>19</v>
      </c>
      <c r="E7" s="27"/>
      <c r="F7" s="27"/>
      <c r="G7" s="27"/>
      <c r="H7" s="27"/>
      <c r="I7" s="27"/>
      <c r="J7" s="27"/>
      <c r="K7" s="38"/>
      <c r="L7" s="27"/>
      <c r="M7" s="27"/>
      <c r="N7" s="27"/>
      <c r="O7" s="27"/>
      <c r="P7" s="27"/>
      <c r="Q7" s="27"/>
      <c r="R7" s="27"/>
      <c r="S7" s="27"/>
      <c r="T7" s="27"/>
      <c r="U7" s="27"/>
      <c r="V7" s="27"/>
      <c r="W7" s="27"/>
      <c r="X7" s="27"/>
      <c r="Y7" s="27"/>
      <c r="Z7" s="27"/>
      <c r="AA7" s="27"/>
      <c r="AB7" s="27"/>
      <c r="AC7" s="27"/>
      <c r="AD7" s="27"/>
      <c r="AE7" s="27"/>
      <c r="AF7" s="27"/>
      <c r="AG7" s="27"/>
      <c r="AH7" s="27"/>
      <c r="AI7" s="27"/>
      <c r="AJ7" s="27"/>
      <c r="AK7" s="40" t="s">
        <v>20</v>
      </c>
      <c r="AL7" s="27"/>
      <c r="AM7" s="27"/>
      <c r="AN7" s="38"/>
      <c r="AO7" s="27"/>
      <c r="AP7" s="27"/>
      <c r="AQ7" s="34"/>
      <c r="BE7" s="259"/>
      <c r="BS7" s="28" t="s">
        <v>21</v>
      </c>
    </row>
    <row r="8" spans="2:71" ht="14.25" customHeight="1">
      <c r="B8" s="32"/>
      <c r="C8" s="27"/>
      <c r="D8" s="40" t="s">
        <v>22</v>
      </c>
      <c r="E8" s="27"/>
      <c r="F8" s="27"/>
      <c r="G8" s="27"/>
      <c r="H8" s="27"/>
      <c r="I8" s="27"/>
      <c r="J8" s="27"/>
      <c r="K8" s="38" t="s">
        <v>23</v>
      </c>
      <c r="L8" s="27"/>
      <c r="M8" s="27"/>
      <c r="N8" s="27"/>
      <c r="O8" s="27"/>
      <c r="P8" s="27"/>
      <c r="Q8" s="27"/>
      <c r="R8" s="27"/>
      <c r="S8" s="27"/>
      <c r="T8" s="27"/>
      <c r="U8" s="27"/>
      <c r="V8" s="27"/>
      <c r="W8" s="27"/>
      <c r="X8" s="27"/>
      <c r="Y8" s="27"/>
      <c r="Z8" s="27"/>
      <c r="AA8" s="27"/>
      <c r="AB8" s="27"/>
      <c r="AC8" s="27"/>
      <c r="AD8" s="27"/>
      <c r="AE8" s="27"/>
      <c r="AF8" s="27"/>
      <c r="AG8" s="27"/>
      <c r="AH8" s="27"/>
      <c r="AI8" s="27"/>
      <c r="AJ8" s="27"/>
      <c r="AK8" s="40" t="s">
        <v>24</v>
      </c>
      <c r="AL8" s="27"/>
      <c r="AM8" s="27"/>
      <c r="AN8" s="1" t="s">
        <v>25</v>
      </c>
      <c r="AO8" s="27"/>
      <c r="AP8" s="27"/>
      <c r="AQ8" s="34"/>
      <c r="BE8" s="259"/>
      <c r="BS8" s="28" t="s">
        <v>26</v>
      </c>
    </row>
    <row r="9" spans="2:71" ht="14.25" customHeight="1">
      <c r="B9" s="32"/>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34"/>
      <c r="BE9" s="259"/>
      <c r="BS9" s="28" t="s">
        <v>27</v>
      </c>
    </row>
    <row r="10" spans="2:71" ht="14.25" customHeight="1">
      <c r="B10" s="32"/>
      <c r="C10" s="27"/>
      <c r="D10" s="40" t="s">
        <v>28</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40" t="s">
        <v>29</v>
      </c>
      <c r="AL10" s="27"/>
      <c r="AM10" s="27"/>
      <c r="AN10" s="38"/>
      <c r="AO10" s="27"/>
      <c r="AP10" s="27"/>
      <c r="AQ10" s="34"/>
      <c r="BE10" s="259"/>
      <c r="BS10" s="28" t="s">
        <v>18</v>
      </c>
    </row>
    <row r="11" spans="2:71" ht="18" customHeight="1">
      <c r="B11" s="32"/>
      <c r="C11" s="27"/>
      <c r="D11" s="27"/>
      <c r="E11" s="38" t="s">
        <v>30</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40" t="s">
        <v>31</v>
      </c>
      <c r="AL11" s="27"/>
      <c r="AM11" s="27"/>
      <c r="AN11" s="38"/>
      <c r="AO11" s="27"/>
      <c r="AP11" s="27"/>
      <c r="AQ11" s="34"/>
      <c r="BE11" s="259"/>
      <c r="BS11" s="28" t="s">
        <v>18</v>
      </c>
    </row>
    <row r="12" spans="2:71" ht="6.75" customHeight="1">
      <c r="B12" s="32"/>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34"/>
      <c r="BE12" s="259"/>
      <c r="BS12" s="28" t="s">
        <v>18</v>
      </c>
    </row>
    <row r="13" spans="2:71" ht="14.25" customHeight="1">
      <c r="B13" s="32"/>
      <c r="C13" s="27"/>
      <c r="D13" s="40" t="s">
        <v>32</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40" t="s">
        <v>29</v>
      </c>
      <c r="AL13" s="27"/>
      <c r="AM13" s="27"/>
      <c r="AN13" s="2" t="s">
        <v>33</v>
      </c>
      <c r="AO13" s="27"/>
      <c r="AP13" s="27"/>
      <c r="AQ13" s="34"/>
      <c r="BE13" s="259"/>
      <c r="BS13" s="28" t="s">
        <v>18</v>
      </c>
    </row>
    <row r="14" spans="2:71" ht="12.75">
      <c r="B14" s="32"/>
      <c r="C14" s="27"/>
      <c r="D14" s="27"/>
      <c r="E14" s="261" t="s">
        <v>33</v>
      </c>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40" t="s">
        <v>31</v>
      </c>
      <c r="AL14" s="27"/>
      <c r="AM14" s="27"/>
      <c r="AN14" s="2" t="s">
        <v>33</v>
      </c>
      <c r="AO14" s="27"/>
      <c r="AP14" s="27"/>
      <c r="AQ14" s="34"/>
      <c r="BE14" s="259"/>
      <c r="BS14" s="28" t="s">
        <v>18</v>
      </c>
    </row>
    <row r="15" spans="2:71" ht="6.75" customHeight="1">
      <c r="B15" s="32"/>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34"/>
      <c r="BE15" s="259"/>
      <c r="BS15" s="28" t="s">
        <v>4</v>
      </c>
    </row>
    <row r="16" spans="2:71" ht="14.25" customHeight="1">
      <c r="B16" s="32"/>
      <c r="C16" s="27"/>
      <c r="D16" s="40" t="s">
        <v>34</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40" t="s">
        <v>29</v>
      </c>
      <c r="AL16" s="27"/>
      <c r="AM16" s="27"/>
      <c r="AN16" s="38"/>
      <c r="AO16" s="27"/>
      <c r="AP16" s="27"/>
      <c r="AQ16" s="34"/>
      <c r="BE16" s="259"/>
      <c r="BS16" s="28" t="s">
        <v>4</v>
      </c>
    </row>
    <row r="17" spans="2:71" ht="18" customHeight="1">
      <c r="B17" s="32"/>
      <c r="C17" s="27"/>
      <c r="D17" s="27"/>
      <c r="E17" s="38" t="s">
        <v>35</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40" t="s">
        <v>31</v>
      </c>
      <c r="AL17" s="27"/>
      <c r="AM17" s="27"/>
      <c r="AN17" s="38"/>
      <c r="AO17" s="27"/>
      <c r="AP17" s="27"/>
      <c r="AQ17" s="34"/>
      <c r="BE17" s="259"/>
      <c r="BS17" s="28" t="s">
        <v>36</v>
      </c>
    </row>
    <row r="18" spans="2:71" ht="6.75" customHeight="1">
      <c r="B18" s="32"/>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34"/>
      <c r="BE18" s="259"/>
      <c r="BS18" s="28" t="s">
        <v>6</v>
      </c>
    </row>
    <row r="19" spans="2:71" ht="14.25" customHeight="1">
      <c r="B19" s="32"/>
      <c r="C19" s="27"/>
      <c r="D19" s="40" t="s">
        <v>37</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34"/>
      <c r="BE19" s="259"/>
      <c r="BS19" s="28" t="s">
        <v>6</v>
      </c>
    </row>
    <row r="20" spans="2:71" ht="20.25" customHeight="1">
      <c r="B20" s="32"/>
      <c r="C20" s="27"/>
      <c r="D20" s="27"/>
      <c r="E20" s="262" t="s">
        <v>38</v>
      </c>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27"/>
      <c r="AP20" s="27"/>
      <c r="AQ20" s="34"/>
      <c r="BE20" s="259"/>
      <c r="BS20" s="28" t="s">
        <v>4</v>
      </c>
    </row>
    <row r="21" spans="2:57" ht="6.75" customHeight="1">
      <c r="B21" s="32"/>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34"/>
      <c r="BE21" s="259"/>
    </row>
    <row r="22" spans="2:57" ht="6.75" customHeight="1">
      <c r="B22" s="32"/>
      <c r="C22" s="27"/>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7"/>
      <c r="AQ22" s="34"/>
      <c r="BE22" s="259"/>
    </row>
    <row r="23" spans="2:57" s="47" customFormat="1" ht="25.5" customHeight="1">
      <c r="B23" s="42"/>
      <c r="C23" s="43"/>
      <c r="D23" s="44" t="s">
        <v>39</v>
      </c>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263">
        <f>ROUND(AG51,2)</f>
        <v>0</v>
      </c>
      <c r="AL23" s="263"/>
      <c r="AM23" s="263"/>
      <c r="AN23" s="263"/>
      <c r="AO23" s="263"/>
      <c r="AP23" s="43"/>
      <c r="AQ23" s="46"/>
      <c r="BE23" s="259"/>
    </row>
    <row r="24" spans="2:57" s="47" customFormat="1" ht="6.75" customHeight="1">
      <c r="B24" s="42"/>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6"/>
      <c r="BE24" s="259"/>
    </row>
    <row r="25" spans="2:57" s="47" customFormat="1" ht="12">
      <c r="B25" s="42"/>
      <c r="C25" s="43"/>
      <c r="D25" s="43"/>
      <c r="E25" s="43"/>
      <c r="F25" s="43"/>
      <c r="G25" s="43"/>
      <c r="H25" s="43"/>
      <c r="I25" s="43"/>
      <c r="J25" s="43"/>
      <c r="K25" s="43"/>
      <c r="L25" s="264" t="s">
        <v>40</v>
      </c>
      <c r="M25" s="264"/>
      <c r="N25" s="264"/>
      <c r="O25" s="264"/>
      <c r="P25" s="43"/>
      <c r="Q25" s="43"/>
      <c r="R25" s="43"/>
      <c r="S25" s="43"/>
      <c r="T25" s="43"/>
      <c r="U25" s="43"/>
      <c r="V25" s="43"/>
      <c r="W25" s="264" t="s">
        <v>41</v>
      </c>
      <c r="X25" s="264"/>
      <c r="Y25" s="264"/>
      <c r="Z25" s="264"/>
      <c r="AA25" s="264"/>
      <c r="AB25" s="264"/>
      <c r="AC25" s="264"/>
      <c r="AD25" s="264"/>
      <c r="AE25" s="264"/>
      <c r="AF25" s="43"/>
      <c r="AG25" s="43"/>
      <c r="AH25" s="43"/>
      <c r="AI25" s="43"/>
      <c r="AJ25" s="43"/>
      <c r="AK25" s="264" t="s">
        <v>42</v>
      </c>
      <c r="AL25" s="264"/>
      <c r="AM25" s="264"/>
      <c r="AN25" s="264"/>
      <c r="AO25" s="264"/>
      <c r="AP25" s="43"/>
      <c r="AQ25" s="46"/>
      <c r="BE25" s="259"/>
    </row>
    <row r="26" spans="2:57" s="53" customFormat="1" ht="14.25" customHeight="1">
      <c r="B26" s="49"/>
      <c r="C26" s="50"/>
      <c r="D26" s="51" t="s">
        <v>43</v>
      </c>
      <c r="E26" s="50"/>
      <c r="F26" s="51" t="s">
        <v>44</v>
      </c>
      <c r="G26" s="50"/>
      <c r="H26" s="50"/>
      <c r="I26" s="50"/>
      <c r="J26" s="50"/>
      <c r="K26" s="50"/>
      <c r="L26" s="252">
        <v>0.21</v>
      </c>
      <c r="M26" s="252"/>
      <c r="N26" s="252"/>
      <c r="O26" s="252"/>
      <c r="P26" s="50"/>
      <c r="Q26" s="50"/>
      <c r="R26" s="50"/>
      <c r="S26" s="50"/>
      <c r="T26" s="50"/>
      <c r="U26" s="50"/>
      <c r="V26" s="50"/>
      <c r="W26" s="253">
        <f>ROUND(AZ51,2)</f>
        <v>0</v>
      </c>
      <c r="X26" s="253"/>
      <c r="Y26" s="253"/>
      <c r="Z26" s="253"/>
      <c r="AA26" s="253"/>
      <c r="AB26" s="253"/>
      <c r="AC26" s="253"/>
      <c r="AD26" s="253"/>
      <c r="AE26" s="253"/>
      <c r="AF26" s="50"/>
      <c r="AG26" s="50"/>
      <c r="AH26" s="50"/>
      <c r="AI26" s="50"/>
      <c r="AJ26" s="50"/>
      <c r="AK26" s="253">
        <f>ROUND(AV51,2)</f>
        <v>0</v>
      </c>
      <c r="AL26" s="253"/>
      <c r="AM26" s="253"/>
      <c r="AN26" s="253"/>
      <c r="AO26" s="253"/>
      <c r="AP26" s="50"/>
      <c r="AQ26" s="52"/>
      <c r="BE26" s="259"/>
    </row>
    <row r="27" spans="2:57" s="53" customFormat="1" ht="14.25" customHeight="1">
      <c r="B27" s="49"/>
      <c r="C27" s="50"/>
      <c r="D27" s="50"/>
      <c r="E27" s="50"/>
      <c r="F27" s="51" t="s">
        <v>45</v>
      </c>
      <c r="G27" s="50"/>
      <c r="H27" s="50"/>
      <c r="I27" s="50"/>
      <c r="J27" s="50"/>
      <c r="K27" s="50"/>
      <c r="L27" s="252">
        <v>0.15</v>
      </c>
      <c r="M27" s="252"/>
      <c r="N27" s="252"/>
      <c r="O27" s="252"/>
      <c r="P27" s="50"/>
      <c r="Q27" s="50"/>
      <c r="R27" s="50"/>
      <c r="S27" s="50"/>
      <c r="T27" s="50"/>
      <c r="U27" s="50"/>
      <c r="V27" s="50"/>
      <c r="W27" s="253">
        <f>ROUND(BA51,2)</f>
        <v>0</v>
      </c>
      <c r="X27" s="253"/>
      <c r="Y27" s="253"/>
      <c r="Z27" s="253"/>
      <c r="AA27" s="253"/>
      <c r="AB27" s="253"/>
      <c r="AC27" s="253"/>
      <c r="AD27" s="253"/>
      <c r="AE27" s="253"/>
      <c r="AF27" s="50"/>
      <c r="AG27" s="50"/>
      <c r="AH27" s="50"/>
      <c r="AI27" s="50"/>
      <c r="AJ27" s="50"/>
      <c r="AK27" s="253">
        <f>ROUND(AW51,2)</f>
        <v>0</v>
      </c>
      <c r="AL27" s="253"/>
      <c r="AM27" s="253"/>
      <c r="AN27" s="253"/>
      <c r="AO27" s="253"/>
      <c r="AP27" s="50"/>
      <c r="AQ27" s="52"/>
      <c r="BE27" s="259"/>
    </row>
    <row r="28" spans="2:57" s="53" customFormat="1" ht="14.25" customHeight="1" hidden="1">
      <c r="B28" s="49"/>
      <c r="C28" s="50"/>
      <c r="D28" s="50"/>
      <c r="E28" s="50"/>
      <c r="F28" s="51" t="s">
        <v>46</v>
      </c>
      <c r="G28" s="50"/>
      <c r="H28" s="50"/>
      <c r="I28" s="50"/>
      <c r="J28" s="50"/>
      <c r="K28" s="50"/>
      <c r="L28" s="252">
        <v>0.21</v>
      </c>
      <c r="M28" s="252"/>
      <c r="N28" s="252"/>
      <c r="O28" s="252"/>
      <c r="P28" s="50"/>
      <c r="Q28" s="50"/>
      <c r="R28" s="50"/>
      <c r="S28" s="50"/>
      <c r="T28" s="50"/>
      <c r="U28" s="50"/>
      <c r="V28" s="50"/>
      <c r="W28" s="253">
        <f>ROUND(BB51,2)</f>
        <v>0</v>
      </c>
      <c r="X28" s="253"/>
      <c r="Y28" s="253"/>
      <c r="Z28" s="253"/>
      <c r="AA28" s="253"/>
      <c r="AB28" s="253"/>
      <c r="AC28" s="253"/>
      <c r="AD28" s="253"/>
      <c r="AE28" s="253"/>
      <c r="AF28" s="50"/>
      <c r="AG28" s="50"/>
      <c r="AH28" s="50"/>
      <c r="AI28" s="50"/>
      <c r="AJ28" s="50"/>
      <c r="AK28" s="253">
        <v>0</v>
      </c>
      <c r="AL28" s="253"/>
      <c r="AM28" s="253"/>
      <c r="AN28" s="253"/>
      <c r="AO28" s="253"/>
      <c r="AP28" s="50"/>
      <c r="AQ28" s="52"/>
      <c r="BE28" s="259"/>
    </row>
    <row r="29" spans="2:57" s="53" customFormat="1" ht="14.25" customHeight="1" hidden="1">
      <c r="B29" s="49"/>
      <c r="C29" s="50"/>
      <c r="D29" s="50"/>
      <c r="E29" s="50"/>
      <c r="F29" s="51" t="s">
        <v>47</v>
      </c>
      <c r="G29" s="50"/>
      <c r="H29" s="50"/>
      <c r="I29" s="50"/>
      <c r="J29" s="50"/>
      <c r="K29" s="50"/>
      <c r="L29" s="252">
        <v>0.15</v>
      </c>
      <c r="M29" s="252"/>
      <c r="N29" s="252"/>
      <c r="O29" s="252"/>
      <c r="P29" s="50"/>
      <c r="Q29" s="50"/>
      <c r="R29" s="50"/>
      <c r="S29" s="50"/>
      <c r="T29" s="50"/>
      <c r="U29" s="50"/>
      <c r="V29" s="50"/>
      <c r="W29" s="253">
        <f>ROUND(BC51,2)</f>
        <v>0</v>
      </c>
      <c r="X29" s="253"/>
      <c r="Y29" s="253"/>
      <c r="Z29" s="253"/>
      <c r="AA29" s="253"/>
      <c r="AB29" s="253"/>
      <c r="AC29" s="253"/>
      <c r="AD29" s="253"/>
      <c r="AE29" s="253"/>
      <c r="AF29" s="50"/>
      <c r="AG29" s="50"/>
      <c r="AH29" s="50"/>
      <c r="AI29" s="50"/>
      <c r="AJ29" s="50"/>
      <c r="AK29" s="253">
        <v>0</v>
      </c>
      <c r="AL29" s="253"/>
      <c r="AM29" s="253"/>
      <c r="AN29" s="253"/>
      <c r="AO29" s="253"/>
      <c r="AP29" s="50"/>
      <c r="AQ29" s="52"/>
      <c r="BE29" s="259"/>
    </row>
    <row r="30" spans="2:57" s="53" customFormat="1" ht="14.25" customHeight="1" hidden="1">
      <c r="B30" s="49"/>
      <c r="C30" s="50"/>
      <c r="D30" s="50"/>
      <c r="E30" s="50"/>
      <c r="F30" s="51" t="s">
        <v>48</v>
      </c>
      <c r="G30" s="50"/>
      <c r="H30" s="50"/>
      <c r="I30" s="50"/>
      <c r="J30" s="50"/>
      <c r="K30" s="50"/>
      <c r="L30" s="252">
        <v>0</v>
      </c>
      <c r="M30" s="252"/>
      <c r="N30" s="252"/>
      <c r="O30" s="252"/>
      <c r="P30" s="50"/>
      <c r="Q30" s="50"/>
      <c r="R30" s="50"/>
      <c r="S30" s="50"/>
      <c r="T30" s="50"/>
      <c r="U30" s="50"/>
      <c r="V30" s="50"/>
      <c r="W30" s="253">
        <f>ROUND(BD51,2)</f>
        <v>0</v>
      </c>
      <c r="X30" s="253"/>
      <c r="Y30" s="253"/>
      <c r="Z30" s="253"/>
      <c r="AA30" s="253"/>
      <c r="AB30" s="253"/>
      <c r="AC30" s="253"/>
      <c r="AD30" s="253"/>
      <c r="AE30" s="253"/>
      <c r="AF30" s="50"/>
      <c r="AG30" s="50"/>
      <c r="AH30" s="50"/>
      <c r="AI30" s="50"/>
      <c r="AJ30" s="50"/>
      <c r="AK30" s="253">
        <v>0</v>
      </c>
      <c r="AL30" s="253"/>
      <c r="AM30" s="253"/>
      <c r="AN30" s="253"/>
      <c r="AO30" s="253"/>
      <c r="AP30" s="50"/>
      <c r="AQ30" s="52"/>
      <c r="BE30" s="259"/>
    </row>
    <row r="31" spans="2:57" s="47" customFormat="1" ht="6.75" customHeight="1">
      <c r="B31" s="42"/>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6"/>
      <c r="BE31" s="259"/>
    </row>
    <row r="32" spans="2:57" s="47" customFormat="1" ht="25.5" customHeight="1">
      <c r="B32" s="42"/>
      <c r="C32" s="54"/>
      <c r="D32" s="55" t="s">
        <v>49</v>
      </c>
      <c r="E32" s="56"/>
      <c r="F32" s="56"/>
      <c r="G32" s="56"/>
      <c r="H32" s="56"/>
      <c r="I32" s="56"/>
      <c r="J32" s="56"/>
      <c r="K32" s="56"/>
      <c r="L32" s="56"/>
      <c r="M32" s="56"/>
      <c r="N32" s="56"/>
      <c r="O32" s="56"/>
      <c r="P32" s="56"/>
      <c r="Q32" s="56"/>
      <c r="R32" s="56"/>
      <c r="S32" s="56"/>
      <c r="T32" s="57" t="s">
        <v>50</v>
      </c>
      <c r="U32" s="56"/>
      <c r="V32" s="56"/>
      <c r="W32" s="56"/>
      <c r="X32" s="254" t="s">
        <v>51</v>
      </c>
      <c r="Y32" s="254"/>
      <c r="Z32" s="254"/>
      <c r="AA32" s="254"/>
      <c r="AB32" s="254"/>
      <c r="AC32" s="56"/>
      <c r="AD32" s="56"/>
      <c r="AE32" s="56"/>
      <c r="AF32" s="56"/>
      <c r="AG32" s="56"/>
      <c r="AH32" s="56"/>
      <c r="AI32" s="56"/>
      <c r="AJ32" s="56"/>
      <c r="AK32" s="255">
        <f>SUM(AK23:AK30)</f>
        <v>0</v>
      </c>
      <c r="AL32" s="255"/>
      <c r="AM32" s="255"/>
      <c r="AN32" s="255"/>
      <c r="AO32" s="255"/>
      <c r="AP32" s="54"/>
      <c r="AQ32" s="58"/>
      <c r="BE32" s="259"/>
    </row>
    <row r="33" spans="2:43" s="47" customFormat="1" ht="6.75" customHeight="1">
      <c r="B33" s="42"/>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6"/>
    </row>
    <row r="34" spans="2:43" s="47" customFormat="1" ht="87.75" customHeight="1">
      <c r="B34" s="59"/>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1"/>
    </row>
    <row r="38" spans="2:44" s="47" customFormat="1" ht="6.75" customHeight="1">
      <c r="B38" s="62"/>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4"/>
      <c r="AR38" s="42"/>
    </row>
    <row r="39" spans="2:44" s="47" customFormat="1" ht="36.75" customHeight="1">
      <c r="B39" s="4"/>
      <c r="C39" s="65" t="s">
        <v>52</v>
      </c>
      <c r="AQ39" s="66"/>
      <c r="AR39" s="42"/>
    </row>
    <row r="40" spans="2:44" s="47" customFormat="1" ht="6.75" customHeight="1">
      <c r="B40" s="4"/>
      <c r="AQ40" s="66"/>
      <c r="AR40" s="42"/>
    </row>
    <row r="41" spans="2:44" s="69" customFormat="1" ht="14.25" customHeight="1">
      <c r="B41" s="67"/>
      <c r="C41" s="68" t="s">
        <v>13</v>
      </c>
      <c r="L41" s="69" t="str">
        <f>K5</f>
        <v>16-SO002</v>
      </c>
      <c r="AQ41" s="70"/>
      <c r="AR41" s="71"/>
    </row>
    <row r="42" spans="2:44" s="74" customFormat="1" ht="36.75" customHeight="1">
      <c r="B42" s="72"/>
      <c r="C42" s="73" t="s">
        <v>16</v>
      </c>
      <c r="L42" s="256" t="str">
        <f>K6</f>
        <v>Stavební úpravy učebny B35, B36, B45 v obj. B, areál Mendelu, Zemědělská 1, Brno</v>
      </c>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Q42" s="75"/>
      <c r="AR42" s="76"/>
    </row>
    <row r="43" spans="2:44" s="47" customFormat="1" ht="6.75" customHeight="1">
      <c r="B43" s="4"/>
      <c r="AQ43" s="66"/>
      <c r="AR43" s="42"/>
    </row>
    <row r="44" spans="2:44" s="47" customFormat="1" ht="12.75">
      <c r="B44" s="4"/>
      <c r="C44" s="68" t="s">
        <v>22</v>
      </c>
      <c r="L44" s="77" t="str">
        <f>IF(K8="","",K8)</f>
        <v> Zemědělská 1, Brno</v>
      </c>
      <c r="AI44" s="68" t="s">
        <v>24</v>
      </c>
      <c r="AM44" s="246" t="str">
        <f>IF(AN8="","",AN8)</f>
        <v>8.1.2016</v>
      </c>
      <c r="AN44" s="246"/>
      <c r="AQ44" s="66"/>
      <c r="AR44" s="42"/>
    </row>
    <row r="45" spans="2:44" s="47" customFormat="1" ht="6.75" customHeight="1">
      <c r="B45" s="4"/>
      <c r="AQ45" s="66"/>
      <c r="AR45" s="42"/>
    </row>
    <row r="46" spans="2:56" s="47" customFormat="1" ht="12.75">
      <c r="B46" s="4"/>
      <c r="C46" s="68" t="s">
        <v>28</v>
      </c>
      <c r="L46" s="69" t="str">
        <f>IF(E11="","",E11)</f>
        <v>Mendelova univerzita b Brně, Zemědělská 1. Brno</v>
      </c>
      <c r="AI46" s="68" t="s">
        <v>34</v>
      </c>
      <c r="AM46" s="247" t="str">
        <f>IF(E17="","",E17)</f>
        <v>Ing. Jiřina Dvořáková</v>
      </c>
      <c r="AN46" s="247"/>
      <c r="AO46" s="247"/>
      <c r="AP46" s="247"/>
      <c r="AQ46" s="66"/>
      <c r="AR46" s="42"/>
      <c r="AS46" s="248" t="s">
        <v>53</v>
      </c>
      <c r="AT46" s="248"/>
      <c r="AU46" s="79"/>
      <c r="AV46" s="79"/>
      <c r="AW46" s="79"/>
      <c r="AX46" s="79"/>
      <c r="AY46" s="79"/>
      <c r="AZ46" s="79"/>
      <c r="BA46" s="79"/>
      <c r="BB46" s="79"/>
      <c r="BC46" s="79"/>
      <c r="BD46" s="80"/>
    </row>
    <row r="47" spans="2:56" s="47" customFormat="1" ht="12.75">
      <c r="B47" s="4"/>
      <c r="C47" s="68" t="s">
        <v>32</v>
      </c>
      <c r="L47" s="69">
        <f>IF(E14="Vyplň údaj","",E14)</f>
      </c>
      <c r="AQ47" s="66"/>
      <c r="AR47" s="42"/>
      <c r="AS47" s="248"/>
      <c r="AT47" s="248"/>
      <c r="AU47" s="43"/>
      <c r="AV47" s="43"/>
      <c r="AW47" s="43"/>
      <c r="AX47" s="43"/>
      <c r="AY47" s="43"/>
      <c r="AZ47" s="43"/>
      <c r="BA47" s="43"/>
      <c r="BB47" s="43"/>
      <c r="BC47" s="43"/>
      <c r="BD47" s="81"/>
    </row>
    <row r="48" spans="2:56" s="47" customFormat="1" ht="10.5" customHeight="1">
      <c r="B48" s="4"/>
      <c r="AQ48" s="66"/>
      <c r="AR48" s="42"/>
      <c r="AS48" s="248"/>
      <c r="AT48" s="248"/>
      <c r="AU48" s="43"/>
      <c r="AV48" s="43"/>
      <c r="AW48" s="43"/>
      <c r="AX48" s="43"/>
      <c r="AY48" s="43"/>
      <c r="AZ48" s="43"/>
      <c r="BA48" s="43"/>
      <c r="BB48" s="43"/>
      <c r="BC48" s="43"/>
      <c r="BD48" s="81"/>
    </row>
    <row r="49" spans="2:56" s="47" customFormat="1" ht="29.25" customHeight="1">
      <c r="B49" s="4"/>
      <c r="C49" s="249" t="s">
        <v>54</v>
      </c>
      <c r="D49" s="249"/>
      <c r="E49" s="249"/>
      <c r="F49" s="249"/>
      <c r="G49" s="249"/>
      <c r="H49" s="56"/>
      <c r="I49" s="250" t="s">
        <v>55</v>
      </c>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1" t="s">
        <v>56</v>
      </c>
      <c r="AH49" s="251"/>
      <c r="AI49" s="251"/>
      <c r="AJ49" s="251"/>
      <c r="AK49" s="251"/>
      <c r="AL49" s="251"/>
      <c r="AM49" s="251"/>
      <c r="AN49" s="250" t="s">
        <v>57</v>
      </c>
      <c r="AO49" s="250"/>
      <c r="AP49" s="250"/>
      <c r="AQ49" s="82" t="s">
        <v>58</v>
      </c>
      <c r="AR49" s="42"/>
      <c r="AS49" s="83" t="s">
        <v>59</v>
      </c>
      <c r="AT49" s="84" t="s">
        <v>60</v>
      </c>
      <c r="AU49" s="84" t="s">
        <v>61</v>
      </c>
      <c r="AV49" s="84" t="s">
        <v>62</v>
      </c>
      <c r="AW49" s="84" t="s">
        <v>63</v>
      </c>
      <c r="AX49" s="84" t="s">
        <v>64</v>
      </c>
      <c r="AY49" s="84" t="s">
        <v>65</v>
      </c>
      <c r="AZ49" s="84" t="s">
        <v>66</v>
      </c>
      <c r="BA49" s="84" t="s">
        <v>67</v>
      </c>
      <c r="BB49" s="84" t="s">
        <v>68</v>
      </c>
      <c r="BC49" s="84" t="s">
        <v>69</v>
      </c>
      <c r="BD49" s="85" t="s">
        <v>70</v>
      </c>
    </row>
    <row r="50" spans="2:56" s="47" customFormat="1" ht="10.5" customHeight="1">
      <c r="B50" s="4"/>
      <c r="AQ50" s="66"/>
      <c r="AR50" s="42"/>
      <c r="AS50" s="86"/>
      <c r="AT50" s="79"/>
      <c r="AU50" s="79"/>
      <c r="AV50" s="79"/>
      <c r="AW50" s="79"/>
      <c r="AX50" s="79"/>
      <c r="AY50" s="79"/>
      <c r="AZ50" s="79"/>
      <c r="BA50" s="79"/>
      <c r="BB50" s="79"/>
      <c r="BC50" s="79"/>
      <c r="BD50" s="80"/>
    </row>
    <row r="51" spans="2:90" s="74" customFormat="1" ht="32.25" customHeight="1">
      <c r="B51" s="72"/>
      <c r="C51" s="87" t="s">
        <v>71</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244">
        <f>ROUND(SUM(AG52:AG57),2)</f>
        <v>0</v>
      </c>
      <c r="AH51" s="244"/>
      <c r="AI51" s="244"/>
      <c r="AJ51" s="244"/>
      <c r="AK51" s="244"/>
      <c r="AL51" s="244"/>
      <c r="AM51" s="244"/>
      <c r="AN51" s="245">
        <f aca="true" t="shared" si="0" ref="AN51:AN57">SUM(AG51,AT51)</f>
        <v>0</v>
      </c>
      <c r="AO51" s="245"/>
      <c r="AP51" s="245"/>
      <c r="AQ51" s="90"/>
      <c r="AR51" s="76"/>
      <c r="AS51" s="91">
        <f>ROUND(SUM(AS52:AS57),2)</f>
        <v>0</v>
      </c>
      <c r="AT51" s="92">
        <f aca="true" t="shared" si="1" ref="AT51:AT57">ROUND(SUM(AV51:AW51),2)</f>
        <v>0</v>
      </c>
      <c r="AU51" s="93">
        <f>ROUND(SUM(AU52:AU57),5)</f>
        <v>0</v>
      </c>
      <c r="AV51" s="92">
        <f>ROUND(AZ51*L26,2)</f>
        <v>0</v>
      </c>
      <c r="AW51" s="92">
        <f>ROUND(BA51*L27,2)</f>
        <v>0</v>
      </c>
      <c r="AX51" s="92">
        <f>ROUND(BB51*L26,2)</f>
        <v>0</v>
      </c>
      <c r="AY51" s="92">
        <f>ROUND(BC51*L27,2)</f>
        <v>0</v>
      </c>
      <c r="AZ51" s="92">
        <f>ROUND(SUM(AZ52:AZ57),2)</f>
        <v>0</v>
      </c>
      <c r="BA51" s="92">
        <f>ROUND(SUM(BA52:BA57),2)</f>
        <v>0</v>
      </c>
      <c r="BB51" s="92">
        <f>ROUND(SUM(BB52:BB57),2)</f>
        <v>0</v>
      </c>
      <c r="BC51" s="92">
        <f>ROUND(SUM(BC52:BC57),2)</f>
        <v>0</v>
      </c>
      <c r="BD51" s="94">
        <f>ROUND(SUM(BD52:BD57),2)</f>
        <v>0</v>
      </c>
      <c r="BS51" s="73" t="s">
        <v>72</v>
      </c>
      <c r="BT51" s="73" t="s">
        <v>73</v>
      </c>
      <c r="BU51" s="95" t="s">
        <v>74</v>
      </c>
      <c r="BV51" s="73" t="s">
        <v>75</v>
      </c>
      <c r="BW51" s="73" t="s">
        <v>5</v>
      </c>
      <c r="BX51" s="73" t="s">
        <v>76</v>
      </c>
      <c r="CL51" s="73"/>
    </row>
    <row r="52" spans="2:91" s="105" customFormat="1" ht="27" customHeight="1">
      <c r="B52" s="96"/>
      <c r="C52" s="97"/>
      <c r="D52" s="242" t="s">
        <v>77</v>
      </c>
      <c r="E52" s="242"/>
      <c r="F52" s="242"/>
      <c r="G52" s="242"/>
      <c r="H52" s="242"/>
      <c r="I52" s="98"/>
      <c r="J52" s="242" t="s">
        <v>78</v>
      </c>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3">
        <f>'učebna B35 investice'!J26</f>
        <v>0</v>
      </c>
      <c r="AH52" s="243"/>
      <c r="AI52" s="243"/>
      <c r="AJ52" s="243"/>
      <c r="AK52" s="243"/>
      <c r="AL52" s="243"/>
      <c r="AM52" s="243"/>
      <c r="AN52" s="243">
        <f t="shared" si="0"/>
        <v>0</v>
      </c>
      <c r="AO52" s="243"/>
      <c r="AP52" s="243"/>
      <c r="AQ52" s="99" t="s">
        <v>79</v>
      </c>
      <c r="AR52" s="100"/>
      <c r="AS52" s="101">
        <v>0</v>
      </c>
      <c r="AT52" s="102">
        <f t="shared" si="1"/>
        <v>0</v>
      </c>
      <c r="AU52" s="103">
        <f>'učebna B35 investice'!P97</f>
        <v>0</v>
      </c>
      <c r="AV52" s="102">
        <f>'učebna B35 investice'!J29</f>
        <v>0</v>
      </c>
      <c r="AW52" s="102">
        <f>'učebna B35 investice'!J30</f>
        <v>0</v>
      </c>
      <c r="AX52" s="102">
        <f>'učebna B35 investice'!J31</f>
        <v>0</v>
      </c>
      <c r="AY52" s="102">
        <f>'učebna B35 investice'!J32</f>
        <v>0</v>
      </c>
      <c r="AZ52" s="102">
        <f>'učebna B35 investice'!F29</f>
        <v>0</v>
      </c>
      <c r="BA52" s="102">
        <f>'učebna B35 investice'!F30</f>
        <v>0</v>
      </c>
      <c r="BB52" s="102">
        <f>'učebna B35 investice'!F31</f>
        <v>0</v>
      </c>
      <c r="BC52" s="102">
        <f>'učebna B35 investice'!F32</f>
        <v>0</v>
      </c>
      <c r="BD52" s="104">
        <f>'učebna B35 investice'!F33</f>
        <v>0</v>
      </c>
      <c r="BT52" s="106" t="s">
        <v>21</v>
      </c>
      <c r="BV52" s="106" t="s">
        <v>75</v>
      </c>
      <c r="BW52" s="106" t="s">
        <v>80</v>
      </c>
      <c r="BX52" s="106" t="s">
        <v>5</v>
      </c>
      <c r="CL52" s="106" t="s">
        <v>81</v>
      </c>
      <c r="CM52" s="106" t="s">
        <v>82</v>
      </c>
    </row>
    <row r="53" spans="2:91" s="105" customFormat="1" ht="27" customHeight="1">
      <c r="B53" s="96"/>
      <c r="C53" s="97"/>
      <c r="D53" s="242" t="s">
        <v>83</v>
      </c>
      <c r="E53" s="242"/>
      <c r="F53" s="242"/>
      <c r="G53" s="242"/>
      <c r="H53" s="242"/>
      <c r="I53" s="98"/>
      <c r="J53" s="242" t="s">
        <v>84</v>
      </c>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3">
        <f>'učebna B35 neinvestice'!J27</f>
        <v>0</v>
      </c>
      <c r="AH53" s="243"/>
      <c r="AI53" s="243"/>
      <c r="AJ53" s="243"/>
      <c r="AK53" s="243"/>
      <c r="AL53" s="243"/>
      <c r="AM53" s="243"/>
      <c r="AN53" s="243">
        <f t="shared" si="0"/>
        <v>0</v>
      </c>
      <c r="AO53" s="243"/>
      <c r="AP53" s="243"/>
      <c r="AQ53" s="99" t="s">
        <v>85</v>
      </c>
      <c r="AR53" s="100"/>
      <c r="AS53" s="101">
        <v>0</v>
      </c>
      <c r="AT53" s="102">
        <f t="shared" si="1"/>
        <v>0</v>
      </c>
      <c r="AU53" s="103">
        <f>'učebna B35 neinvestice'!P79</f>
        <v>0</v>
      </c>
      <c r="AV53" s="102">
        <f>'učebna B35 neinvestice'!J30</f>
        <v>0</v>
      </c>
      <c r="AW53" s="102">
        <f>'učebna B35 neinvestice'!J31</f>
        <v>0</v>
      </c>
      <c r="AX53" s="102">
        <f>'učebna B35 neinvestice'!J32</f>
        <v>0</v>
      </c>
      <c r="AY53" s="102">
        <f>'učebna B35 neinvestice'!J33</f>
        <v>0</v>
      </c>
      <c r="AZ53" s="102">
        <f>'učebna B35 neinvestice'!F30</f>
        <v>0</v>
      </c>
      <c r="BA53" s="102">
        <f>'učebna B35 neinvestice'!F31</f>
        <v>0</v>
      </c>
      <c r="BB53" s="102">
        <f>'učebna B35 neinvestice'!F32</f>
        <v>0</v>
      </c>
      <c r="BC53" s="102">
        <f>'učebna B35 neinvestice'!F33</f>
        <v>0</v>
      </c>
      <c r="BD53" s="104">
        <f>'učebna B35 neinvestice'!F34</f>
        <v>0</v>
      </c>
      <c r="BT53" s="106" t="s">
        <v>21</v>
      </c>
      <c r="BV53" s="106" t="s">
        <v>75</v>
      </c>
      <c r="BW53" s="106" t="s">
        <v>86</v>
      </c>
      <c r="BX53" s="106" t="s">
        <v>5</v>
      </c>
      <c r="CL53" s="106" t="s">
        <v>81</v>
      </c>
      <c r="CM53" s="106" t="s">
        <v>82</v>
      </c>
    </row>
    <row r="54" spans="2:91" s="105" customFormat="1" ht="27" customHeight="1">
      <c r="B54" s="96"/>
      <c r="C54" s="97"/>
      <c r="D54" s="242" t="s">
        <v>87</v>
      </c>
      <c r="E54" s="242"/>
      <c r="F54" s="242"/>
      <c r="G54" s="242"/>
      <c r="H54" s="242"/>
      <c r="I54" s="98"/>
      <c r="J54" s="242" t="s">
        <v>88</v>
      </c>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3">
        <f>'učebna B36 investice'!J26</f>
        <v>0</v>
      </c>
      <c r="AH54" s="243"/>
      <c r="AI54" s="243"/>
      <c r="AJ54" s="243"/>
      <c r="AK54" s="243"/>
      <c r="AL54" s="243"/>
      <c r="AM54" s="243"/>
      <c r="AN54" s="243">
        <f t="shared" si="0"/>
        <v>0</v>
      </c>
      <c r="AO54" s="243"/>
      <c r="AP54" s="243"/>
      <c r="AQ54" s="99" t="s">
        <v>79</v>
      </c>
      <c r="AR54" s="100"/>
      <c r="AS54" s="101">
        <v>0</v>
      </c>
      <c r="AT54" s="102">
        <f t="shared" si="1"/>
        <v>0</v>
      </c>
      <c r="AU54" s="103">
        <f>'učebna B36 investice'!P92</f>
        <v>0</v>
      </c>
      <c r="AV54" s="102">
        <f>'učebna B36 investice'!J28</f>
        <v>0</v>
      </c>
      <c r="AW54" s="102">
        <f>'učebna B36 investice'!J29</f>
        <v>0</v>
      </c>
      <c r="AX54" s="102">
        <f>'učebna B36 investice'!J30</f>
        <v>0</v>
      </c>
      <c r="AY54" s="102">
        <f>'učebna B36 investice'!J31</f>
        <v>0</v>
      </c>
      <c r="AZ54" s="102">
        <f>'učebna B36 investice'!F28</f>
        <v>0</v>
      </c>
      <c r="BA54" s="102">
        <f>'učebna B36 investice'!F29</f>
        <v>0</v>
      </c>
      <c r="BB54" s="102">
        <f>'učebna B36 investice'!F30</f>
        <v>0</v>
      </c>
      <c r="BC54" s="102">
        <f>'učebna B36 investice'!F31</f>
        <v>0</v>
      </c>
      <c r="BD54" s="104">
        <f>'učebna B36 investice'!F32</f>
        <v>0</v>
      </c>
      <c r="BT54" s="106" t="s">
        <v>21</v>
      </c>
      <c r="BV54" s="106" t="s">
        <v>75</v>
      </c>
      <c r="BW54" s="106" t="s">
        <v>89</v>
      </c>
      <c r="BX54" s="106" t="s">
        <v>5</v>
      </c>
      <c r="CL54" s="106" t="s">
        <v>81</v>
      </c>
      <c r="CM54" s="106" t="s">
        <v>82</v>
      </c>
    </row>
    <row r="55" spans="2:91" s="105" customFormat="1" ht="27" customHeight="1">
      <c r="B55" s="96"/>
      <c r="C55" s="97"/>
      <c r="D55" s="242" t="s">
        <v>90</v>
      </c>
      <c r="E55" s="242"/>
      <c r="F55" s="242"/>
      <c r="G55" s="242"/>
      <c r="H55" s="242"/>
      <c r="I55" s="98"/>
      <c r="J55" s="242" t="s">
        <v>91</v>
      </c>
      <c r="K55" s="242"/>
      <c r="L55" s="242"/>
      <c r="M55" s="242"/>
      <c r="N55" s="242"/>
      <c r="O55" s="242"/>
      <c r="P55" s="242"/>
      <c r="Q55" s="242"/>
      <c r="R55" s="242"/>
      <c r="S55" s="242"/>
      <c r="T55" s="242"/>
      <c r="U55" s="242"/>
      <c r="V55" s="242"/>
      <c r="W55" s="242"/>
      <c r="X55" s="242"/>
      <c r="Y55" s="242"/>
      <c r="Z55" s="242"/>
      <c r="AA55" s="242"/>
      <c r="AB55" s="242"/>
      <c r="AC55" s="242"/>
      <c r="AD55" s="242"/>
      <c r="AE55" s="242"/>
      <c r="AF55" s="242"/>
      <c r="AG55" s="243">
        <f>'učebna B36 neinvestice'!J27</f>
        <v>0</v>
      </c>
      <c r="AH55" s="243"/>
      <c r="AI55" s="243"/>
      <c r="AJ55" s="243"/>
      <c r="AK55" s="243"/>
      <c r="AL55" s="243"/>
      <c r="AM55" s="243"/>
      <c r="AN55" s="243">
        <f t="shared" si="0"/>
        <v>0</v>
      </c>
      <c r="AO55" s="243"/>
      <c r="AP55" s="243"/>
      <c r="AQ55" s="99" t="s">
        <v>85</v>
      </c>
      <c r="AR55" s="100"/>
      <c r="AS55" s="101">
        <v>0</v>
      </c>
      <c r="AT55" s="102">
        <f t="shared" si="1"/>
        <v>0</v>
      </c>
      <c r="AU55" s="103">
        <f>'učebna B36 neinvestice'!P77</f>
        <v>0</v>
      </c>
      <c r="AV55" s="102">
        <f>'učebna B36 neinvestice'!J30</f>
        <v>0</v>
      </c>
      <c r="AW55" s="102">
        <f>'učebna B36 neinvestice'!J31</f>
        <v>0</v>
      </c>
      <c r="AX55" s="102">
        <f>'učebna B36 neinvestice'!J32</f>
        <v>0</v>
      </c>
      <c r="AY55" s="102">
        <f>'učebna B36 neinvestice'!J33</f>
        <v>0</v>
      </c>
      <c r="AZ55" s="102">
        <f>'učebna B36 neinvestice'!F30</f>
        <v>0</v>
      </c>
      <c r="BA55" s="102">
        <f>'učebna B36 neinvestice'!F31</f>
        <v>0</v>
      </c>
      <c r="BB55" s="102">
        <f>'učebna B36 neinvestice'!F32</f>
        <v>0</v>
      </c>
      <c r="BC55" s="102">
        <f>'učebna B36 neinvestice'!F33</f>
        <v>0</v>
      </c>
      <c r="BD55" s="104">
        <f>'učebna B36 neinvestice'!F34</f>
        <v>0</v>
      </c>
      <c r="BT55" s="106" t="s">
        <v>21</v>
      </c>
      <c r="BV55" s="106" t="s">
        <v>75</v>
      </c>
      <c r="BW55" s="106" t="s">
        <v>92</v>
      </c>
      <c r="BX55" s="106" t="s">
        <v>5</v>
      </c>
      <c r="CL55" s="106" t="s">
        <v>81</v>
      </c>
      <c r="CM55" s="106" t="s">
        <v>82</v>
      </c>
    </row>
    <row r="56" spans="2:91" s="105" customFormat="1" ht="27" customHeight="1">
      <c r="B56" s="96"/>
      <c r="C56" s="97"/>
      <c r="D56" s="242" t="s">
        <v>93</v>
      </c>
      <c r="E56" s="242"/>
      <c r="F56" s="242"/>
      <c r="G56" s="242"/>
      <c r="H56" s="242"/>
      <c r="I56" s="98"/>
      <c r="J56" s="242" t="s">
        <v>94</v>
      </c>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3">
        <f>'učebna B45 investice'!J27</f>
        <v>0</v>
      </c>
      <c r="AH56" s="243"/>
      <c r="AI56" s="243"/>
      <c r="AJ56" s="243"/>
      <c r="AK56" s="243"/>
      <c r="AL56" s="243"/>
      <c r="AM56" s="243"/>
      <c r="AN56" s="243">
        <f t="shared" si="0"/>
        <v>0</v>
      </c>
      <c r="AO56" s="243"/>
      <c r="AP56" s="243"/>
      <c r="AQ56" s="99" t="s">
        <v>79</v>
      </c>
      <c r="AR56" s="100"/>
      <c r="AS56" s="101">
        <v>0</v>
      </c>
      <c r="AT56" s="102">
        <f t="shared" si="1"/>
        <v>0</v>
      </c>
      <c r="AU56" s="103">
        <f>'učebna B45 investice'!P86</f>
        <v>0</v>
      </c>
      <c r="AV56" s="102">
        <f>'učebna B45 investice'!J30</f>
        <v>0</v>
      </c>
      <c r="AW56" s="102">
        <f>'učebna B45 investice'!J31</f>
        <v>0</v>
      </c>
      <c r="AX56" s="102">
        <f>'učebna B45 investice'!J32</f>
        <v>0</v>
      </c>
      <c r="AY56" s="102">
        <f>'učebna B45 investice'!J33</f>
        <v>0</v>
      </c>
      <c r="AZ56" s="102">
        <f>'učebna B45 investice'!F30</f>
        <v>0</v>
      </c>
      <c r="BA56" s="102">
        <f>'učebna B45 investice'!F31</f>
        <v>0</v>
      </c>
      <c r="BB56" s="102">
        <f>'učebna B45 investice'!F32</f>
        <v>0</v>
      </c>
      <c r="BC56" s="102">
        <f>'učebna B45 investice'!F33</f>
        <v>0</v>
      </c>
      <c r="BD56" s="104">
        <f>'učebna B45 investice'!F34</f>
        <v>0</v>
      </c>
      <c r="BT56" s="106" t="s">
        <v>21</v>
      </c>
      <c r="BV56" s="106" t="s">
        <v>75</v>
      </c>
      <c r="BW56" s="106" t="s">
        <v>95</v>
      </c>
      <c r="BX56" s="106" t="s">
        <v>5</v>
      </c>
      <c r="CL56" s="106"/>
      <c r="CM56" s="106" t="s">
        <v>82</v>
      </c>
    </row>
    <row r="57" spans="2:91" s="105" customFormat="1" ht="27" customHeight="1">
      <c r="B57" s="96"/>
      <c r="C57" s="97"/>
      <c r="D57" s="242" t="s">
        <v>96</v>
      </c>
      <c r="E57" s="242"/>
      <c r="F57" s="242"/>
      <c r="G57" s="242"/>
      <c r="H57" s="242"/>
      <c r="I57" s="98"/>
      <c r="J57" s="242" t="s">
        <v>97</v>
      </c>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3">
        <f>'VRN+OST'!J27</f>
        <v>0</v>
      </c>
      <c r="AH57" s="243"/>
      <c r="AI57" s="243"/>
      <c r="AJ57" s="243"/>
      <c r="AK57" s="243"/>
      <c r="AL57" s="243"/>
      <c r="AM57" s="243"/>
      <c r="AN57" s="243">
        <f t="shared" si="0"/>
        <v>0</v>
      </c>
      <c r="AO57" s="243"/>
      <c r="AP57" s="243"/>
      <c r="AQ57" s="99" t="s">
        <v>98</v>
      </c>
      <c r="AR57" s="100"/>
      <c r="AS57" s="107">
        <v>0</v>
      </c>
      <c r="AT57" s="108">
        <f t="shared" si="1"/>
        <v>0</v>
      </c>
      <c r="AU57" s="109">
        <f>'VRN+OST'!P80</f>
        <v>0</v>
      </c>
      <c r="AV57" s="108">
        <f>'VRN+OST'!J30</f>
        <v>0</v>
      </c>
      <c r="AW57" s="108">
        <f>'VRN+OST'!J31</f>
        <v>0</v>
      </c>
      <c r="AX57" s="108">
        <f>'VRN+OST'!J32</f>
        <v>0</v>
      </c>
      <c r="AY57" s="108">
        <f>'VRN+OST'!J33</f>
        <v>0</v>
      </c>
      <c r="AZ57" s="108">
        <f>'VRN+OST'!F30</f>
        <v>0</v>
      </c>
      <c r="BA57" s="108">
        <f>'VRN+OST'!F31</f>
        <v>0</v>
      </c>
      <c r="BB57" s="108">
        <f>'VRN+OST'!F32</f>
        <v>0</v>
      </c>
      <c r="BC57" s="108">
        <f>'VRN+OST'!F33</f>
        <v>0</v>
      </c>
      <c r="BD57" s="110">
        <f>'VRN+OST'!F34</f>
        <v>0</v>
      </c>
      <c r="BT57" s="106" t="s">
        <v>21</v>
      </c>
      <c r="BV57" s="106" t="s">
        <v>75</v>
      </c>
      <c r="BW57" s="106" t="s">
        <v>99</v>
      </c>
      <c r="BX57" s="106" t="s">
        <v>5</v>
      </c>
      <c r="CL57" s="106"/>
      <c r="CM57" s="106" t="s">
        <v>82</v>
      </c>
    </row>
    <row r="58" spans="2:44" s="47" customFormat="1" ht="25.5" customHeight="1">
      <c r="B58" s="4"/>
      <c r="AQ58" s="66"/>
      <c r="AR58" s="42"/>
    </row>
    <row r="59" spans="2:44" s="47" customFormat="1" ht="6.75" customHeight="1">
      <c r="B59" s="111"/>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112"/>
      <c r="AR59" s="42"/>
    </row>
  </sheetData>
  <sheetProtection password="CC06" sheet="1" objects="1" scenarios="1" selectLockedCells="1"/>
  <mergeCells count="61">
    <mergeCell ref="AR2:BE2"/>
    <mergeCell ref="K5:AO5"/>
    <mergeCell ref="BE5:BE32"/>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G51:AM51"/>
    <mergeCell ref="AN51:AP51"/>
    <mergeCell ref="D52:H52"/>
    <mergeCell ref="J52:AF52"/>
    <mergeCell ref="AG52:AM52"/>
    <mergeCell ref="AN52:AP52"/>
    <mergeCell ref="AG56:AM56"/>
    <mergeCell ref="AN56:AP56"/>
    <mergeCell ref="D53:H53"/>
    <mergeCell ref="J53:AF53"/>
    <mergeCell ref="AG53:AM53"/>
    <mergeCell ref="AN53:AP53"/>
    <mergeCell ref="D54:H54"/>
    <mergeCell ref="J54:AF54"/>
    <mergeCell ref="AG54:AM54"/>
    <mergeCell ref="AN54:AP54"/>
    <mergeCell ref="D57:H57"/>
    <mergeCell ref="J57:AF57"/>
    <mergeCell ref="AG57:AM57"/>
    <mergeCell ref="AN57:AP57"/>
    <mergeCell ref="D55:H55"/>
    <mergeCell ref="J55:AF55"/>
    <mergeCell ref="AG55:AM55"/>
    <mergeCell ref="AN55:AP55"/>
    <mergeCell ref="D56:H56"/>
    <mergeCell ref="J56:AF56"/>
  </mergeCells>
  <printOptions/>
  <pageMargins left="0.5833333333333334" right="0.5833333333333334" top="0.5833333333333334" bottom="0.75" header="0.5118055555555555" footer="0.5833333333333334"/>
  <pageSetup horizontalDpi="300" verticalDpi="300" orientation="landscape" r:id="rId1"/>
  <headerFooter alignWithMargins="0">
    <oddFooter>&amp;C&amp;"Times New Roman,obyčejné"&amp;12Stránka &amp;P z &amp;N</oddFooter>
  </headerFooter>
</worksheet>
</file>

<file path=xl/worksheets/sheet10.xml><?xml version="1.0" encoding="utf-8"?>
<worksheet xmlns="http://schemas.openxmlformats.org/spreadsheetml/2006/main" xmlns:r="http://schemas.openxmlformats.org/officeDocument/2006/relationships">
  <dimension ref="A1:F37"/>
  <sheetViews>
    <sheetView zoomScalePageLayoutView="0" workbookViewId="0" topLeftCell="A1">
      <selection activeCell="D12" sqref="D12"/>
    </sheetView>
  </sheetViews>
  <sheetFormatPr defaultColWidth="9.33203125" defaultRowHeight="13.5"/>
  <cols>
    <col min="1" max="1" width="6.83203125" style="369" customWidth="1"/>
    <col min="2" max="2" width="65.5" style="373" customWidth="1"/>
    <col min="3" max="3" width="7.66015625" style="369" customWidth="1"/>
    <col min="4" max="4" width="11.5" style="370" customWidth="1"/>
    <col min="5" max="5" width="10.16015625" style="371" customWidth="1"/>
    <col min="6" max="6" width="12.66015625" style="372" customWidth="1"/>
    <col min="7" max="16384" width="9.33203125" style="25" customWidth="1"/>
  </cols>
  <sheetData>
    <row r="1" s="304" customFormat="1" ht="12">
      <c r="A1" s="325" t="s">
        <v>1016</v>
      </c>
    </row>
    <row r="2" s="304" customFormat="1" ht="12">
      <c r="A2" s="325" t="s">
        <v>1017</v>
      </c>
    </row>
    <row r="3" s="304" customFormat="1" ht="21" customHeight="1">
      <c r="A3" s="325" t="s">
        <v>1155</v>
      </c>
    </row>
    <row r="4" spans="1:6" s="27" customFormat="1" ht="12">
      <c r="A4" s="326"/>
      <c r="B4" s="327"/>
      <c r="C4" s="326"/>
      <c r="D4" s="328"/>
      <c r="E4" s="329"/>
      <c r="F4" s="330"/>
    </row>
    <row r="5" spans="1:6" s="27" customFormat="1" ht="24.75" customHeight="1">
      <c r="A5" s="331" t="s">
        <v>1156</v>
      </c>
      <c r="B5" s="332" t="s">
        <v>1157</v>
      </c>
      <c r="C5" s="331" t="s">
        <v>1158</v>
      </c>
      <c r="D5" s="333" t="s">
        <v>1159</v>
      </c>
      <c r="E5" s="334" t="s">
        <v>141</v>
      </c>
      <c r="F5" s="335" t="s">
        <v>1160</v>
      </c>
    </row>
    <row r="6" spans="1:6" s="337" customFormat="1" ht="17.25" customHeight="1" thickBot="1">
      <c r="A6" s="326"/>
      <c r="B6" s="336"/>
      <c r="C6" s="326"/>
      <c r="D6" s="328"/>
      <c r="E6" s="329"/>
      <c r="F6" s="330"/>
    </row>
    <row r="7" spans="1:6" s="27" customFormat="1" ht="21.75" customHeight="1">
      <c r="A7" s="338"/>
      <c r="B7" s="339" t="s">
        <v>1161</v>
      </c>
      <c r="C7" s="340"/>
      <c r="D7" s="341"/>
      <c r="E7" s="342" t="s">
        <v>1162</v>
      </c>
      <c r="F7" s="343"/>
    </row>
    <row r="8" spans="1:6" s="27" customFormat="1" ht="12.75" customHeight="1">
      <c r="A8" s="344" t="s">
        <v>21</v>
      </c>
      <c r="B8" s="345" t="s">
        <v>1163</v>
      </c>
      <c r="C8" s="344" t="s">
        <v>194</v>
      </c>
      <c r="D8" s="346"/>
      <c r="E8" s="347">
        <v>1</v>
      </c>
      <c r="F8" s="348">
        <f aca="true" t="shared" si="0" ref="F8:F15">D8*E8</f>
        <v>0</v>
      </c>
    </row>
    <row r="9" spans="1:6" s="27" customFormat="1" ht="12.75" customHeight="1">
      <c r="A9" s="344" t="s">
        <v>82</v>
      </c>
      <c r="B9" s="345" t="s">
        <v>1164</v>
      </c>
      <c r="C9" s="344" t="s">
        <v>194</v>
      </c>
      <c r="D9" s="346"/>
      <c r="E9" s="347">
        <v>10</v>
      </c>
      <c r="F9" s="348">
        <f t="shared" si="0"/>
        <v>0</v>
      </c>
    </row>
    <row r="10" spans="1:6" ht="12.75" customHeight="1">
      <c r="A10" s="344" t="s">
        <v>154</v>
      </c>
      <c r="B10" s="345" t="s">
        <v>1165</v>
      </c>
      <c r="C10" s="344" t="s">
        <v>194</v>
      </c>
      <c r="D10" s="346"/>
      <c r="E10" s="347">
        <v>2</v>
      </c>
      <c r="F10" s="348">
        <f t="shared" si="0"/>
        <v>0</v>
      </c>
    </row>
    <row r="11" spans="1:6" ht="12.75" customHeight="1">
      <c r="A11" s="344" t="s">
        <v>161</v>
      </c>
      <c r="B11" s="345" t="s">
        <v>1166</v>
      </c>
      <c r="C11" s="344" t="s">
        <v>194</v>
      </c>
      <c r="D11" s="346"/>
      <c r="E11" s="349">
        <v>2</v>
      </c>
      <c r="F11" s="348">
        <f t="shared" si="0"/>
        <v>0</v>
      </c>
    </row>
    <row r="12" spans="1:6" ht="12.75" customHeight="1">
      <c r="A12" s="344" t="s">
        <v>191</v>
      </c>
      <c r="B12" s="350" t="s">
        <v>1167</v>
      </c>
      <c r="C12" s="344" t="s">
        <v>194</v>
      </c>
      <c r="D12" s="346"/>
      <c r="E12" s="349">
        <v>1</v>
      </c>
      <c r="F12" s="348">
        <f t="shared" si="0"/>
        <v>0</v>
      </c>
    </row>
    <row r="13" spans="1:6" ht="12.75" customHeight="1">
      <c r="A13" s="344" t="s">
        <v>168</v>
      </c>
      <c r="B13" s="351" t="s">
        <v>1168</v>
      </c>
      <c r="C13" s="344" t="s">
        <v>194</v>
      </c>
      <c r="D13" s="346"/>
      <c r="E13" s="347">
        <v>4</v>
      </c>
      <c r="F13" s="348">
        <f t="shared" si="0"/>
        <v>0</v>
      </c>
    </row>
    <row r="14" spans="1:6" ht="12.75" customHeight="1">
      <c r="A14" s="344"/>
      <c r="B14" s="351"/>
      <c r="C14" s="344"/>
      <c r="D14" s="348"/>
      <c r="E14" s="347"/>
      <c r="F14" s="348">
        <f t="shared" si="0"/>
        <v>0</v>
      </c>
    </row>
    <row r="15" spans="1:6" ht="12.75" customHeight="1" thickBot="1">
      <c r="A15" s="344" t="s">
        <v>202</v>
      </c>
      <c r="B15" s="352" t="s">
        <v>1169</v>
      </c>
      <c r="C15" s="353" t="s">
        <v>194</v>
      </c>
      <c r="D15" s="354"/>
      <c r="E15" s="355">
        <v>1</v>
      </c>
      <c r="F15" s="356">
        <f t="shared" si="0"/>
        <v>0</v>
      </c>
    </row>
    <row r="16" spans="1:6" ht="12.75" customHeight="1" thickBot="1">
      <c r="A16" s="338"/>
      <c r="B16" s="357" t="s">
        <v>1170</v>
      </c>
      <c r="C16" s="358"/>
      <c r="D16" s="359"/>
      <c r="E16" s="360"/>
      <c r="F16" s="361">
        <f>SUM(F8:F15)</f>
        <v>0</v>
      </c>
    </row>
    <row r="17" spans="1:6" ht="12.75" customHeight="1">
      <c r="A17" s="338"/>
      <c r="B17" s="362"/>
      <c r="C17" s="358"/>
      <c r="D17" s="359"/>
      <c r="E17" s="360"/>
      <c r="F17" s="359"/>
    </row>
    <row r="18" spans="1:6" ht="12.75" customHeight="1">
      <c r="A18" s="338"/>
      <c r="B18" s="363" t="s">
        <v>1171</v>
      </c>
      <c r="C18" s="358"/>
      <c r="D18" s="359"/>
      <c r="E18" s="360"/>
      <c r="F18" s="359"/>
    </row>
    <row r="19" spans="1:6" ht="12.75" customHeight="1">
      <c r="A19" s="338"/>
      <c r="B19" s="364" t="s">
        <v>1172</v>
      </c>
      <c r="C19" s="358"/>
      <c r="D19" s="359"/>
      <c r="E19" s="360"/>
      <c r="F19" s="359"/>
    </row>
    <row r="20" spans="1:6" ht="12.75" customHeight="1">
      <c r="A20" s="338"/>
      <c r="B20" s="364" t="s">
        <v>1173</v>
      </c>
      <c r="C20" s="358"/>
      <c r="D20" s="359"/>
      <c r="E20" s="360"/>
      <c r="F20" s="359"/>
    </row>
    <row r="21" spans="1:6" ht="12.75" customHeight="1">
      <c r="A21" s="338"/>
      <c r="B21" s="364" t="s">
        <v>1174</v>
      </c>
      <c r="C21" s="358"/>
      <c r="D21" s="359"/>
      <c r="E21" s="360"/>
      <c r="F21" s="359"/>
    </row>
    <row r="22" spans="1:6" ht="12.75" customHeight="1">
      <c r="A22" s="338"/>
      <c r="B22" s="364" t="s">
        <v>1175</v>
      </c>
      <c r="C22" s="358"/>
      <c r="D22" s="359"/>
      <c r="E22" s="360"/>
      <c r="F22" s="359"/>
    </row>
    <row r="23" spans="1:6" ht="12.75" customHeight="1">
      <c r="A23" s="338"/>
      <c r="B23" s="364" t="s">
        <v>1176</v>
      </c>
      <c r="C23" s="358"/>
      <c r="D23" s="359"/>
      <c r="E23" s="360"/>
      <c r="F23" s="359"/>
    </row>
    <row r="24" spans="1:6" ht="12.75" customHeight="1">
      <c r="A24" s="338"/>
      <c r="B24" s="364" t="s">
        <v>1177</v>
      </c>
      <c r="C24" s="358"/>
      <c r="D24" s="359"/>
      <c r="E24" s="360"/>
      <c r="F24" s="359"/>
    </row>
    <row r="25" spans="1:6" ht="12.75" customHeight="1">
      <c r="A25" s="338"/>
      <c r="B25" s="362"/>
      <c r="C25" s="358"/>
      <c r="D25" s="359"/>
      <c r="E25" s="360"/>
      <c r="F25" s="359"/>
    </row>
    <row r="26" spans="1:6" ht="12.75" customHeight="1">
      <c r="A26" s="338"/>
      <c r="B26" s="362"/>
      <c r="C26" s="358"/>
      <c r="D26" s="359"/>
      <c r="E26" s="360"/>
      <c r="F26" s="359"/>
    </row>
    <row r="27" spans="1:6" ht="12.75" customHeight="1">
      <c r="A27" s="365"/>
      <c r="B27" s="364"/>
      <c r="C27" s="366"/>
      <c r="D27" s="367"/>
      <c r="E27" s="368"/>
      <c r="F27" s="367"/>
    </row>
    <row r="28" spans="1:6" ht="12.75" customHeight="1">
      <c r="A28" s="365"/>
      <c r="B28" s="363"/>
      <c r="C28" s="366"/>
      <c r="D28" s="367"/>
      <c r="E28" s="368"/>
      <c r="F28" s="367"/>
    </row>
    <row r="29" spans="1:6" ht="12.75" customHeight="1">
      <c r="A29" s="365"/>
      <c r="B29" s="364"/>
      <c r="C29" s="366"/>
      <c r="D29" s="367"/>
      <c r="E29" s="368"/>
      <c r="F29" s="367"/>
    </row>
    <row r="30" spans="1:6" ht="12.75" customHeight="1">
      <c r="A30" s="365"/>
      <c r="B30" s="364"/>
      <c r="C30" s="366"/>
      <c r="D30" s="367"/>
      <c r="E30" s="368"/>
      <c r="F30" s="367"/>
    </row>
    <row r="31" spans="1:6" ht="12.75" customHeight="1">
      <c r="A31" s="365"/>
      <c r="B31" s="364"/>
      <c r="C31" s="366"/>
      <c r="D31" s="367"/>
      <c r="E31" s="368"/>
      <c r="F31" s="367"/>
    </row>
    <row r="32" spans="1:6" ht="12.75" customHeight="1">
      <c r="A32" s="365"/>
      <c r="B32" s="364"/>
      <c r="C32" s="366"/>
      <c r="D32" s="367"/>
      <c r="E32" s="368"/>
      <c r="F32" s="367"/>
    </row>
    <row r="33" spans="1:6" ht="12.75" customHeight="1">
      <c r="A33" s="365"/>
      <c r="B33" s="364"/>
      <c r="C33" s="366"/>
      <c r="D33" s="367"/>
      <c r="E33" s="368"/>
      <c r="F33" s="367"/>
    </row>
    <row r="34" ht="12.75">
      <c r="B34" s="364"/>
    </row>
    <row r="35" ht="12.75">
      <c r="B35" s="364"/>
    </row>
    <row r="36" ht="12.75">
      <c r="B36" s="364"/>
    </row>
    <row r="37" ht="12.75">
      <c r="B37" s="364"/>
    </row>
  </sheetData>
  <sheetProtection password="CC06" sheet="1" objects="1" scenarios="1" selectLockedCells="1"/>
  <printOptions/>
  <pageMargins left="0.7" right="0.7" top="0.787401575" bottom="0.7874015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F38"/>
  <sheetViews>
    <sheetView zoomScalePageLayoutView="0" workbookViewId="0" topLeftCell="A1">
      <selection activeCell="D9" sqref="D9"/>
    </sheetView>
  </sheetViews>
  <sheetFormatPr defaultColWidth="9.33203125" defaultRowHeight="13.5"/>
  <cols>
    <col min="1" max="1" width="6.83203125" style="369" customWidth="1"/>
    <col min="2" max="2" width="67" style="373" customWidth="1"/>
    <col min="3" max="3" width="7.66015625" style="369" customWidth="1"/>
    <col min="4" max="4" width="11.5" style="370" customWidth="1"/>
    <col min="5" max="5" width="10.16015625" style="371" customWidth="1"/>
    <col min="6" max="6" width="12.66015625" style="372" customWidth="1"/>
    <col min="7" max="16384" width="9.33203125" style="25" customWidth="1"/>
  </cols>
  <sheetData>
    <row r="1" s="304" customFormat="1" ht="12">
      <c r="A1" s="325" t="s">
        <v>1131</v>
      </c>
    </row>
    <row r="2" s="304" customFormat="1" ht="12">
      <c r="A2" s="325" t="s">
        <v>1017</v>
      </c>
    </row>
    <row r="3" s="304" customFormat="1" ht="21" customHeight="1">
      <c r="A3" s="325" t="s">
        <v>1155</v>
      </c>
    </row>
    <row r="4" spans="1:6" s="27" customFormat="1" ht="12">
      <c r="A4" s="326"/>
      <c r="B4" s="327"/>
      <c r="C4" s="326"/>
      <c r="D4" s="328"/>
      <c r="E4" s="329"/>
      <c r="F4" s="330"/>
    </row>
    <row r="5" spans="1:6" s="27" customFormat="1" ht="24.75" customHeight="1">
      <c r="A5" s="331" t="s">
        <v>1156</v>
      </c>
      <c r="B5" s="332" t="s">
        <v>1157</v>
      </c>
      <c r="C5" s="331" t="s">
        <v>1158</v>
      </c>
      <c r="D5" s="333" t="s">
        <v>1159</v>
      </c>
      <c r="E5" s="334" t="s">
        <v>141</v>
      </c>
      <c r="F5" s="335" t="s">
        <v>1160</v>
      </c>
    </row>
    <row r="6" spans="1:6" s="337" customFormat="1" ht="17.25" customHeight="1" thickBot="1">
      <c r="A6" s="326"/>
      <c r="B6" s="336"/>
      <c r="C6" s="326"/>
      <c r="D6" s="328"/>
      <c r="E6" s="329"/>
      <c r="F6" s="330"/>
    </row>
    <row r="7" spans="1:6" s="27" customFormat="1" ht="21.75" customHeight="1">
      <c r="A7" s="338"/>
      <c r="B7" s="339" t="s">
        <v>1161</v>
      </c>
      <c r="C7" s="340"/>
      <c r="D7" s="341"/>
      <c r="E7" s="342" t="s">
        <v>1178</v>
      </c>
      <c r="F7" s="343"/>
    </row>
    <row r="8" spans="1:6" s="27" customFormat="1" ht="12.75" customHeight="1">
      <c r="A8" s="344" t="s">
        <v>21</v>
      </c>
      <c r="B8" s="345" t="s">
        <v>1163</v>
      </c>
      <c r="C8" s="344" t="s">
        <v>194</v>
      </c>
      <c r="D8" s="346"/>
      <c r="E8" s="347">
        <v>1</v>
      </c>
      <c r="F8" s="348">
        <f aca="true" t="shared" si="0" ref="F8:F16">D8*E8</f>
        <v>0</v>
      </c>
    </row>
    <row r="9" spans="1:6" s="27" customFormat="1" ht="12.75" customHeight="1">
      <c r="A9" s="344" t="s">
        <v>82</v>
      </c>
      <c r="B9" s="345" t="s">
        <v>1164</v>
      </c>
      <c r="C9" s="344" t="s">
        <v>194</v>
      </c>
      <c r="D9" s="346"/>
      <c r="E9" s="347">
        <v>6</v>
      </c>
      <c r="F9" s="348">
        <f t="shared" si="0"/>
        <v>0</v>
      </c>
    </row>
    <row r="10" spans="1:6" ht="12.75" customHeight="1">
      <c r="A10" s="344" t="s">
        <v>154</v>
      </c>
      <c r="B10" s="345" t="s">
        <v>1165</v>
      </c>
      <c r="C10" s="344" t="s">
        <v>194</v>
      </c>
      <c r="D10" s="346"/>
      <c r="E10" s="347">
        <v>2</v>
      </c>
      <c r="F10" s="348">
        <f t="shared" si="0"/>
        <v>0</v>
      </c>
    </row>
    <row r="11" spans="1:6" ht="12.75" customHeight="1">
      <c r="A11" s="344" t="s">
        <v>161</v>
      </c>
      <c r="B11" s="374" t="s">
        <v>1179</v>
      </c>
      <c r="C11" s="344" t="s">
        <v>194</v>
      </c>
      <c r="D11" s="346"/>
      <c r="E11" s="347">
        <v>1</v>
      </c>
      <c r="F11" s="348">
        <f t="shared" si="0"/>
        <v>0</v>
      </c>
    </row>
    <row r="12" spans="1:6" ht="12.75" customHeight="1">
      <c r="A12" s="344" t="s">
        <v>191</v>
      </c>
      <c r="B12" s="345" t="s">
        <v>1166</v>
      </c>
      <c r="C12" s="344" t="s">
        <v>194</v>
      </c>
      <c r="D12" s="346"/>
      <c r="E12" s="349">
        <v>1</v>
      </c>
      <c r="F12" s="348">
        <f t="shared" si="0"/>
        <v>0</v>
      </c>
    </row>
    <row r="13" spans="1:6" ht="12.75" customHeight="1">
      <c r="A13" s="344" t="s">
        <v>168</v>
      </c>
      <c r="B13" s="350" t="s">
        <v>1167</v>
      </c>
      <c r="C13" s="344" t="s">
        <v>194</v>
      </c>
      <c r="D13" s="346"/>
      <c r="E13" s="349">
        <v>1</v>
      </c>
      <c r="F13" s="348">
        <f t="shared" si="0"/>
        <v>0</v>
      </c>
    </row>
    <row r="14" spans="1:6" ht="12.75" customHeight="1">
      <c r="A14" s="344" t="s">
        <v>202</v>
      </c>
      <c r="B14" s="351" t="s">
        <v>1168</v>
      </c>
      <c r="C14" s="344" t="s">
        <v>194</v>
      </c>
      <c r="D14" s="346"/>
      <c r="E14" s="347">
        <v>4</v>
      </c>
      <c r="F14" s="348">
        <f t="shared" si="0"/>
        <v>0</v>
      </c>
    </row>
    <row r="15" spans="1:6" ht="12.75" customHeight="1">
      <c r="A15" s="344"/>
      <c r="B15" s="351"/>
      <c r="C15" s="344"/>
      <c r="D15" s="348"/>
      <c r="E15" s="347"/>
      <c r="F15" s="348">
        <f t="shared" si="0"/>
        <v>0</v>
      </c>
    </row>
    <row r="16" spans="1:6" ht="12.75" customHeight="1" thickBot="1">
      <c r="A16" s="344" t="s">
        <v>208</v>
      </c>
      <c r="B16" s="352" t="s">
        <v>1180</v>
      </c>
      <c r="C16" s="353" t="s">
        <v>194</v>
      </c>
      <c r="D16" s="354"/>
      <c r="E16" s="355">
        <v>1</v>
      </c>
      <c r="F16" s="356">
        <f t="shared" si="0"/>
        <v>0</v>
      </c>
    </row>
    <row r="17" spans="1:6" ht="12.75" customHeight="1" thickBot="1">
      <c r="A17" s="338"/>
      <c r="B17" s="357" t="s">
        <v>1181</v>
      </c>
      <c r="C17" s="358"/>
      <c r="D17" s="359"/>
      <c r="E17" s="360"/>
      <c r="F17" s="361">
        <f>SUM(F8:F16)</f>
        <v>0</v>
      </c>
    </row>
    <row r="18" spans="1:6" ht="12.75" customHeight="1">
      <c r="A18" s="338"/>
      <c r="B18" s="362"/>
      <c r="C18" s="358"/>
      <c r="D18" s="359"/>
      <c r="E18" s="360"/>
      <c r="F18" s="359"/>
    </row>
    <row r="19" spans="1:6" ht="12.75" customHeight="1">
      <c r="A19" s="338"/>
      <c r="B19" s="363" t="s">
        <v>1182</v>
      </c>
      <c r="C19" s="358"/>
      <c r="D19" s="359"/>
      <c r="E19" s="360"/>
      <c r="F19" s="359"/>
    </row>
    <row r="20" spans="1:6" ht="12.75" customHeight="1">
      <c r="A20" s="338"/>
      <c r="B20" s="364" t="s">
        <v>1183</v>
      </c>
      <c r="C20" s="358"/>
      <c r="D20" s="359"/>
      <c r="E20" s="360"/>
      <c r="F20" s="359"/>
    </row>
    <row r="21" spans="1:6" ht="12.75" customHeight="1">
      <c r="A21" s="338"/>
      <c r="B21" s="364" t="s">
        <v>1184</v>
      </c>
      <c r="C21" s="358"/>
      <c r="D21" s="359"/>
      <c r="E21" s="360"/>
      <c r="F21" s="359"/>
    </row>
    <row r="22" spans="1:6" ht="12.75" customHeight="1">
      <c r="A22" s="338"/>
      <c r="B22" s="364" t="s">
        <v>1185</v>
      </c>
      <c r="C22" s="358"/>
      <c r="D22" s="359"/>
      <c r="E22" s="360"/>
      <c r="F22" s="359"/>
    </row>
    <row r="23" spans="1:6" ht="12.75" customHeight="1">
      <c r="A23" s="338"/>
      <c r="B23" s="364" t="s">
        <v>1175</v>
      </c>
      <c r="C23" s="358"/>
      <c r="D23" s="359"/>
      <c r="E23" s="360"/>
      <c r="F23" s="359"/>
    </row>
    <row r="24" spans="1:6" ht="12.75" customHeight="1">
      <c r="A24" s="338"/>
      <c r="B24" s="364" t="s">
        <v>1176</v>
      </c>
      <c r="C24" s="358"/>
      <c r="D24" s="359"/>
      <c r="E24" s="360"/>
      <c r="F24" s="359"/>
    </row>
    <row r="25" spans="1:6" ht="12.75" customHeight="1">
      <c r="A25" s="338"/>
      <c r="B25" s="364" t="s">
        <v>1177</v>
      </c>
      <c r="C25" s="358"/>
      <c r="D25" s="359"/>
      <c r="E25" s="360"/>
      <c r="F25" s="359"/>
    </row>
    <row r="26" spans="1:6" ht="12.75" customHeight="1">
      <c r="A26" s="338"/>
      <c r="B26" s="362"/>
      <c r="C26" s="358"/>
      <c r="D26" s="359"/>
      <c r="E26" s="360"/>
      <c r="F26" s="359"/>
    </row>
    <row r="27" spans="1:6" ht="12.75" customHeight="1">
      <c r="A27" s="338"/>
      <c r="B27" s="362"/>
      <c r="C27" s="358"/>
      <c r="D27" s="359"/>
      <c r="E27" s="360"/>
      <c r="F27" s="359"/>
    </row>
    <row r="28" spans="1:6" ht="12.75" customHeight="1">
      <c r="A28" s="365"/>
      <c r="B28" s="364"/>
      <c r="C28" s="366"/>
      <c r="D28" s="367"/>
      <c r="E28" s="368"/>
      <c r="F28" s="367"/>
    </row>
    <row r="29" spans="1:6" ht="12.75" customHeight="1">
      <c r="A29" s="365"/>
      <c r="B29" s="363"/>
      <c r="C29" s="366"/>
      <c r="D29" s="367"/>
      <c r="E29" s="368"/>
      <c r="F29" s="367"/>
    </row>
    <row r="30" spans="1:6" ht="12.75" customHeight="1">
      <c r="A30" s="365"/>
      <c r="B30" s="364"/>
      <c r="C30" s="366"/>
      <c r="D30" s="367"/>
      <c r="E30" s="368"/>
      <c r="F30" s="367"/>
    </row>
    <row r="31" spans="1:6" ht="12.75" customHeight="1">
      <c r="A31" s="365"/>
      <c r="B31" s="364"/>
      <c r="C31" s="366"/>
      <c r="D31" s="367"/>
      <c r="E31" s="368"/>
      <c r="F31" s="367"/>
    </row>
    <row r="32" spans="1:6" ht="12.75" customHeight="1">
      <c r="A32" s="365"/>
      <c r="B32" s="364"/>
      <c r="C32" s="366"/>
      <c r="D32" s="367"/>
      <c r="E32" s="368"/>
      <c r="F32" s="367"/>
    </row>
    <row r="33" spans="1:6" ht="12.75" customHeight="1">
      <c r="A33" s="365"/>
      <c r="B33" s="364"/>
      <c r="C33" s="366"/>
      <c r="D33" s="367"/>
      <c r="E33" s="368"/>
      <c r="F33" s="367"/>
    </row>
    <row r="34" spans="1:6" ht="12.75" customHeight="1">
      <c r="A34" s="365"/>
      <c r="B34" s="364"/>
      <c r="C34" s="366"/>
      <c r="D34" s="367"/>
      <c r="E34" s="368"/>
      <c r="F34" s="367"/>
    </row>
    <row r="35" ht="12.75">
      <c r="B35" s="364"/>
    </row>
    <row r="36" ht="12.75">
      <c r="B36" s="364"/>
    </row>
    <row r="37" ht="12.75">
      <c r="B37" s="364"/>
    </row>
    <row r="38" ht="12.75">
      <c r="B38" s="364"/>
    </row>
  </sheetData>
  <sheetProtection password="CC06" sheet="1" objects="1" scenarios="1" selectLockedCells="1"/>
  <printOptions/>
  <pageMargins left="0.7" right="0.7" top="0.787401575" bottom="0.7874015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J142"/>
  <sheetViews>
    <sheetView zoomScalePageLayoutView="0" workbookViewId="0" topLeftCell="A1">
      <selection activeCell="G17" sqref="G17"/>
    </sheetView>
  </sheetViews>
  <sheetFormatPr defaultColWidth="11.5" defaultRowHeight="13.5"/>
  <cols>
    <col min="1" max="1" width="4.66015625" style="380" customWidth="1"/>
    <col min="2" max="2" width="14.33203125" style="376" customWidth="1"/>
    <col min="3" max="3" width="74.5" style="380" customWidth="1"/>
    <col min="4" max="4" width="11.5" style="378" customWidth="1"/>
    <col min="5" max="5" width="14" style="378" customWidth="1"/>
    <col min="6" max="6" width="6.83203125" style="378" customWidth="1"/>
    <col min="7" max="7" width="11.5" style="398" customWidth="1"/>
    <col min="8" max="8" width="15" style="378" customWidth="1"/>
    <col min="9" max="9" width="15.5" style="378" customWidth="1"/>
    <col min="10" max="10" width="11.5" style="380" customWidth="1"/>
    <col min="11" max="25" width="11.66015625" style="381" customWidth="1"/>
    <col min="26" max="16384" width="11.5" style="380" customWidth="1"/>
  </cols>
  <sheetData>
    <row r="1" spans="1:7" ht="18">
      <c r="A1" s="375" t="s">
        <v>1186</v>
      </c>
      <c r="C1" s="377"/>
      <c r="G1" s="379"/>
    </row>
    <row r="2" spans="1:9" ht="20.25" customHeight="1">
      <c r="A2" s="382" t="s">
        <v>1187</v>
      </c>
      <c r="B2" s="382"/>
      <c r="C2" s="382"/>
      <c r="F2" s="382"/>
      <c r="G2" s="383"/>
      <c r="H2" s="384"/>
      <c r="I2" s="384"/>
    </row>
    <row r="3" spans="1:7" ht="15.75" customHeight="1">
      <c r="A3" s="382" t="s">
        <v>1188</v>
      </c>
      <c r="B3" s="382"/>
      <c r="C3" s="382"/>
      <c r="F3" s="382"/>
      <c r="G3" s="379"/>
    </row>
    <row r="4" spans="1:7" ht="64.5" customHeight="1">
      <c r="A4" s="382"/>
      <c r="B4" s="385" t="s">
        <v>1189</v>
      </c>
      <c r="C4" s="385"/>
      <c r="D4" s="385"/>
      <c r="E4" s="385"/>
      <c r="F4" s="385"/>
      <c r="G4" s="379"/>
    </row>
    <row r="5" spans="1:7" ht="27" customHeight="1">
      <c r="A5" s="382"/>
      <c r="B5" s="386"/>
      <c r="C5" s="387"/>
      <c r="D5" s="388"/>
      <c r="F5" s="382"/>
      <c r="G5" s="379"/>
    </row>
    <row r="6" spans="1:7" ht="24.75" customHeight="1">
      <c r="A6" s="382"/>
      <c r="B6" s="386"/>
      <c r="C6" s="375" t="s">
        <v>1190</v>
      </c>
      <c r="D6" s="388"/>
      <c r="F6" s="382"/>
      <c r="G6" s="379"/>
    </row>
    <row r="7" spans="1:8" ht="15.75" customHeight="1">
      <c r="A7" s="382"/>
      <c r="B7" s="386"/>
      <c r="C7" s="387" t="s">
        <v>1191</v>
      </c>
      <c r="D7" s="388"/>
      <c r="F7" s="382"/>
      <c r="G7" s="379"/>
      <c r="H7" s="389">
        <f>H133</f>
        <v>0</v>
      </c>
    </row>
    <row r="8" spans="1:8" ht="21" customHeight="1">
      <c r="A8" s="382"/>
      <c r="B8" s="386"/>
      <c r="C8" s="390" t="s">
        <v>1192</v>
      </c>
      <c r="D8" s="391"/>
      <c r="E8" s="392"/>
      <c r="F8" s="393"/>
      <c r="G8" s="394"/>
      <c r="H8" s="395">
        <f>I133</f>
        <v>0</v>
      </c>
    </row>
    <row r="9" spans="1:8" ht="16.5" customHeight="1">
      <c r="A9" s="382"/>
      <c r="B9" s="386"/>
      <c r="C9" s="387" t="s">
        <v>1193</v>
      </c>
      <c r="D9" s="388"/>
      <c r="F9" s="382"/>
      <c r="G9" s="379"/>
      <c r="H9" s="389">
        <f>SUM(H7:H8)</f>
        <v>0</v>
      </c>
    </row>
    <row r="10" spans="1:8" ht="16.5" customHeight="1">
      <c r="A10" s="382"/>
      <c r="B10" s="386"/>
      <c r="C10" s="387"/>
      <c r="D10" s="388"/>
      <c r="F10" s="382"/>
      <c r="G10" s="379"/>
      <c r="H10" s="389"/>
    </row>
    <row r="11" spans="1:8" ht="16.5" customHeight="1">
      <c r="A11" s="382"/>
      <c r="B11" s="386"/>
      <c r="C11" s="387"/>
      <c r="D11" s="388"/>
      <c r="F11" s="382"/>
      <c r="G11" s="379"/>
      <c r="H11" s="389"/>
    </row>
    <row r="12" spans="1:7" ht="16.5" customHeight="1">
      <c r="A12" s="382"/>
      <c r="B12" s="386"/>
      <c r="C12" s="387"/>
      <c r="D12" s="388"/>
      <c r="F12" s="382"/>
      <c r="G12" s="379"/>
    </row>
    <row r="13" spans="1:7" ht="15">
      <c r="A13" s="396"/>
      <c r="C13" s="377"/>
      <c r="G13" s="379"/>
    </row>
    <row r="14" spans="1:9" ht="12.75" customHeight="1">
      <c r="A14" s="397" t="s">
        <v>1194</v>
      </c>
      <c r="B14" s="397"/>
      <c r="C14" s="397"/>
      <c r="D14" s="378" t="s">
        <v>1195</v>
      </c>
      <c r="E14" s="378" t="s">
        <v>1196</v>
      </c>
      <c r="H14" s="378" t="s">
        <v>1195</v>
      </c>
      <c r="I14" s="378" t="s">
        <v>1196</v>
      </c>
    </row>
    <row r="15" spans="1:9" ht="12.75">
      <c r="A15" s="399" t="s">
        <v>1197</v>
      </c>
      <c r="B15" s="400"/>
      <c r="C15" s="399" t="s">
        <v>1157</v>
      </c>
      <c r="D15" s="401"/>
      <c r="E15" s="401"/>
      <c r="F15" s="401" t="s">
        <v>1198</v>
      </c>
      <c r="G15" s="402" t="s">
        <v>1199</v>
      </c>
      <c r="H15" s="401"/>
      <c r="I15" s="401" t="s">
        <v>1160</v>
      </c>
    </row>
    <row r="16" spans="1:9" ht="12.75">
      <c r="A16" s="403"/>
      <c r="B16" s="404"/>
      <c r="C16" s="403"/>
      <c r="D16" s="384"/>
      <c r="E16" s="384"/>
      <c r="F16" s="384"/>
      <c r="G16" s="405"/>
      <c r="H16" s="384"/>
      <c r="I16" s="384"/>
    </row>
    <row r="17" spans="1:9" ht="12.75">
      <c r="A17" s="382">
        <v>101</v>
      </c>
      <c r="B17" s="406"/>
      <c r="C17" s="382" t="s">
        <v>1200</v>
      </c>
      <c r="D17" s="378">
        <v>0</v>
      </c>
      <c r="E17" s="378">
        <v>2</v>
      </c>
      <c r="F17" s="378" t="s">
        <v>1201</v>
      </c>
      <c r="G17" s="407"/>
      <c r="H17" s="408">
        <f aca="true" t="shared" si="0" ref="H17:H25">D17*G17</f>
        <v>0</v>
      </c>
      <c r="I17" s="408">
        <f aca="true" t="shared" si="1" ref="I17:I25">E17*G17</f>
        <v>0</v>
      </c>
    </row>
    <row r="18" spans="1:9" ht="12.75">
      <c r="A18" s="382">
        <v>102</v>
      </c>
      <c r="B18" s="406"/>
      <c r="C18" s="382" t="s">
        <v>1202</v>
      </c>
      <c r="D18" s="378">
        <v>0</v>
      </c>
      <c r="E18" s="378">
        <v>2</v>
      </c>
      <c r="F18" s="378" t="s">
        <v>1201</v>
      </c>
      <c r="G18" s="407"/>
      <c r="H18" s="408">
        <f t="shared" si="0"/>
        <v>0</v>
      </c>
      <c r="I18" s="408">
        <f t="shared" si="1"/>
        <v>0</v>
      </c>
    </row>
    <row r="19" spans="1:9" ht="12.75">
      <c r="A19" s="382"/>
      <c r="B19" s="406"/>
      <c r="C19" s="382" t="s">
        <v>1203</v>
      </c>
      <c r="G19" s="409"/>
      <c r="H19" s="408"/>
      <c r="I19" s="408"/>
    </row>
    <row r="20" spans="1:9" ht="12.75">
      <c r="A20" s="382">
        <v>103</v>
      </c>
      <c r="B20" s="406"/>
      <c r="C20" s="382" t="s">
        <v>1204</v>
      </c>
      <c r="D20" s="378">
        <v>0</v>
      </c>
      <c r="E20" s="378">
        <v>8</v>
      </c>
      <c r="F20" s="378" t="s">
        <v>1201</v>
      </c>
      <c r="G20" s="407"/>
      <c r="H20" s="408">
        <f t="shared" si="0"/>
        <v>0</v>
      </c>
      <c r="I20" s="408">
        <f t="shared" si="1"/>
        <v>0</v>
      </c>
    </row>
    <row r="21" spans="1:9" ht="12.75">
      <c r="A21" s="382"/>
      <c r="B21" s="406"/>
      <c r="C21" s="382" t="s">
        <v>1205</v>
      </c>
      <c r="G21" s="409"/>
      <c r="H21" s="408"/>
      <c r="I21" s="408"/>
    </row>
    <row r="22" spans="1:9" ht="12.75">
      <c r="A22" s="382">
        <v>104</v>
      </c>
      <c r="B22" s="406"/>
      <c r="C22" s="382" t="s">
        <v>1206</v>
      </c>
      <c r="D22" s="378">
        <v>0</v>
      </c>
      <c r="E22" s="378">
        <v>350</v>
      </c>
      <c r="F22" s="378" t="s">
        <v>223</v>
      </c>
      <c r="G22" s="407"/>
      <c r="H22" s="408">
        <f t="shared" si="0"/>
        <v>0</v>
      </c>
      <c r="I22" s="408">
        <f t="shared" si="1"/>
        <v>0</v>
      </c>
    </row>
    <row r="23" spans="1:9" ht="12.75">
      <c r="A23" s="382">
        <v>105</v>
      </c>
      <c r="B23" s="406"/>
      <c r="C23" s="382" t="s">
        <v>1207</v>
      </c>
      <c r="D23" s="378">
        <v>0</v>
      </c>
      <c r="E23" s="378">
        <v>350</v>
      </c>
      <c r="F23" s="378" t="s">
        <v>223</v>
      </c>
      <c r="G23" s="407"/>
      <c r="H23" s="408">
        <f t="shared" si="0"/>
        <v>0</v>
      </c>
      <c r="I23" s="408">
        <f t="shared" si="1"/>
        <v>0</v>
      </c>
    </row>
    <row r="24" spans="1:9" ht="12.75">
      <c r="A24" s="382"/>
      <c r="B24" s="406"/>
      <c r="C24" s="410" t="s">
        <v>1208</v>
      </c>
      <c r="G24" s="409"/>
      <c r="H24" s="408"/>
      <c r="I24" s="408"/>
    </row>
    <row r="25" spans="1:9" ht="12.75">
      <c r="A25" s="382">
        <v>106</v>
      </c>
      <c r="B25" s="406"/>
      <c r="C25" s="382" t="s">
        <v>1209</v>
      </c>
      <c r="D25" s="378">
        <v>0</v>
      </c>
      <c r="E25" s="378">
        <v>4</v>
      </c>
      <c r="F25" s="378" t="s">
        <v>1201</v>
      </c>
      <c r="G25" s="407"/>
      <c r="H25" s="408">
        <f t="shared" si="0"/>
        <v>0</v>
      </c>
      <c r="I25" s="408">
        <f t="shared" si="1"/>
        <v>0</v>
      </c>
    </row>
    <row r="26" spans="1:9" ht="12.75">
      <c r="A26" s="382"/>
      <c r="B26" s="406"/>
      <c r="C26" s="382" t="s">
        <v>1210</v>
      </c>
      <c r="G26" s="409"/>
      <c r="H26" s="408"/>
      <c r="I26" s="408"/>
    </row>
    <row r="27" spans="1:9" ht="12.75">
      <c r="A27" s="382">
        <v>107</v>
      </c>
      <c r="B27" s="406"/>
      <c r="C27" s="382" t="s">
        <v>1211</v>
      </c>
      <c r="G27" s="409"/>
      <c r="H27" s="408"/>
      <c r="I27" s="408"/>
    </row>
    <row r="28" spans="1:9" ht="12.75">
      <c r="A28" s="382">
        <v>108</v>
      </c>
      <c r="B28" s="406"/>
      <c r="C28" s="382" t="s">
        <v>1212</v>
      </c>
      <c r="D28" s="378">
        <v>0</v>
      </c>
      <c r="E28" s="378">
        <v>4</v>
      </c>
      <c r="F28" s="378" t="s">
        <v>1201</v>
      </c>
      <c r="G28" s="407"/>
      <c r="H28" s="408">
        <f aca="true" t="shared" si="2" ref="H28:H48">D28*G28</f>
        <v>0</v>
      </c>
      <c r="I28" s="408">
        <f aca="true" t="shared" si="3" ref="I28:I48">E28*G28</f>
        <v>0</v>
      </c>
    </row>
    <row r="29" spans="1:9" ht="12.75">
      <c r="A29" s="382"/>
      <c r="B29" s="406"/>
      <c r="C29" s="382" t="s">
        <v>1210</v>
      </c>
      <c r="G29" s="409"/>
      <c r="H29" s="408"/>
      <c r="I29" s="408"/>
    </row>
    <row r="30" spans="1:9" ht="12.75">
      <c r="A30" s="382">
        <v>109</v>
      </c>
      <c r="B30" s="411"/>
      <c r="C30" s="382" t="s">
        <v>1213</v>
      </c>
      <c r="D30" s="378">
        <v>0</v>
      </c>
      <c r="E30" s="378">
        <v>2</v>
      </c>
      <c r="F30" s="378" t="s">
        <v>1201</v>
      </c>
      <c r="G30" s="407"/>
      <c r="H30" s="408">
        <f t="shared" si="2"/>
        <v>0</v>
      </c>
      <c r="I30" s="408">
        <f t="shared" si="3"/>
        <v>0</v>
      </c>
    </row>
    <row r="31" spans="1:9" ht="12.75">
      <c r="A31" s="382"/>
      <c r="B31" s="411"/>
      <c r="C31" s="382" t="s">
        <v>1214</v>
      </c>
      <c r="G31" s="409"/>
      <c r="H31" s="408"/>
      <c r="I31" s="408"/>
    </row>
    <row r="32" spans="1:9" ht="12.75">
      <c r="A32" s="382">
        <v>110</v>
      </c>
      <c r="B32" s="406"/>
      <c r="C32" s="382" t="s">
        <v>1215</v>
      </c>
      <c r="D32" s="378">
        <v>0</v>
      </c>
      <c r="E32" s="378">
        <v>6</v>
      </c>
      <c r="F32" s="378" t="s">
        <v>1201</v>
      </c>
      <c r="G32" s="407"/>
      <c r="H32" s="408">
        <f t="shared" si="2"/>
        <v>0</v>
      </c>
      <c r="I32" s="408">
        <f t="shared" si="3"/>
        <v>0</v>
      </c>
    </row>
    <row r="33" spans="1:9" ht="12.75">
      <c r="A33" s="382"/>
      <c r="B33" s="406"/>
      <c r="C33" s="382" t="s">
        <v>1216</v>
      </c>
      <c r="G33" s="409"/>
      <c r="H33" s="408"/>
      <c r="I33" s="408"/>
    </row>
    <row r="34" spans="1:9" ht="12.75">
      <c r="A34" s="382">
        <v>111</v>
      </c>
      <c r="B34" s="411"/>
      <c r="C34" s="382" t="s">
        <v>1217</v>
      </c>
      <c r="D34" s="378">
        <v>0</v>
      </c>
      <c r="E34" s="378">
        <v>2</v>
      </c>
      <c r="F34" s="378" t="s">
        <v>223</v>
      </c>
      <c r="G34" s="407"/>
      <c r="H34" s="408">
        <f t="shared" si="2"/>
        <v>0</v>
      </c>
      <c r="I34" s="408">
        <f t="shared" si="3"/>
        <v>0</v>
      </c>
    </row>
    <row r="35" spans="1:9" ht="12.75">
      <c r="A35" s="382"/>
      <c r="B35" s="411"/>
      <c r="C35" s="382" t="s">
        <v>1218</v>
      </c>
      <c r="G35" s="409"/>
      <c r="H35" s="408"/>
      <c r="I35" s="408"/>
    </row>
    <row r="36" spans="1:9" ht="12.75">
      <c r="A36" s="382">
        <v>112</v>
      </c>
      <c r="B36" s="406"/>
      <c r="C36" s="382" t="s">
        <v>1219</v>
      </c>
      <c r="D36" s="378">
        <v>0</v>
      </c>
      <c r="E36" s="378">
        <v>10</v>
      </c>
      <c r="F36" s="378" t="s">
        <v>223</v>
      </c>
      <c r="G36" s="407"/>
      <c r="H36" s="408">
        <f t="shared" si="2"/>
        <v>0</v>
      </c>
      <c r="I36" s="408">
        <f t="shared" si="3"/>
        <v>0</v>
      </c>
    </row>
    <row r="37" spans="1:9" ht="12.75">
      <c r="A37" s="382"/>
      <c r="B37" s="406"/>
      <c r="C37" s="382" t="s">
        <v>1218</v>
      </c>
      <c r="G37" s="409"/>
      <c r="H37" s="408"/>
      <c r="I37" s="408"/>
    </row>
    <row r="38" spans="1:9" ht="15.75" customHeight="1">
      <c r="A38" s="382">
        <v>113</v>
      </c>
      <c r="B38" s="411"/>
      <c r="C38" s="382" t="s">
        <v>1220</v>
      </c>
      <c r="D38" s="378">
        <v>0</v>
      </c>
      <c r="E38" s="378">
        <v>2</v>
      </c>
      <c r="F38" s="378" t="s">
        <v>223</v>
      </c>
      <c r="G38" s="407"/>
      <c r="H38" s="408">
        <f t="shared" si="2"/>
        <v>0</v>
      </c>
      <c r="I38" s="408">
        <f t="shared" si="3"/>
        <v>0</v>
      </c>
    </row>
    <row r="39" spans="1:9" ht="15.75" customHeight="1">
      <c r="A39" s="382"/>
      <c r="B39" s="411"/>
      <c r="C39" s="382" t="s">
        <v>1218</v>
      </c>
      <c r="G39" s="409"/>
      <c r="H39" s="408"/>
      <c r="I39" s="408"/>
    </row>
    <row r="40" spans="1:9" ht="12.75">
      <c r="A40" s="382">
        <v>114</v>
      </c>
      <c r="B40" s="406"/>
      <c r="C40" s="382" t="s">
        <v>1221</v>
      </c>
      <c r="D40" s="378">
        <v>0</v>
      </c>
      <c r="E40" s="378">
        <f>SUM(E34:E36)</f>
        <v>12</v>
      </c>
      <c r="F40" s="378" t="s">
        <v>223</v>
      </c>
      <c r="G40" s="407"/>
      <c r="H40" s="408">
        <f t="shared" si="2"/>
        <v>0</v>
      </c>
      <c r="I40" s="408">
        <f t="shared" si="3"/>
        <v>0</v>
      </c>
    </row>
    <row r="41" spans="1:9" ht="12.75">
      <c r="A41" s="382"/>
      <c r="B41" s="406"/>
      <c r="C41" s="382" t="s">
        <v>1222</v>
      </c>
      <c r="G41" s="409"/>
      <c r="H41" s="408"/>
      <c r="I41" s="408"/>
    </row>
    <row r="42" spans="1:9" ht="12.75">
      <c r="A42" s="382">
        <v>115</v>
      </c>
      <c r="B42" s="411"/>
      <c r="C42" s="382" t="s">
        <v>1223</v>
      </c>
      <c r="D42" s="378">
        <v>0</v>
      </c>
      <c r="E42" s="378">
        <f>SUM(E40)</f>
        <v>12</v>
      </c>
      <c r="F42" s="378" t="s">
        <v>223</v>
      </c>
      <c r="G42" s="407"/>
      <c r="H42" s="408">
        <f t="shared" si="2"/>
        <v>0</v>
      </c>
      <c r="I42" s="408">
        <f t="shared" si="3"/>
        <v>0</v>
      </c>
    </row>
    <row r="43" spans="1:9" ht="12.75">
      <c r="A43" s="382"/>
      <c r="B43" s="411"/>
      <c r="C43" s="382" t="s">
        <v>1224</v>
      </c>
      <c r="G43" s="409"/>
      <c r="H43" s="408"/>
      <c r="I43" s="408"/>
    </row>
    <row r="44" spans="1:9" ht="12.75">
      <c r="A44" s="382">
        <v>116</v>
      </c>
      <c r="B44" s="411"/>
      <c r="C44" s="382" t="s">
        <v>1225</v>
      </c>
      <c r="D44" s="378">
        <v>0</v>
      </c>
      <c r="E44" s="378">
        <v>2</v>
      </c>
      <c r="F44" s="378" t="s">
        <v>1201</v>
      </c>
      <c r="G44" s="407"/>
      <c r="H44" s="408">
        <f t="shared" si="2"/>
        <v>0</v>
      </c>
      <c r="I44" s="408">
        <f t="shared" si="3"/>
        <v>0</v>
      </c>
    </row>
    <row r="45" spans="1:9" ht="12.75">
      <c r="A45" s="382"/>
      <c r="B45" s="411"/>
      <c r="C45" s="382" t="s">
        <v>1203</v>
      </c>
      <c r="G45" s="409"/>
      <c r="H45" s="408"/>
      <c r="I45" s="408"/>
    </row>
    <row r="46" spans="1:9" ht="12.75">
      <c r="A46" s="382">
        <v>117</v>
      </c>
      <c r="B46" s="411"/>
      <c r="C46" s="382" t="s">
        <v>1226</v>
      </c>
      <c r="D46" s="378">
        <v>0</v>
      </c>
      <c r="E46" s="378">
        <v>40</v>
      </c>
      <c r="F46" s="378" t="s">
        <v>223</v>
      </c>
      <c r="G46" s="407"/>
      <c r="H46" s="408">
        <f t="shared" si="2"/>
        <v>0</v>
      </c>
      <c r="I46" s="408">
        <f t="shared" si="3"/>
        <v>0</v>
      </c>
    </row>
    <row r="47" spans="1:9" ht="12.75">
      <c r="A47" s="382"/>
      <c r="B47" s="411"/>
      <c r="C47" s="382" t="s">
        <v>1218</v>
      </c>
      <c r="G47" s="409"/>
      <c r="H47" s="408"/>
      <c r="I47" s="408"/>
    </row>
    <row r="48" spans="1:9" ht="12.75">
      <c r="A48" s="382">
        <v>118</v>
      </c>
      <c r="C48" s="382" t="s">
        <v>1227</v>
      </c>
      <c r="D48" s="378">
        <v>0</v>
      </c>
      <c r="E48" s="378">
        <v>4</v>
      </c>
      <c r="F48" s="378" t="s">
        <v>742</v>
      </c>
      <c r="G48" s="407"/>
      <c r="H48" s="408">
        <f t="shared" si="2"/>
        <v>0</v>
      </c>
      <c r="I48" s="408">
        <f t="shared" si="3"/>
        <v>0</v>
      </c>
    </row>
    <row r="49" spans="1:9" ht="12.75">
      <c r="A49" s="382"/>
      <c r="B49" s="406"/>
      <c r="C49" s="382"/>
      <c r="I49" s="408"/>
    </row>
    <row r="50" spans="1:9" ht="12.75">
      <c r="A50" s="382"/>
      <c r="B50" s="411"/>
      <c r="C50" s="382"/>
      <c r="I50" s="408"/>
    </row>
    <row r="51" spans="1:9" ht="13.5" customHeight="1">
      <c r="A51" s="397" t="s">
        <v>1228</v>
      </c>
      <c r="B51" s="397"/>
      <c r="C51" s="397"/>
      <c r="D51" s="378" t="s">
        <v>1195</v>
      </c>
      <c r="E51" s="378" t="s">
        <v>1196</v>
      </c>
      <c r="H51" s="378" t="s">
        <v>1195</v>
      </c>
      <c r="I51" s="378" t="s">
        <v>1196</v>
      </c>
    </row>
    <row r="52" spans="1:9" ht="12.75">
      <c r="A52" s="399" t="s">
        <v>1197</v>
      </c>
      <c r="B52" s="400"/>
      <c r="C52" s="399" t="s">
        <v>1157</v>
      </c>
      <c r="D52" s="401"/>
      <c r="E52" s="401"/>
      <c r="F52" s="401" t="s">
        <v>1198</v>
      </c>
      <c r="G52" s="402" t="s">
        <v>1199</v>
      </c>
      <c r="H52" s="401"/>
      <c r="I52" s="401" t="s">
        <v>1160</v>
      </c>
    </row>
    <row r="53" spans="1:9" ht="12.75">
      <c r="A53" s="403"/>
      <c r="B53" s="404"/>
      <c r="C53" s="403"/>
      <c r="D53" s="384"/>
      <c r="E53" s="384"/>
      <c r="F53" s="384"/>
      <c r="G53" s="405"/>
      <c r="H53" s="384"/>
      <c r="I53" s="384"/>
    </row>
    <row r="54" spans="1:9" ht="21">
      <c r="A54" s="382">
        <v>201</v>
      </c>
      <c r="B54" s="406"/>
      <c r="C54" s="386" t="s">
        <v>1229</v>
      </c>
      <c r="D54" s="378">
        <v>0</v>
      </c>
      <c r="E54" s="378">
        <v>0</v>
      </c>
      <c r="F54" s="378" t="s">
        <v>1201</v>
      </c>
      <c r="G54" s="407"/>
      <c r="H54" s="408">
        <f>D54*G54</f>
        <v>0</v>
      </c>
      <c r="I54" s="408">
        <f>E54*G54</f>
        <v>0</v>
      </c>
    </row>
    <row r="55" spans="1:9" ht="12.75">
      <c r="A55" s="382"/>
      <c r="B55" s="406"/>
      <c r="C55" s="382"/>
      <c r="G55" s="409"/>
      <c r="H55" s="408"/>
      <c r="I55" s="408"/>
    </row>
    <row r="57" spans="1:9" ht="15">
      <c r="A57" s="397" t="s">
        <v>1230</v>
      </c>
      <c r="B57" s="397"/>
      <c r="C57" s="397"/>
      <c r="D57" s="378" t="s">
        <v>1195</v>
      </c>
      <c r="E57" s="378" t="s">
        <v>1196</v>
      </c>
      <c r="H57" s="378" t="s">
        <v>1195</v>
      </c>
      <c r="I57" s="378" t="s">
        <v>1196</v>
      </c>
    </row>
    <row r="58" spans="1:9" ht="12.75">
      <c r="A58" s="399" t="s">
        <v>1197</v>
      </c>
      <c r="B58" s="400"/>
      <c r="C58" s="399" t="s">
        <v>1157</v>
      </c>
      <c r="D58" s="401"/>
      <c r="E58" s="401"/>
      <c r="F58" s="401" t="s">
        <v>1198</v>
      </c>
      <c r="G58" s="402" t="s">
        <v>1199</v>
      </c>
      <c r="H58" s="401"/>
      <c r="I58" s="401" t="s">
        <v>1160</v>
      </c>
    </row>
    <row r="59" spans="1:9" ht="12.75">
      <c r="A59" s="403"/>
      <c r="B59" s="404"/>
      <c r="C59" s="403"/>
      <c r="D59" s="384"/>
      <c r="E59" s="384"/>
      <c r="F59" s="384"/>
      <c r="G59" s="405"/>
      <c r="H59" s="384"/>
      <c r="I59" s="384"/>
    </row>
    <row r="60" spans="1:9" ht="12.75">
      <c r="A60" s="382">
        <v>301</v>
      </c>
      <c r="B60" s="406"/>
      <c r="C60" s="382" t="s">
        <v>1231</v>
      </c>
      <c r="D60" s="378">
        <v>0</v>
      </c>
      <c r="E60" s="378">
        <v>2</v>
      </c>
      <c r="F60" s="378" t="s">
        <v>742</v>
      </c>
      <c r="G60" s="407"/>
      <c r="H60" s="408">
        <f aca="true" t="shared" si="4" ref="H60:H96">D60*G60</f>
        <v>0</v>
      </c>
      <c r="I60" s="408">
        <f aca="true" t="shared" si="5" ref="I60:I96">E60*G60</f>
        <v>0</v>
      </c>
    </row>
    <row r="61" spans="1:9" ht="12.75">
      <c r="A61" s="382">
        <v>302</v>
      </c>
      <c r="B61" s="406"/>
      <c r="C61" s="382" t="s">
        <v>1232</v>
      </c>
      <c r="D61" s="378">
        <v>0</v>
      </c>
      <c r="E61" s="378">
        <v>4</v>
      </c>
      <c r="F61" s="378" t="s">
        <v>742</v>
      </c>
      <c r="G61" s="407"/>
      <c r="H61" s="408">
        <f t="shared" si="4"/>
        <v>0</v>
      </c>
      <c r="I61" s="408">
        <f t="shared" si="5"/>
        <v>0</v>
      </c>
    </row>
    <row r="62" spans="1:9" ht="12.75">
      <c r="A62" s="382">
        <v>303</v>
      </c>
      <c r="B62" s="406"/>
      <c r="C62" s="382" t="s">
        <v>1233</v>
      </c>
      <c r="D62" s="378">
        <v>0</v>
      </c>
      <c r="E62" s="378">
        <v>2</v>
      </c>
      <c r="F62" s="378" t="s">
        <v>742</v>
      </c>
      <c r="G62" s="407"/>
      <c r="H62" s="408">
        <f t="shared" si="4"/>
        <v>0</v>
      </c>
      <c r="I62" s="408">
        <f t="shared" si="5"/>
        <v>0</v>
      </c>
    </row>
    <row r="63" spans="1:9" ht="12.75">
      <c r="A63" s="382">
        <v>304</v>
      </c>
      <c r="B63" s="406"/>
      <c r="C63" s="382" t="s">
        <v>1234</v>
      </c>
      <c r="D63" s="378">
        <v>0</v>
      </c>
      <c r="E63" s="378">
        <v>4</v>
      </c>
      <c r="F63" s="378" t="s">
        <v>742</v>
      </c>
      <c r="G63" s="407"/>
      <c r="H63" s="408">
        <f t="shared" si="4"/>
        <v>0</v>
      </c>
      <c r="I63" s="408">
        <f t="shared" si="5"/>
        <v>0</v>
      </c>
    </row>
    <row r="64" spans="1:9" ht="12.75">
      <c r="A64" s="382">
        <v>305</v>
      </c>
      <c r="B64" s="406"/>
      <c r="C64" s="382" t="s">
        <v>1235</v>
      </c>
      <c r="D64" s="378">
        <v>0</v>
      </c>
      <c r="E64" s="378">
        <v>3</v>
      </c>
      <c r="F64" s="378" t="s">
        <v>742</v>
      </c>
      <c r="G64" s="407"/>
      <c r="H64" s="408">
        <f t="shared" si="4"/>
        <v>0</v>
      </c>
      <c r="I64" s="408">
        <f t="shared" si="5"/>
        <v>0</v>
      </c>
    </row>
    <row r="65" spans="1:10" ht="176.25" customHeight="1">
      <c r="A65" s="382">
        <v>306</v>
      </c>
      <c r="B65" s="406"/>
      <c r="C65" s="412" t="s">
        <v>1236</v>
      </c>
      <c r="D65" s="378">
        <v>0</v>
      </c>
      <c r="E65" s="378">
        <v>1</v>
      </c>
      <c r="F65" s="378" t="s">
        <v>1201</v>
      </c>
      <c r="G65" s="407"/>
      <c r="H65" s="408">
        <f t="shared" si="4"/>
        <v>0</v>
      </c>
      <c r="I65" s="408">
        <f t="shared" si="5"/>
        <v>0</v>
      </c>
      <c r="J65" s="381"/>
    </row>
    <row r="66" spans="1:9" ht="12.75">
      <c r="A66" s="382">
        <v>307</v>
      </c>
      <c r="B66" s="406"/>
      <c r="C66" s="382" t="s">
        <v>1237</v>
      </c>
      <c r="D66" s="378">
        <v>0</v>
      </c>
      <c r="E66" s="378">
        <v>3</v>
      </c>
      <c r="F66" s="378" t="s">
        <v>742</v>
      </c>
      <c r="G66" s="407"/>
      <c r="H66" s="408">
        <f t="shared" si="4"/>
        <v>0</v>
      </c>
      <c r="I66" s="408">
        <f t="shared" si="5"/>
        <v>0</v>
      </c>
    </row>
    <row r="67" spans="1:9" ht="74.25" customHeight="1">
      <c r="A67" s="382">
        <v>308</v>
      </c>
      <c r="B67" s="406"/>
      <c r="C67" s="386" t="s">
        <v>1238</v>
      </c>
      <c r="D67" s="378">
        <v>0</v>
      </c>
      <c r="E67" s="378">
        <v>1</v>
      </c>
      <c r="F67" s="378" t="s">
        <v>1201</v>
      </c>
      <c r="G67" s="407"/>
      <c r="H67" s="408">
        <f t="shared" si="4"/>
        <v>0</v>
      </c>
      <c r="I67" s="408">
        <f t="shared" si="5"/>
        <v>0</v>
      </c>
    </row>
    <row r="68" spans="1:9" ht="12.75">
      <c r="A68" s="382">
        <v>309</v>
      </c>
      <c r="B68" s="406"/>
      <c r="C68" s="382" t="s">
        <v>1239</v>
      </c>
      <c r="D68" s="378">
        <v>0</v>
      </c>
      <c r="E68" s="378">
        <v>2</v>
      </c>
      <c r="F68" s="378" t="s">
        <v>742</v>
      </c>
      <c r="G68" s="407"/>
      <c r="H68" s="408">
        <f t="shared" si="4"/>
        <v>0</v>
      </c>
      <c r="I68" s="408">
        <f t="shared" si="5"/>
        <v>0</v>
      </c>
    </row>
    <row r="69" spans="1:9" ht="12.75">
      <c r="A69" s="382">
        <v>310</v>
      </c>
      <c r="B69" s="406"/>
      <c r="C69" s="382" t="s">
        <v>1240</v>
      </c>
      <c r="D69" s="378">
        <v>0</v>
      </c>
      <c r="E69" s="378">
        <v>2</v>
      </c>
      <c r="F69" s="378" t="s">
        <v>742</v>
      </c>
      <c r="G69" s="407"/>
      <c r="H69" s="408">
        <f t="shared" si="4"/>
        <v>0</v>
      </c>
      <c r="I69" s="408">
        <f t="shared" si="5"/>
        <v>0</v>
      </c>
    </row>
    <row r="70" spans="1:9" ht="12.75">
      <c r="A70" s="382">
        <v>311</v>
      </c>
      <c r="B70" s="406"/>
      <c r="C70" s="382" t="s">
        <v>1241</v>
      </c>
      <c r="D70" s="378">
        <v>0</v>
      </c>
      <c r="E70" s="378">
        <v>4</v>
      </c>
      <c r="F70" s="378" t="s">
        <v>742</v>
      </c>
      <c r="G70" s="407"/>
      <c r="H70" s="408">
        <f t="shared" si="4"/>
        <v>0</v>
      </c>
      <c r="I70" s="408">
        <f t="shared" si="5"/>
        <v>0</v>
      </c>
    </row>
    <row r="71" spans="1:9" ht="21.75" customHeight="1">
      <c r="A71" s="382">
        <v>312</v>
      </c>
      <c r="B71" s="406"/>
      <c r="C71" s="382" t="s">
        <v>1242</v>
      </c>
      <c r="D71" s="378">
        <v>0</v>
      </c>
      <c r="E71" s="378">
        <v>8</v>
      </c>
      <c r="F71" s="378" t="s">
        <v>742</v>
      </c>
      <c r="G71" s="407"/>
      <c r="H71" s="408">
        <f t="shared" si="4"/>
        <v>0</v>
      </c>
      <c r="I71" s="408">
        <f t="shared" si="5"/>
        <v>0</v>
      </c>
    </row>
    <row r="72" spans="1:9" ht="12.75">
      <c r="A72" s="382">
        <v>313</v>
      </c>
      <c r="B72" s="406"/>
      <c r="C72" s="386" t="s">
        <v>1243</v>
      </c>
      <c r="D72" s="378">
        <v>1</v>
      </c>
      <c r="E72" s="378">
        <v>0</v>
      </c>
      <c r="F72" s="378" t="s">
        <v>1201</v>
      </c>
      <c r="G72" s="407"/>
      <c r="H72" s="408">
        <f t="shared" si="4"/>
        <v>0</v>
      </c>
      <c r="I72" s="408">
        <f t="shared" si="5"/>
        <v>0</v>
      </c>
    </row>
    <row r="73" spans="1:9" ht="21">
      <c r="A73" s="382">
        <v>314</v>
      </c>
      <c r="B73" s="406"/>
      <c r="C73" s="386" t="s">
        <v>1244</v>
      </c>
      <c r="D73" s="378">
        <v>1</v>
      </c>
      <c r="E73" s="378">
        <v>0</v>
      </c>
      <c r="F73" s="378" t="s">
        <v>1201</v>
      </c>
      <c r="G73" s="407"/>
      <c r="H73" s="408">
        <f t="shared" si="4"/>
        <v>0</v>
      </c>
      <c r="I73" s="408">
        <f t="shared" si="5"/>
        <v>0</v>
      </c>
    </row>
    <row r="74" spans="1:9" ht="81.75">
      <c r="A74" s="382">
        <v>315</v>
      </c>
      <c r="B74" s="406"/>
      <c r="C74" s="386" t="s">
        <v>1245</v>
      </c>
      <c r="D74" s="378">
        <v>1</v>
      </c>
      <c r="E74" s="378">
        <v>0</v>
      </c>
      <c r="F74" s="378" t="s">
        <v>1201</v>
      </c>
      <c r="G74" s="407"/>
      <c r="H74" s="408">
        <f t="shared" si="4"/>
        <v>0</v>
      </c>
      <c r="I74" s="408">
        <f t="shared" si="5"/>
        <v>0</v>
      </c>
    </row>
    <row r="75" spans="1:9" ht="12.75">
      <c r="A75" s="382">
        <v>316</v>
      </c>
      <c r="B75" s="406"/>
      <c r="C75" s="382" t="s">
        <v>1246</v>
      </c>
      <c r="D75" s="378">
        <v>32</v>
      </c>
      <c r="E75" s="378">
        <v>0</v>
      </c>
      <c r="F75" s="378" t="s">
        <v>742</v>
      </c>
      <c r="G75" s="407"/>
      <c r="H75" s="408">
        <f t="shared" si="4"/>
        <v>0</v>
      </c>
      <c r="I75" s="408">
        <f t="shared" si="5"/>
        <v>0</v>
      </c>
    </row>
    <row r="76" spans="1:9" ht="12.75">
      <c r="A76" s="382">
        <v>317</v>
      </c>
      <c r="B76" s="406"/>
      <c r="C76" s="382" t="s">
        <v>1247</v>
      </c>
      <c r="D76" s="378">
        <v>0</v>
      </c>
      <c r="E76" s="378">
        <v>1</v>
      </c>
      <c r="F76" s="378" t="s">
        <v>1201</v>
      </c>
      <c r="G76" s="407"/>
      <c r="H76" s="408">
        <f t="shared" si="4"/>
        <v>0</v>
      </c>
      <c r="I76" s="408">
        <f t="shared" si="5"/>
        <v>0</v>
      </c>
    </row>
    <row r="77" spans="1:9" ht="12.75">
      <c r="A77" s="382">
        <v>318</v>
      </c>
      <c r="B77" s="406"/>
      <c r="C77" s="382" t="s">
        <v>1248</v>
      </c>
      <c r="D77" s="378">
        <v>0</v>
      </c>
      <c r="E77" s="378">
        <v>6</v>
      </c>
      <c r="F77" s="378" t="s">
        <v>1201</v>
      </c>
      <c r="G77" s="407"/>
      <c r="H77" s="408">
        <f t="shared" si="4"/>
        <v>0</v>
      </c>
      <c r="I77" s="408">
        <f t="shared" si="5"/>
        <v>0</v>
      </c>
    </row>
    <row r="78" spans="1:9" ht="12.75">
      <c r="A78" s="382">
        <v>319</v>
      </c>
      <c r="B78" s="406"/>
      <c r="C78" s="382" t="s">
        <v>1249</v>
      </c>
      <c r="D78" s="378">
        <v>0</v>
      </c>
      <c r="E78" s="378">
        <v>1</v>
      </c>
      <c r="F78" s="378" t="s">
        <v>1201</v>
      </c>
      <c r="G78" s="407"/>
      <c r="H78" s="408">
        <f t="shared" si="4"/>
        <v>0</v>
      </c>
      <c r="I78" s="408">
        <f t="shared" si="5"/>
        <v>0</v>
      </c>
    </row>
    <row r="79" spans="1:9" ht="12.75">
      <c r="A79" s="382">
        <v>320</v>
      </c>
      <c r="B79" s="406"/>
      <c r="C79" s="382" t="s">
        <v>1250</v>
      </c>
      <c r="D79" s="378">
        <v>0</v>
      </c>
      <c r="E79" s="378">
        <v>22</v>
      </c>
      <c r="F79" s="378" t="s">
        <v>223</v>
      </c>
      <c r="G79" s="407"/>
      <c r="H79" s="408">
        <f t="shared" si="4"/>
        <v>0</v>
      </c>
      <c r="I79" s="408">
        <f t="shared" si="5"/>
        <v>0</v>
      </c>
    </row>
    <row r="80" spans="1:9" ht="12.75">
      <c r="A80" s="382">
        <v>321</v>
      </c>
      <c r="B80" s="406"/>
      <c r="C80" s="382" t="s">
        <v>1212</v>
      </c>
      <c r="D80" s="378">
        <v>0</v>
      </c>
      <c r="E80" s="378">
        <v>4</v>
      </c>
      <c r="F80" s="378" t="s">
        <v>1201</v>
      </c>
      <c r="G80" s="407"/>
      <c r="H80" s="408">
        <f t="shared" si="4"/>
        <v>0</v>
      </c>
      <c r="I80" s="408">
        <f t="shared" si="5"/>
        <v>0</v>
      </c>
    </row>
    <row r="81" spans="1:9" ht="12.75">
      <c r="A81" s="382"/>
      <c r="B81" s="406"/>
      <c r="C81" s="382" t="s">
        <v>1203</v>
      </c>
      <c r="G81" s="409"/>
      <c r="H81" s="408"/>
      <c r="I81" s="408"/>
    </row>
    <row r="82" spans="1:9" ht="12.75">
      <c r="A82" s="382">
        <v>322</v>
      </c>
      <c r="B82" s="411"/>
      <c r="C82" s="382" t="s">
        <v>1213</v>
      </c>
      <c r="D82" s="378">
        <v>0</v>
      </c>
      <c r="E82" s="378">
        <v>2</v>
      </c>
      <c r="F82" s="378" t="s">
        <v>1201</v>
      </c>
      <c r="G82" s="407"/>
      <c r="H82" s="408">
        <f t="shared" si="4"/>
        <v>0</v>
      </c>
      <c r="I82" s="408">
        <f t="shared" si="5"/>
        <v>0</v>
      </c>
    </row>
    <row r="83" spans="1:9" ht="12.75">
      <c r="A83" s="382"/>
      <c r="B83" s="411"/>
      <c r="C83" s="382" t="s">
        <v>1203</v>
      </c>
      <c r="G83" s="409"/>
      <c r="H83" s="408"/>
      <c r="I83" s="408"/>
    </row>
    <row r="84" spans="1:9" ht="12.75">
      <c r="A84" s="382">
        <v>323</v>
      </c>
      <c r="B84" s="406"/>
      <c r="C84" s="382" t="s">
        <v>1215</v>
      </c>
      <c r="D84" s="378">
        <v>0</v>
      </c>
      <c r="E84" s="378">
        <v>6</v>
      </c>
      <c r="F84" s="378" t="s">
        <v>1201</v>
      </c>
      <c r="G84" s="407"/>
      <c r="H84" s="408">
        <f t="shared" si="4"/>
        <v>0</v>
      </c>
      <c r="I84" s="408">
        <f t="shared" si="5"/>
        <v>0</v>
      </c>
    </row>
    <row r="85" spans="1:9" ht="12.75">
      <c r="A85" s="382"/>
      <c r="B85" s="406"/>
      <c r="C85" s="382" t="s">
        <v>1251</v>
      </c>
      <c r="G85" s="409"/>
      <c r="H85" s="408"/>
      <c r="I85" s="408"/>
    </row>
    <row r="86" spans="1:9" ht="12.75">
      <c r="A86" s="382">
        <v>324</v>
      </c>
      <c r="B86" s="411"/>
      <c r="C86" s="382" t="s">
        <v>1217</v>
      </c>
      <c r="D86" s="378">
        <v>0</v>
      </c>
      <c r="E86" s="378">
        <v>20</v>
      </c>
      <c r="F86" s="378" t="s">
        <v>223</v>
      </c>
      <c r="G86" s="407"/>
      <c r="H86" s="408">
        <f t="shared" si="4"/>
        <v>0</v>
      </c>
      <c r="I86" s="408">
        <f t="shared" si="5"/>
        <v>0</v>
      </c>
    </row>
    <row r="87" spans="1:9" ht="12.75">
      <c r="A87" s="382"/>
      <c r="B87" s="411"/>
      <c r="C87" s="382" t="s">
        <v>1203</v>
      </c>
      <c r="G87" s="409"/>
      <c r="H87" s="408"/>
      <c r="I87" s="408"/>
    </row>
    <row r="88" spans="1:9" ht="12.75">
      <c r="A88" s="382">
        <v>325</v>
      </c>
      <c r="B88" s="406"/>
      <c r="C88" s="382" t="s">
        <v>1219</v>
      </c>
      <c r="D88" s="378">
        <v>0</v>
      </c>
      <c r="E88" s="378">
        <v>20</v>
      </c>
      <c r="F88" s="378" t="s">
        <v>223</v>
      </c>
      <c r="G88" s="407"/>
      <c r="H88" s="408">
        <f t="shared" si="4"/>
        <v>0</v>
      </c>
      <c r="I88" s="408">
        <f t="shared" si="5"/>
        <v>0</v>
      </c>
    </row>
    <row r="89" spans="1:9" ht="12.75">
      <c r="A89" s="382"/>
      <c r="B89" s="406"/>
      <c r="C89" s="382" t="s">
        <v>1203</v>
      </c>
      <c r="G89" s="409"/>
      <c r="H89" s="408"/>
      <c r="I89" s="408"/>
    </row>
    <row r="90" spans="1:9" ht="12.75">
      <c r="A90" s="382">
        <v>326</v>
      </c>
      <c r="B90" s="406"/>
      <c r="C90" s="382" t="s">
        <v>1221</v>
      </c>
      <c r="D90" s="378">
        <v>0</v>
      </c>
      <c r="E90" s="378">
        <f>SUM(E86:E88)</f>
        <v>40</v>
      </c>
      <c r="F90" s="378" t="s">
        <v>223</v>
      </c>
      <c r="G90" s="407"/>
      <c r="H90" s="408">
        <f t="shared" si="4"/>
        <v>0</v>
      </c>
      <c r="I90" s="408">
        <f t="shared" si="5"/>
        <v>0</v>
      </c>
    </row>
    <row r="91" spans="1:9" ht="12.75">
      <c r="A91" s="382"/>
      <c r="B91" s="406"/>
      <c r="C91" s="382" t="s">
        <v>1252</v>
      </c>
      <c r="G91" s="409"/>
      <c r="H91" s="408"/>
      <c r="I91" s="408"/>
    </row>
    <row r="92" spans="1:9" ht="12.75">
      <c r="A92" s="382">
        <v>327</v>
      </c>
      <c r="B92" s="411"/>
      <c r="C92" s="382" t="s">
        <v>1223</v>
      </c>
      <c r="D92" s="378">
        <v>0</v>
      </c>
      <c r="E92" s="378">
        <f>SUM(E90)</f>
        <v>40</v>
      </c>
      <c r="F92" s="378" t="s">
        <v>223</v>
      </c>
      <c r="G92" s="407"/>
      <c r="H92" s="408">
        <f t="shared" si="4"/>
        <v>0</v>
      </c>
      <c r="I92" s="408">
        <f t="shared" si="5"/>
        <v>0</v>
      </c>
    </row>
    <row r="93" spans="1:9" ht="12.75">
      <c r="A93" s="382"/>
      <c r="B93" s="411"/>
      <c r="C93" s="382" t="s">
        <v>1252</v>
      </c>
      <c r="G93" s="409"/>
      <c r="H93" s="408"/>
      <c r="I93" s="408"/>
    </row>
    <row r="94" spans="1:9" ht="12.75">
      <c r="A94" s="382">
        <v>328</v>
      </c>
      <c r="B94" s="411"/>
      <c r="C94" s="382" t="s">
        <v>1253</v>
      </c>
      <c r="D94" s="378">
        <v>0</v>
      </c>
      <c r="E94" s="378">
        <v>18</v>
      </c>
      <c r="F94" s="378" t="s">
        <v>223</v>
      </c>
      <c r="G94" s="407"/>
      <c r="H94" s="408">
        <f t="shared" si="4"/>
        <v>0</v>
      </c>
      <c r="I94" s="408">
        <f t="shared" si="5"/>
        <v>0</v>
      </c>
    </row>
    <row r="95" spans="1:9" ht="12.75">
      <c r="A95" s="382"/>
      <c r="B95" s="411"/>
      <c r="C95" s="382" t="s">
        <v>1203</v>
      </c>
      <c r="G95" s="409"/>
      <c r="H95" s="408"/>
      <c r="I95" s="408"/>
    </row>
    <row r="96" spans="1:9" ht="12.75">
      <c r="A96" s="382">
        <v>329</v>
      </c>
      <c r="C96" s="382" t="s">
        <v>1254</v>
      </c>
      <c r="D96" s="378">
        <v>0</v>
      </c>
      <c r="E96" s="378">
        <v>4</v>
      </c>
      <c r="F96" s="378" t="s">
        <v>742</v>
      </c>
      <c r="G96" s="407"/>
      <c r="H96" s="408">
        <f t="shared" si="4"/>
        <v>0</v>
      </c>
      <c r="I96" s="408">
        <f t="shared" si="5"/>
        <v>0</v>
      </c>
    </row>
    <row r="97" spans="1:9" ht="12.75">
      <c r="A97" s="382"/>
      <c r="B97" s="406"/>
      <c r="C97" s="413"/>
      <c r="D97" s="388"/>
      <c r="I97" s="408"/>
    </row>
    <row r="98" spans="1:9" ht="12.75">
      <c r="A98" s="382"/>
      <c r="C98" s="382"/>
      <c r="I98" s="408"/>
    </row>
    <row r="99" spans="1:9" ht="12.75">
      <c r="A99" s="382"/>
      <c r="C99" s="382"/>
      <c r="I99" s="408"/>
    </row>
    <row r="100" spans="1:4" ht="15">
      <c r="A100" s="397" t="s">
        <v>1255</v>
      </c>
      <c r="B100" s="397"/>
      <c r="C100" s="397"/>
      <c r="D100" s="414"/>
    </row>
    <row r="101" spans="1:9" ht="12.75">
      <c r="A101" s="399" t="s">
        <v>1197</v>
      </c>
      <c r="B101" s="400"/>
      <c r="C101" s="399" t="s">
        <v>1157</v>
      </c>
      <c r="D101" s="401"/>
      <c r="E101" s="401"/>
      <c r="F101" s="401" t="s">
        <v>1198</v>
      </c>
      <c r="G101" s="402" t="s">
        <v>1199</v>
      </c>
      <c r="H101" s="401"/>
      <c r="I101" s="401" t="s">
        <v>1160</v>
      </c>
    </row>
    <row r="102" spans="1:9" ht="12.75">
      <c r="A102" s="403"/>
      <c r="B102" s="404"/>
      <c r="C102" s="403"/>
      <c r="D102" s="384"/>
      <c r="E102" s="384"/>
      <c r="F102" s="384"/>
      <c r="G102" s="405"/>
      <c r="H102" s="384"/>
      <c r="I102" s="384"/>
    </row>
    <row r="103" spans="1:9" ht="12.75">
      <c r="A103" s="382">
        <v>401</v>
      </c>
      <c r="B103" s="406"/>
      <c r="C103" s="382" t="s">
        <v>1256</v>
      </c>
      <c r="D103" s="378">
        <v>0</v>
      </c>
      <c r="E103" s="378">
        <v>4</v>
      </c>
      <c r="F103" s="378" t="s">
        <v>742</v>
      </c>
      <c r="G103" s="407"/>
      <c r="H103" s="408">
        <f aca="true" t="shared" si="6" ref="H103:H112">D103*G103</f>
        <v>0</v>
      </c>
      <c r="I103" s="408">
        <f aca="true" t="shared" si="7" ref="I103:I112">E103*G103</f>
        <v>0</v>
      </c>
    </row>
    <row r="104" spans="1:9" ht="12.75">
      <c r="A104" s="382"/>
      <c r="B104" s="406"/>
      <c r="C104" s="382"/>
      <c r="G104" s="409"/>
      <c r="H104" s="408"/>
      <c r="I104" s="408"/>
    </row>
    <row r="105" spans="1:9" ht="24.75" customHeight="1">
      <c r="A105" s="382">
        <v>402</v>
      </c>
      <c r="B105" s="411"/>
      <c r="C105" s="413" t="s">
        <v>1257</v>
      </c>
      <c r="D105" s="378">
        <v>0</v>
      </c>
      <c r="E105" s="378">
        <v>2</v>
      </c>
      <c r="F105" s="378" t="s">
        <v>742</v>
      </c>
      <c r="G105" s="407"/>
      <c r="H105" s="408">
        <f t="shared" si="6"/>
        <v>0</v>
      </c>
      <c r="I105" s="408">
        <f t="shared" si="7"/>
        <v>0</v>
      </c>
    </row>
    <row r="106" spans="1:9" ht="24.75" customHeight="1">
      <c r="A106" s="382"/>
      <c r="B106" s="411"/>
      <c r="C106" s="382"/>
      <c r="G106" s="409"/>
      <c r="H106" s="408"/>
      <c r="I106" s="408"/>
    </row>
    <row r="107" spans="1:9" ht="12.75">
      <c r="A107" s="382">
        <v>403</v>
      </c>
      <c r="B107" s="406"/>
      <c r="C107" s="382" t="s">
        <v>1258</v>
      </c>
      <c r="D107" s="378">
        <v>0</v>
      </c>
      <c r="E107" s="378">
        <v>1</v>
      </c>
      <c r="F107" s="378" t="s">
        <v>1201</v>
      </c>
      <c r="G107" s="407"/>
      <c r="H107" s="408">
        <f t="shared" si="6"/>
        <v>0</v>
      </c>
      <c r="I107" s="408">
        <f t="shared" si="7"/>
        <v>0</v>
      </c>
    </row>
    <row r="108" spans="1:9" ht="12.75">
      <c r="A108" s="382">
        <v>404</v>
      </c>
      <c r="B108" s="406"/>
      <c r="C108" s="382" t="s">
        <v>1259</v>
      </c>
      <c r="D108" s="378">
        <v>0</v>
      </c>
      <c r="E108" s="378">
        <v>2</v>
      </c>
      <c r="F108" s="378" t="s">
        <v>742</v>
      </c>
      <c r="G108" s="407"/>
      <c r="H108" s="408">
        <f t="shared" si="6"/>
        <v>0</v>
      </c>
      <c r="I108" s="408">
        <f t="shared" si="7"/>
        <v>0</v>
      </c>
    </row>
    <row r="109" spans="1:9" ht="12.75">
      <c r="A109" s="382"/>
      <c r="B109" s="406"/>
      <c r="C109" s="382"/>
      <c r="G109" s="409"/>
      <c r="H109" s="408"/>
      <c r="I109" s="408"/>
    </row>
    <row r="110" spans="1:9" ht="12.75">
      <c r="A110" s="382">
        <v>405</v>
      </c>
      <c r="B110" s="406"/>
      <c r="C110" s="382" t="s">
        <v>1260</v>
      </c>
      <c r="D110" s="378">
        <v>0</v>
      </c>
      <c r="E110" s="378">
        <v>12</v>
      </c>
      <c r="F110" s="378" t="s">
        <v>223</v>
      </c>
      <c r="G110" s="407"/>
      <c r="H110" s="408">
        <f t="shared" si="6"/>
        <v>0</v>
      </c>
      <c r="I110" s="408">
        <f t="shared" si="7"/>
        <v>0</v>
      </c>
    </row>
    <row r="111" spans="1:9" ht="12.75">
      <c r="A111" s="382"/>
      <c r="B111" s="406"/>
      <c r="C111" s="382" t="s">
        <v>1203</v>
      </c>
      <c r="G111" s="409"/>
      <c r="H111" s="408"/>
      <c r="I111" s="408"/>
    </row>
    <row r="112" spans="1:9" ht="12.75">
      <c r="A112" s="382">
        <v>406</v>
      </c>
      <c r="C112" s="382" t="s">
        <v>1254</v>
      </c>
      <c r="D112" s="378">
        <v>0</v>
      </c>
      <c r="E112" s="378">
        <v>2</v>
      </c>
      <c r="F112" s="378" t="s">
        <v>742</v>
      </c>
      <c r="G112" s="407"/>
      <c r="H112" s="408">
        <f t="shared" si="6"/>
        <v>0</v>
      </c>
      <c r="I112" s="408">
        <f t="shared" si="7"/>
        <v>0</v>
      </c>
    </row>
    <row r="113" spans="1:9" ht="12.75">
      <c r="A113" s="382">
        <v>407</v>
      </c>
      <c r="C113" s="382" t="s">
        <v>1261</v>
      </c>
      <c r="G113" s="409"/>
      <c r="H113" s="408"/>
      <c r="I113" s="408"/>
    </row>
    <row r="114" spans="1:9" ht="12.75">
      <c r="A114" s="382"/>
      <c r="B114" s="406"/>
      <c r="C114" s="382"/>
      <c r="G114" s="409"/>
      <c r="H114" s="408"/>
      <c r="I114" s="408"/>
    </row>
    <row r="115" spans="1:9" ht="15">
      <c r="A115" s="397" t="s">
        <v>1262</v>
      </c>
      <c r="B115" s="397"/>
      <c r="C115" s="397"/>
      <c r="D115" s="378" t="s">
        <v>1195</v>
      </c>
      <c r="E115" s="378" t="s">
        <v>1196</v>
      </c>
      <c r="H115" s="378" t="s">
        <v>1195</v>
      </c>
      <c r="I115" s="378" t="s">
        <v>1196</v>
      </c>
    </row>
    <row r="116" spans="1:9" ht="12.75">
      <c r="A116" s="399" t="s">
        <v>1197</v>
      </c>
      <c r="B116" s="400"/>
      <c r="C116" s="399" t="s">
        <v>1157</v>
      </c>
      <c r="D116" s="401"/>
      <c r="E116" s="401"/>
      <c r="F116" s="401" t="s">
        <v>1198</v>
      </c>
      <c r="G116" s="402" t="s">
        <v>1199</v>
      </c>
      <c r="H116" s="401"/>
      <c r="I116" s="401" t="s">
        <v>1160</v>
      </c>
    </row>
    <row r="117" spans="1:9" ht="12.75">
      <c r="A117" s="403"/>
      <c r="B117" s="404"/>
      <c r="C117" s="403"/>
      <c r="D117" s="384"/>
      <c r="E117" s="384"/>
      <c r="F117" s="384"/>
      <c r="G117" s="405"/>
      <c r="H117" s="384"/>
      <c r="I117" s="384"/>
    </row>
    <row r="118" spans="1:9" ht="12.75">
      <c r="A118" s="382">
        <v>501</v>
      </c>
      <c r="B118" s="406"/>
      <c r="C118" s="382" t="s">
        <v>1212</v>
      </c>
      <c r="D118" s="378">
        <v>0</v>
      </c>
      <c r="E118" s="378">
        <v>1</v>
      </c>
      <c r="F118" s="378" t="s">
        <v>1201</v>
      </c>
      <c r="G118" s="407"/>
      <c r="H118" s="408">
        <f aca="true" t="shared" si="8" ref="H118:H130">D118*G118</f>
        <v>0</v>
      </c>
      <c r="I118" s="408">
        <f aca="true" t="shared" si="9" ref="I118:I130">E118*G118</f>
        <v>0</v>
      </c>
    </row>
    <row r="119" spans="1:9" ht="12.75">
      <c r="A119" s="382"/>
      <c r="B119" s="406"/>
      <c r="C119" s="382"/>
      <c r="G119" s="409"/>
      <c r="H119" s="408"/>
      <c r="I119" s="408"/>
    </row>
    <row r="120" spans="1:9" ht="12.75">
      <c r="A120" s="382">
        <v>502</v>
      </c>
      <c r="B120" s="411"/>
      <c r="C120" s="382" t="s">
        <v>1213</v>
      </c>
      <c r="D120" s="378">
        <v>0</v>
      </c>
      <c r="E120" s="378">
        <v>1</v>
      </c>
      <c r="F120" s="378" t="s">
        <v>1201</v>
      </c>
      <c r="G120" s="407"/>
      <c r="H120" s="408">
        <f t="shared" si="8"/>
        <v>0</v>
      </c>
      <c r="I120" s="408">
        <f t="shared" si="9"/>
        <v>0</v>
      </c>
    </row>
    <row r="121" spans="1:9" ht="12.75">
      <c r="A121" s="382"/>
      <c r="B121" s="411"/>
      <c r="C121" s="382"/>
      <c r="G121" s="409"/>
      <c r="H121" s="408"/>
      <c r="I121" s="408"/>
    </row>
    <row r="122" spans="1:9" ht="12.75">
      <c r="A122" s="382">
        <v>111</v>
      </c>
      <c r="B122" s="406"/>
      <c r="C122" s="382" t="s">
        <v>1215</v>
      </c>
      <c r="D122" s="378">
        <v>0</v>
      </c>
      <c r="E122" s="378">
        <v>2</v>
      </c>
      <c r="F122" s="378" t="s">
        <v>1201</v>
      </c>
      <c r="G122" s="407"/>
      <c r="H122" s="408">
        <f t="shared" si="8"/>
        <v>0</v>
      </c>
      <c r="I122" s="408">
        <f t="shared" si="9"/>
        <v>0</v>
      </c>
    </row>
    <row r="123" spans="1:9" ht="12.75">
      <c r="A123" s="382"/>
      <c r="B123" s="406"/>
      <c r="C123" s="382" t="s">
        <v>1263</v>
      </c>
      <c r="G123" s="409"/>
      <c r="H123" s="408"/>
      <c r="I123" s="408"/>
    </row>
    <row r="124" spans="1:9" ht="12.75">
      <c r="A124" s="382">
        <v>112</v>
      </c>
      <c r="B124" s="411"/>
      <c r="C124" s="382" t="s">
        <v>1217</v>
      </c>
      <c r="D124" s="378">
        <v>0</v>
      </c>
      <c r="E124" s="378">
        <v>10</v>
      </c>
      <c r="F124" s="378" t="s">
        <v>223</v>
      </c>
      <c r="G124" s="407"/>
      <c r="H124" s="408">
        <f t="shared" si="8"/>
        <v>0</v>
      </c>
      <c r="I124" s="408">
        <f t="shared" si="9"/>
        <v>0</v>
      </c>
    </row>
    <row r="125" spans="1:9" ht="12.75">
      <c r="A125" s="382"/>
      <c r="B125" s="411"/>
      <c r="C125" s="382"/>
      <c r="G125" s="409"/>
      <c r="H125" s="408"/>
      <c r="I125" s="408"/>
    </row>
    <row r="126" spans="1:9" ht="12.75">
      <c r="A126" s="382">
        <v>115</v>
      </c>
      <c r="B126" s="406"/>
      <c r="C126" s="382" t="s">
        <v>1221</v>
      </c>
      <c r="D126" s="378">
        <v>0</v>
      </c>
      <c r="E126" s="378">
        <f>SUM(E124:E124)</f>
        <v>10</v>
      </c>
      <c r="F126" s="378" t="s">
        <v>223</v>
      </c>
      <c r="G126" s="407"/>
      <c r="H126" s="408">
        <f t="shared" si="8"/>
        <v>0</v>
      </c>
      <c r="I126" s="408">
        <f t="shared" si="9"/>
        <v>0</v>
      </c>
    </row>
    <row r="127" spans="1:9" ht="12.75">
      <c r="A127" s="382"/>
      <c r="B127" s="406"/>
      <c r="C127" s="382" t="s">
        <v>1264</v>
      </c>
      <c r="G127" s="409"/>
      <c r="H127" s="408"/>
      <c r="I127" s="408"/>
    </row>
    <row r="128" spans="1:9" ht="12.75">
      <c r="A128" s="382">
        <v>116</v>
      </c>
      <c r="B128" s="411"/>
      <c r="C128" s="382" t="s">
        <v>1223</v>
      </c>
      <c r="D128" s="378">
        <v>0</v>
      </c>
      <c r="E128" s="378">
        <f>SUM(E126)</f>
        <v>10</v>
      </c>
      <c r="F128" s="378" t="s">
        <v>223</v>
      </c>
      <c r="G128" s="407"/>
      <c r="H128" s="408">
        <f t="shared" si="8"/>
        <v>0</v>
      </c>
      <c r="I128" s="408">
        <f t="shared" si="9"/>
        <v>0</v>
      </c>
    </row>
    <row r="129" spans="1:9" ht="12.75">
      <c r="A129" s="382"/>
      <c r="B129" s="411"/>
      <c r="C129" s="382" t="s">
        <v>1264</v>
      </c>
      <c r="G129" s="409"/>
      <c r="H129" s="408"/>
      <c r="I129" s="408"/>
    </row>
    <row r="130" spans="1:9" ht="12.75">
      <c r="A130" s="382">
        <v>108</v>
      </c>
      <c r="C130" s="382" t="s">
        <v>1254</v>
      </c>
      <c r="D130" s="378">
        <v>0</v>
      </c>
      <c r="E130" s="378">
        <v>4</v>
      </c>
      <c r="F130" s="378" t="s">
        <v>742</v>
      </c>
      <c r="G130" s="407"/>
      <c r="H130" s="408">
        <f t="shared" si="8"/>
        <v>0</v>
      </c>
      <c r="I130" s="408">
        <f t="shared" si="9"/>
        <v>0</v>
      </c>
    </row>
    <row r="131" spans="1:9" ht="12.75">
      <c r="A131" s="399"/>
      <c r="B131" s="400"/>
      <c r="C131" s="399"/>
      <c r="D131" s="401"/>
      <c r="E131" s="401"/>
      <c r="F131" s="401"/>
      <c r="G131" s="415"/>
      <c r="H131" s="401"/>
      <c r="I131" s="416"/>
    </row>
    <row r="132" spans="1:9" ht="12.75">
      <c r="A132" s="403"/>
      <c r="B132" s="404"/>
      <c r="C132" s="403"/>
      <c r="D132" s="384"/>
      <c r="E132" s="384"/>
      <c r="F132" s="384"/>
      <c r="G132" s="405"/>
      <c r="H132" s="384"/>
      <c r="I132" s="408"/>
    </row>
    <row r="133" spans="1:9" ht="15">
      <c r="A133" s="403"/>
      <c r="B133" s="404"/>
      <c r="C133" s="397" t="s">
        <v>1265</v>
      </c>
      <c r="D133" s="397"/>
      <c r="E133" s="397"/>
      <c r="F133" s="397"/>
      <c r="G133" s="405"/>
      <c r="H133" s="417">
        <f>SUM(H17:H132)</f>
        <v>0</v>
      </c>
      <c r="I133" s="417">
        <f>SUM(I17:I132)</f>
        <v>0</v>
      </c>
    </row>
    <row r="134" spans="1:9" ht="12.75">
      <c r="A134" s="382"/>
      <c r="B134" s="406"/>
      <c r="C134" s="382"/>
      <c r="I134" s="408"/>
    </row>
    <row r="135" spans="1:9" ht="13.5">
      <c r="A135" s="418"/>
      <c r="B135" s="419"/>
      <c r="C135" s="420"/>
      <c r="D135" s="421"/>
      <c r="E135" s="422"/>
      <c r="F135" s="422"/>
      <c r="G135" s="423"/>
      <c r="H135" s="422"/>
      <c r="I135" s="424"/>
    </row>
    <row r="136" spans="3:9" ht="12.75">
      <c r="C136" s="425"/>
      <c r="D136" s="426"/>
      <c r="E136" s="427"/>
      <c r="I136" s="428"/>
    </row>
    <row r="142" spans="1:9" ht="12.75">
      <c r="A142" s="429"/>
      <c r="B142" s="430"/>
      <c r="C142" s="429"/>
      <c r="I142" s="431"/>
    </row>
  </sheetData>
  <sheetProtection password="CC06" sheet="1" objects="1" scenarios="1" selectLockedCells="1"/>
  <mergeCells count="7">
    <mergeCell ref="C133:F133"/>
    <mergeCell ref="B4:F4"/>
    <mergeCell ref="A14:C14"/>
    <mergeCell ref="A51:C51"/>
    <mergeCell ref="A57:C57"/>
    <mergeCell ref="A100:C100"/>
    <mergeCell ref="A115:C115"/>
  </mergeCells>
  <printOptions/>
  <pageMargins left="0.7" right="0.7" top="0.787401575" bottom="0.7874015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120"/>
  <sheetViews>
    <sheetView zoomScalePageLayoutView="0" workbookViewId="0" topLeftCell="A1">
      <selection activeCell="F10" sqref="F10"/>
    </sheetView>
  </sheetViews>
  <sheetFormatPr defaultColWidth="11.5" defaultRowHeight="13.5"/>
  <cols>
    <col min="1" max="1" width="4.66015625" style="437" customWidth="1"/>
    <col min="2" max="2" width="14.33203125" style="433" customWidth="1"/>
    <col min="3" max="3" width="65.16015625" style="437" customWidth="1"/>
    <col min="4" max="4" width="10.16015625" style="437" customWidth="1"/>
    <col min="5" max="5" width="5.5" style="435" customWidth="1"/>
    <col min="6" max="6" width="11.5" style="444" customWidth="1"/>
    <col min="7" max="7" width="22.5" style="437" customWidth="1"/>
    <col min="8" max="16384" width="11.5" style="437" customWidth="1"/>
  </cols>
  <sheetData>
    <row r="1" spans="1:7" ht="18">
      <c r="A1" s="432" t="s">
        <v>1186</v>
      </c>
      <c r="C1" s="434"/>
      <c r="D1" s="434"/>
      <c r="F1" s="436"/>
      <c r="G1" s="434"/>
    </row>
    <row r="2" spans="1:7" ht="20.25" customHeight="1">
      <c r="A2" s="410" t="s">
        <v>1266</v>
      </c>
      <c r="B2" s="410"/>
      <c r="C2" s="410"/>
      <c r="D2" s="410"/>
      <c r="E2" s="410"/>
      <c r="F2" s="438"/>
      <c r="G2" s="439"/>
    </row>
    <row r="3" spans="1:7" ht="15.75" customHeight="1">
      <c r="A3" s="410" t="s">
        <v>1188</v>
      </c>
      <c r="B3" s="410"/>
      <c r="C3" s="410"/>
      <c r="D3" s="410"/>
      <c r="E3" s="410"/>
      <c r="F3" s="436"/>
      <c r="G3" s="434"/>
    </row>
    <row r="4" spans="1:7" ht="63.75" customHeight="1">
      <c r="A4" s="410"/>
      <c r="B4" s="440" t="s">
        <v>1189</v>
      </c>
      <c r="C4" s="440"/>
      <c r="D4" s="440"/>
      <c r="E4" s="440"/>
      <c r="F4" s="436"/>
      <c r="G4" s="434"/>
    </row>
    <row r="5" spans="1:7" ht="15.75" customHeight="1">
      <c r="A5" s="410"/>
      <c r="B5" s="441" t="s">
        <v>1267</v>
      </c>
      <c r="C5" s="441"/>
      <c r="D5" s="441"/>
      <c r="E5" s="441"/>
      <c r="F5" s="436"/>
      <c r="G5" s="434"/>
    </row>
    <row r="6" spans="1:7" ht="15">
      <c r="A6" s="442"/>
      <c r="C6" s="434"/>
      <c r="D6" s="434"/>
      <c r="F6" s="436"/>
      <c r="G6" s="434"/>
    </row>
    <row r="7" spans="1:3" ht="12.75" customHeight="1">
      <c r="A7" s="443" t="s">
        <v>1194</v>
      </c>
      <c r="B7" s="443"/>
      <c r="C7" s="443"/>
    </row>
    <row r="8" spans="1:7" ht="12.75">
      <c r="A8" s="445" t="s">
        <v>1197</v>
      </c>
      <c r="B8" s="446"/>
      <c r="C8" s="445" t="s">
        <v>1157</v>
      </c>
      <c r="D8" s="445"/>
      <c r="E8" s="447" t="s">
        <v>1198</v>
      </c>
      <c r="F8" s="448" t="s">
        <v>1199</v>
      </c>
      <c r="G8" s="447" t="s">
        <v>1160</v>
      </c>
    </row>
    <row r="9" spans="1:7" ht="12.75">
      <c r="A9" s="449"/>
      <c r="B9" s="450"/>
      <c r="C9" s="449"/>
      <c r="D9" s="449"/>
      <c r="E9" s="451"/>
      <c r="F9" s="452"/>
      <c r="G9" s="451"/>
    </row>
    <row r="10" spans="1:7" ht="12.75">
      <c r="A10" s="410">
        <v>101</v>
      </c>
      <c r="B10" s="453"/>
      <c r="C10" s="410" t="s">
        <v>1200</v>
      </c>
      <c r="D10" s="410">
        <v>2</v>
      </c>
      <c r="E10" s="454" t="s">
        <v>1201</v>
      </c>
      <c r="F10" s="455"/>
      <c r="G10" s="456">
        <f>D10*F10</f>
        <v>0</v>
      </c>
    </row>
    <row r="11" spans="1:7" ht="12.75">
      <c r="A11" s="410">
        <v>102</v>
      </c>
      <c r="B11" s="453"/>
      <c r="C11" s="410" t="s">
        <v>1202</v>
      </c>
      <c r="D11" s="410">
        <v>2</v>
      </c>
      <c r="E11" s="454" t="s">
        <v>1201</v>
      </c>
      <c r="F11" s="455"/>
      <c r="G11" s="456">
        <f aca="true" t="shared" si="0" ref="G11:G39">D11*F11</f>
        <v>0</v>
      </c>
    </row>
    <row r="12" spans="1:7" ht="12.75">
      <c r="A12" s="410"/>
      <c r="B12" s="453"/>
      <c r="C12" s="410" t="s">
        <v>1268</v>
      </c>
      <c r="D12" s="410"/>
      <c r="E12" s="454"/>
      <c r="F12" s="457"/>
      <c r="G12" s="456"/>
    </row>
    <row r="13" spans="1:7" ht="12.75">
      <c r="A13" s="410">
        <v>103</v>
      </c>
      <c r="B13" s="453"/>
      <c r="C13" s="410" t="s">
        <v>1204</v>
      </c>
      <c r="D13" s="410">
        <v>8</v>
      </c>
      <c r="E13" s="454" t="s">
        <v>1201</v>
      </c>
      <c r="F13" s="455"/>
      <c r="G13" s="456">
        <f t="shared" si="0"/>
        <v>0</v>
      </c>
    </row>
    <row r="14" spans="1:7" ht="12.75">
      <c r="A14" s="410"/>
      <c r="B14" s="453"/>
      <c r="C14" s="410" t="s">
        <v>1205</v>
      </c>
      <c r="D14" s="410"/>
      <c r="E14" s="454"/>
      <c r="F14" s="457"/>
      <c r="G14" s="456"/>
    </row>
    <row r="15" spans="1:7" ht="12.75">
      <c r="A15" s="410">
        <v>104</v>
      </c>
      <c r="B15" s="453"/>
      <c r="C15" s="410" t="s">
        <v>1206</v>
      </c>
      <c r="D15" s="410">
        <v>90</v>
      </c>
      <c r="E15" s="454" t="s">
        <v>223</v>
      </c>
      <c r="F15" s="455"/>
      <c r="G15" s="456">
        <f t="shared" si="0"/>
        <v>0</v>
      </c>
    </row>
    <row r="16" spans="1:7" ht="12.75">
      <c r="A16" s="410">
        <v>105</v>
      </c>
      <c r="B16" s="453"/>
      <c r="C16" s="410" t="s">
        <v>1269</v>
      </c>
      <c r="D16" s="410">
        <v>90</v>
      </c>
      <c r="E16" s="454" t="s">
        <v>223</v>
      </c>
      <c r="F16" s="455"/>
      <c r="G16" s="456">
        <f t="shared" si="0"/>
        <v>0</v>
      </c>
    </row>
    <row r="17" spans="1:7" ht="12.75">
      <c r="A17" s="410"/>
      <c r="B17" s="453"/>
      <c r="C17" s="410" t="s">
        <v>1270</v>
      </c>
      <c r="D17" s="410"/>
      <c r="E17" s="454"/>
      <c r="F17" s="457"/>
      <c r="G17" s="456"/>
    </row>
    <row r="18" spans="1:7" ht="12.75">
      <c r="A18" s="410">
        <v>106</v>
      </c>
      <c r="B18" s="453"/>
      <c r="C18" s="410" t="s">
        <v>1209</v>
      </c>
      <c r="D18" s="410">
        <v>4</v>
      </c>
      <c r="E18" s="454" t="s">
        <v>1201</v>
      </c>
      <c r="F18" s="455"/>
      <c r="G18" s="456">
        <f t="shared" si="0"/>
        <v>0</v>
      </c>
    </row>
    <row r="19" spans="1:7" ht="12.75">
      <c r="A19" s="410"/>
      <c r="B19" s="453"/>
      <c r="C19" s="410" t="s">
        <v>1210</v>
      </c>
      <c r="D19" s="410"/>
      <c r="E19" s="454"/>
      <c r="F19" s="457"/>
      <c r="G19" s="456"/>
    </row>
    <row r="20" spans="1:7" ht="12.75">
      <c r="A20" s="410">
        <v>107</v>
      </c>
      <c r="B20" s="453"/>
      <c r="C20" s="410" t="s">
        <v>1211</v>
      </c>
      <c r="D20" s="410"/>
      <c r="E20" s="454"/>
      <c r="F20" s="457"/>
      <c r="G20" s="456"/>
    </row>
    <row r="21" spans="1:7" ht="12.75">
      <c r="A21" s="410">
        <v>109</v>
      </c>
      <c r="B21" s="453"/>
      <c r="C21" s="410" t="s">
        <v>1212</v>
      </c>
      <c r="D21" s="410">
        <v>4</v>
      </c>
      <c r="E21" s="454" t="s">
        <v>1201</v>
      </c>
      <c r="F21" s="455"/>
      <c r="G21" s="456">
        <f t="shared" si="0"/>
        <v>0</v>
      </c>
    </row>
    <row r="22" spans="1:7" ht="12.75">
      <c r="A22" s="410"/>
      <c r="B22" s="453"/>
      <c r="C22" s="410" t="s">
        <v>1205</v>
      </c>
      <c r="D22" s="410"/>
      <c r="E22" s="454"/>
      <c r="F22" s="457"/>
      <c r="G22" s="456"/>
    </row>
    <row r="23" spans="1:7" ht="12.75">
      <c r="A23" s="410">
        <v>110</v>
      </c>
      <c r="B23" s="458"/>
      <c r="C23" s="410" t="s">
        <v>1213</v>
      </c>
      <c r="D23" s="410">
        <v>2</v>
      </c>
      <c r="E23" s="454" t="s">
        <v>1201</v>
      </c>
      <c r="F23" s="455"/>
      <c r="G23" s="456">
        <f t="shared" si="0"/>
        <v>0</v>
      </c>
    </row>
    <row r="24" spans="1:7" ht="12.75">
      <c r="A24" s="410"/>
      <c r="B24" s="458"/>
      <c r="C24" s="410"/>
      <c r="D24" s="410"/>
      <c r="E24" s="454"/>
      <c r="F24" s="457"/>
      <c r="G24" s="456"/>
    </row>
    <row r="25" spans="1:7" ht="12.75">
      <c r="A25" s="410">
        <v>111</v>
      </c>
      <c r="B25" s="453"/>
      <c r="C25" s="410" t="s">
        <v>1215</v>
      </c>
      <c r="D25" s="410">
        <v>6</v>
      </c>
      <c r="E25" s="454" t="s">
        <v>1201</v>
      </c>
      <c r="F25" s="455"/>
      <c r="G25" s="456">
        <f t="shared" si="0"/>
        <v>0</v>
      </c>
    </row>
    <row r="26" spans="1:7" ht="12.75">
      <c r="A26" s="410"/>
      <c r="B26" s="453"/>
      <c r="C26" s="410" t="s">
        <v>1271</v>
      </c>
      <c r="D26" s="410"/>
      <c r="E26" s="454"/>
      <c r="F26" s="457"/>
      <c r="G26" s="456"/>
    </row>
    <row r="27" spans="1:7" ht="12.75">
      <c r="A27" s="410">
        <v>112</v>
      </c>
      <c r="B27" s="458"/>
      <c r="C27" s="410" t="s">
        <v>1217</v>
      </c>
      <c r="D27" s="410">
        <v>2</v>
      </c>
      <c r="E27" s="454" t="s">
        <v>223</v>
      </c>
      <c r="F27" s="455"/>
      <c r="G27" s="456">
        <f t="shared" si="0"/>
        <v>0</v>
      </c>
    </row>
    <row r="28" spans="1:7" ht="12.75">
      <c r="A28" s="410"/>
      <c r="B28" s="458"/>
      <c r="C28" s="410" t="s">
        <v>1268</v>
      </c>
      <c r="D28" s="410"/>
      <c r="E28" s="454"/>
      <c r="F28" s="457"/>
      <c r="G28" s="456"/>
    </row>
    <row r="29" spans="1:7" ht="12.75">
      <c r="A29" s="410">
        <v>113</v>
      </c>
      <c r="B29" s="453"/>
      <c r="C29" s="410" t="s">
        <v>1219</v>
      </c>
      <c r="D29" s="410">
        <v>10</v>
      </c>
      <c r="E29" s="454" t="s">
        <v>223</v>
      </c>
      <c r="F29" s="455"/>
      <c r="G29" s="456">
        <f t="shared" si="0"/>
        <v>0</v>
      </c>
    </row>
    <row r="30" spans="1:7" ht="12.75">
      <c r="A30" s="410"/>
      <c r="B30" s="453"/>
      <c r="C30" s="410" t="s">
        <v>1268</v>
      </c>
      <c r="D30" s="410"/>
      <c r="E30" s="454"/>
      <c r="F30" s="457"/>
      <c r="G30" s="456"/>
    </row>
    <row r="31" spans="1:7" ht="15.75" customHeight="1">
      <c r="A31" s="410">
        <v>114</v>
      </c>
      <c r="B31" s="458"/>
      <c r="C31" s="410" t="s">
        <v>1220</v>
      </c>
      <c r="D31" s="410">
        <v>2</v>
      </c>
      <c r="E31" s="454" t="s">
        <v>223</v>
      </c>
      <c r="F31" s="455"/>
      <c r="G31" s="456">
        <f t="shared" si="0"/>
        <v>0</v>
      </c>
    </row>
    <row r="32" spans="1:7" ht="15.75" customHeight="1">
      <c r="A32" s="410"/>
      <c r="B32" s="458"/>
      <c r="C32" s="410" t="s">
        <v>1268</v>
      </c>
      <c r="D32" s="410"/>
      <c r="E32" s="454"/>
      <c r="F32" s="457"/>
      <c r="G32" s="456"/>
    </row>
    <row r="33" spans="1:7" ht="12.75">
      <c r="A33" s="410">
        <v>115</v>
      </c>
      <c r="B33" s="453"/>
      <c r="C33" s="410" t="s">
        <v>1221</v>
      </c>
      <c r="D33" s="410">
        <f>SUM(D27:D29)</f>
        <v>12</v>
      </c>
      <c r="E33" s="454" t="s">
        <v>223</v>
      </c>
      <c r="F33" s="455"/>
      <c r="G33" s="456">
        <f t="shared" si="0"/>
        <v>0</v>
      </c>
    </row>
    <row r="34" spans="1:7" ht="12.75">
      <c r="A34" s="410"/>
      <c r="B34" s="453"/>
      <c r="C34" s="410" t="s">
        <v>1272</v>
      </c>
      <c r="D34" s="410"/>
      <c r="E34" s="454"/>
      <c r="F34" s="457"/>
      <c r="G34" s="456"/>
    </row>
    <row r="35" spans="1:7" ht="12.75">
      <c r="A35" s="410">
        <v>116</v>
      </c>
      <c r="B35" s="458"/>
      <c r="C35" s="410" t="s">
        <v>1223</v>
      </c>
      <c r="D35" s="410">
        <f>SUM(D33)</f>
        <v>12</v>
      </c>
      <c r="E35" s="454" t="s">
        <v>223</v>
      </c>
      <c r="F35" s="455"/>
      <c r="G35" s="456">
        <f t="shared" si="0"/>
        <v>0</v>
      </c>
    </row>
    <row r="36" spans="1:7" ht="12.75">
      <c r="A36" s="410"/>
      <c r="B36" s="458"/>
      <c r="C36" s="410" t="s">
        <v>1272</v>
      </c>
      <c r="D36" s="410"/>
      <c r="E36" s="454"/>
      <c r="F36" s="457"/>
      <c r="G36" s="456"/>
    </row>
    <row r="37" spans="1:7" ht="12.75">
      <c r="A37" s="410">
        <v>117</v>
      </c>
      <c r="B37" s="458"/>
      <c r="C37" s="410" t="s">
        <v>1225</v>
      </c>
      <c r="D37" s="410">
        <v>2</v>
      </c>
      <c r="E37" s="454" t="s">
        <v>1201</v>
      </c>
      <c r="F37" s="455"/>
      <c r="G37" s="456">
        <f t="shared" si="0"/>
        <v>0</v>
      </c>
    </row>
    <row r="38" spans="1:7" ht="12.75">
      <c r="A38" s="410"/>
      <c r="B38" s="458"/>
      <c r="C38" s="410" t="s">
        <v>1268</v>
      </c>
      <c r="D38" s="410"/>
      <c r="E38" s="454"/>
      <c r="F38" s="457"/>
      <c r="G38" s="456"/>
    </row>
    <row r="39" spans="1:7" ht="12.75">
      <c r="A39" s="410">
        <v>108</v>
      </c>
      <c r="C39" s="410" t="s">
        <v>1227</v>
      </c>
      <c r="D39" s="410">
        <v>4</v>
      </c>
      <c r="E39" s="454" t="s">
        <v>742</v>
      </c>
      <c r="F39" s="455"/>
      <c r="G39" s="456">
        <f t="shared" si="0"/>
        <v>0</v>
      </c>
    </row>
    <row r="40" spans="1:7" ht="12.75">
      <c r="A40" s="410"/>
      <c r="B40" s="453"/>
      <c r="C40" s="410"/>
      <c r="D40" s="410"/>
      <c r="E40" s="454"/>
      <c r="F40" s="459"/>
      <c r="G40" s="456"/>
    </row>
    <row r="41" spans="1:7" ht="12.75">
      <c r="A41" s="410"/>
      <c r="B41" s="458"/>
      <c r="C41" s="410"/>
      <c r="D41" s="410"/>
      <c r="E41" s="454"/>
      <c r="F41" s="459"/>
      <c r="G41" s="456"/>
    </row>
    <row r="42" spans="1:3" ht="13.5" customHeight="1">
      <c r="A42" s="443" t="s">
        <v>1228</v>
      </c>
      <c r="B42" s="443"/>
      <c r="C42" s="443"/>
    </row>
    <row r="43" spans="1:7" ht="12.75">
      <c r="A43" s="445" t="s">
        <v>1197</v>
      </c>
      <c r="B43" s="446"/>
      <c r="C43" s="445" t="s">
        <v>1157</v>
      </c>
      <c r="D43" s="445"/>
      <c r="E43" s="447" t="s">
        <v>1198</v>
      </c>
      <c r="F43" s="448" t="s">
        <v>1199</v>
      </c>
      <c r="G43" s="447" t="s">
        <v>1160</v>
      </c>
    </row>
    <row r="44" spans="1:7" ht="12.75">
      <c r="A44" s="449"/>
      <c r="B44" s="450"/>
      <c r="C44" s="449"/>
      <c r="D44" s="449"/>
      <c r="E44" s="451"/>
      <c r="F44" s="452"/>
      <c r="G44" s="451"/>
    </row>
    <row r="45" spans="1:7" ht="21">
      <c r="A45" s="410">
        <v>201</v>
      </c>
      <c r="B45" s="453"/>
      <c r="C45" s="460" t="s">
        <v>1229</v>
      </c>
      <c r="D45" s="410">
        <v>0</v>
      </c>
      <c r="E45" s="454" t="s">
        <v>1201</v>
      </c>
      <c r="F45" s="455"/>
      <c r="G45" s="456">
        <f>PRODUCT(D45:F45)</f>
        <v>0</v>
      </c>
    </row>
    <row r="47" spans="1:3" ht="15">
      <c r="A47" s="443" t="s">
        <v>1230</v>
      </c>
      <c r="B47" s="443"/>
      <c r="C47" s="443"/>
    </row>
    <row r="48" spans="1:7" ht="12.75">
      <c r="A48" s="445" t="s">
        <v>1197</v>
      </c>
      <c r="B48" s="446"/>
      <c r="C48" s="445" t="s">
        <v>1157</v>
      </c>
      <c r="D48" s="445"/>
      <c r="E48" s="447" t="s">
        <v>1198</v>
      </c>
      <c r="F48" s="448" t="s">
        <v>1199</v>
      </c>
      <c r="G48" s="447" t="s">
        <v>1160</v>
      </c>
    </row>
    <row r="49" spans="1:7" ht="12.75">
      <c r="A49" s="449"/>
      <c r="B49" s="450"/>
      <c r="C49" s="449"/>
      <c r="D49" s="449"/>
      <c r="E49" s="451"/>
      <c r="F49" s="452"/>
      <c r="G49" s="451"/>
    </row>
    <row r="50" spans="1:7" ht="12.75">
      <c r="A50" s="410">
        <v>301</v>
      </c>
      <c r="B50" s="453"/>
      <c r="C50" s="410" t="s">
        <v>1231</v>
      </c>
      <c r="D50" s="410">
        <v>2</v>
      </c>
      <c r="E50" s="454" t="s">
        <v>742</v>
      </c>
      <c r="F50" s="455"/>
      <c r="G50" s="456">
        <f aca="true" t="shared" si="1" ref="G50:G73">D50*F50</f>
        <v>0</v>
      </c>
    </row>
    <row r="51" spans="1:7" ht="12.75">
      <c r="A51" s="410">
        <v>302</v>
      </c>
      <c r="B51" s="453"/>
      <c r="C51" s="410" t="s">
        <v>1232</v>
      </c>
      <c r="D51" s="410">
        <v>4</v>
      </c>
      <c r="E51" s="454" t="s">
        <v>742</v>
      </c>
      <c r="F51" s="455"/>
      <c r="G51" s="456">
        <f t="shared" si="1"/>
        <v>0</v>
      </c>
    </row>
    <row r="52" spans="1:7" ht="12.75">
      <c r="A52" s="410">
        <v>303</v>
      </c>
      <c r="B52" s="453"/>
      <c r="C52" s="410" t="s">
        <v>1273</v>
      </c>
      <c r="D52" s="410">
        <v>2</v>
      </c>
      <c r="E52" s="454" t="s">
        <v>742</v>
      </c>
      <c r="F52" s="455"/>
      <c r="G52" s="456">
        <f t="shared" si="1"/>
        <v>0</v>
      </c>
    </row>
    <row r="53" spans="1:7" ht="12.75">
      <c r="A53" s="410">
        <v>304</v>
      </c>
      <c r="B53" s="453"/>
      <c r="C53" s="460" t="s">
        <v>1274</v>
      </c>
      <c r="D53" s="410">
        <v>4</v>
      </c>
      <c r="E53" s="454" t="s">
        <v>742</v>
      </c>
      <c r="F53" s="455"/>
      <c r="G53" s="456">
        <f t="shared" si="1"/>
        <v>0</v>
      </c>
    </row>
    <row r="54" spans="1:7" ht="92.25">
      <c r="A54" s="410">
        <v>305</v>
      </c>
      <c r="B54" s="453"/>
      <c r="C54" s="460" t="s">
        <v>1275</v>
      </c>
      <c r="D54" s="410">
        <v>1</v>
      </c>
      <c r="E54" s="454" t="s">
        <v>1201</v>
      </c>
      <c r="F54" s="455"/>
      <c r="G54" s="456">
        <f t="shared" si="1"/>
        <v>0</v>
      </c>
    </row>
    <row r="55" spans="1:7" ht="12.75">
      <c r="A55" s="410">
        <v>306</v>
      </c>
      <c r="B55" s="453"/>
      <c r="C55" s="410" t="s">
        <v>1247</v>
      </c>
      <c r="D55" s="410">
        <v>1</v>
      </c>
      <c r="E55" s="454" t="s">
        <v>1201</v>
      </c>
      <c r="F55" s="455"/>
      <c r="G55" s="456">
        <f t="shared" si="1"/>
        <v>0</v>
      </c>
    </row>
    <row r="56" spans="1:7" ht="12.75">
      <c r="A56" s="410">
        <v>307</v>
      </c>
      <c r="B56" s="453"/>
      <c r="C56" s="410" t="s">
        <v>1276</v>
      </c>
      <c r="D56" s="410">
        <v>1</v>
      </c>
      <c r="E56" s="454" t="s">
        <v>1201</v>
      </c>
      <c r="F56" s="455"/>
      <c r="G56" s="456">
        <f t="shared" si="1"/>
        <v>0</v>
      </c>
    </row>
    <row r="57" spans="1:7" ht="12.75">
      <c r="A57" s="410">
        <v>308</v>
      </c>
      <c r="B57" s="453"/>
      <c r="C57" s="410" t="s">
        <v>1212</v>
      </c>
      <c r="D57" s="410">
        <v>4</v>
      </c>
      <c r="E57" s="454" t="s">
        <v>1201</v>
      </c>
      <c r="F57" s="455"/>
      <c r="G57" s="456">
        <f t="shared" si="1"/>
        <v>0</v>
      </c>
    </row>
    <row r="58" spans="1:7" ht="12.75">
      <c r="A58" s="410"/>
      <c r="B58" s="453"/>
      <c r="C58" s="410" t="s">
        <v>1268</v>
      </c>
      <c r="D58" s="410"/>
      <c r="E58" s="454"/>
      <c r="F58" s="455"/>
      <c r="G58" s="456"/>
    </row>
    <row r="59" spans="1:7" ht="12.75">
      <c r="A59" s="410">
        <v>309</v>
      </c>
      <c r="B59" s="458"/>
      <c r="C59" s="410" t="s">
        <v>1213</v>
      </c>
      <c r="D59" s="410">
        <v>2</v>
      </c>
      <c r="E59" s="454" t="s">
        <v>1201</v>
      </c>
      <c r="F59" s="455"/>
      <c r="G59" s="456">
        <f t="shared" si="1"/>
        <v>0</v>
      </c>
    </row>
    <row r="60" spans="1:7" ht="12.75">
      <c r="A60" s="410"/>
      <c r="B60" s="458"/>
      <c r="C60" s="410" t="s">
        <v>1277</v>
      </c>
      <c r="D60" s="410"/>
      <c r="E60" s="454"/>
      <c r="F60" s="455"/>
      <c r="G60" s="456"/>
    </row>
    <row r="61" spans="1:7" ht="12.75">
      <c r="A61" s="410">
        <v>310</v>
      </c>
      <c r="B61" s="453"/>
      <c r="C61" s="410" t="s">
        <v>1215</v>
      </c>
      <c r="D61" s="410">
        <v>6</v>
      </c>
      <c r="E61" s="454" t="s">
        <v>1201</v>
      </c>
      <c r="F61" s="455"/>
      <c r="G61" s="456">
        <f t="shared" si="1"/>
        <v>0</v>
      </c>
    </row>
    <row r="62" spans="1:7" ht="12.75">
      <c r="A62" s="410"/>
      <c r="B62" s="453"/>
      <c r="C62" s="410" t="s">
        <v>1278</v>
      </c>
      <c r="D62" s="410"/>
      <c r="E62" s="454"/>
      <c r="F62" s="455"/>
      <c r="G62" s="456"/>
    </row>
    <row r="63" spans="1:7" ht="12.75">
      <c r="A63" s="410">
        <v>311</v>
      </c>
      <c r="B63" s="458"/>
      <c r="C63" s="410" t="s">
        <v>1217</v>
      </c>
      <c r="D63" s="410">
        <v>20</v>
      </c>
      <c r="E63" s="454" t="s">
        <v>223</v>
      </c>
      <c r="F63" s="455"/>
      <c r="G63" s="456">
        <f t="shared" si="1"/>
        <v>0</v>
      </c>
    </row>
    <row r="64" spans="1:7" ht="12.75">
      <c r="A64" s="410"/>
      <c r="B64" s="458"/>
      <c r="C64" s="410" t="s">
        <v>1268</v>
      </c>
      <c r="D64" s="410"/>
      <c r="E64" s="454"/>
      <c r="F64" s="455"/>
      <c r="G64" s="456"/>
    </row>
    <row r="65" spans="1:7" ht="12.75">
      <c r="A65" s="410">
        <v>312</v>
      </c>
      <c r="B65" s="453"/>
      <c r="C65" s="410" t="s">
        <v>1219</v>
      </c>
      <c r="D65" s="410">
        <v>20</v>
      </c>
      <c r="E65" s="454" t="s">
        <v>223</v>
      </c>
      <c r="F65" s="455"/>
      <c r="G65" s="456">
        <f t="shared" si="1"/>
        <v>0</v>
      </c>
    </row>
    <row r="66" spans="1:7" ht="12.75">
      <c r="A66" s="410"/>
      <c r="B66" s="453"/>
      <c r="C66" s="410" t="s">
        <v>1268</v>
      </c>
      <c r="D66" s="410"/>
      <c r="E66" s="454"/>
      <c r="F66" s="455"/>
      <c r="G66" s="456"/>
    </row>
    <row r="67" spans="1:7" ht="12.75">
      <c r="A67" s="410">
        <v>313</v>
      </c>
      <c r="B67" s="453"/>
      <c r="C67" s="410" t="s">
        <v>1221</v>
      </c>
      <c r="D67" s="410">
        <f>SUM(D63:D65)</f>
        <v>40</v>
      </c>
      <c r="E67" s="454" t="s">
        <v>223</v>
      </c>
      <c r="F67" s="455"/>
      <c r="G67" s="456">
        <f t="shared" si="1"/>
        <v>0</v>
      </c>
    </row>
    <row r="68" spans="1:7" ht="12.75">
      <c r="A68" s="410"/>
      <c r="B68" s="453"/>
      <c r="C68" s="410" t="s">
        <v>1279</v>
      </c>
      <c r="D68" s="410"/>
      <c r="E68" s="454"/>
      <c r="F68" s="455"/>
      <c r="G68" s="456"/>
    </row>
    <row r="69" spans="1:7" ht="12.75">
      <c r="A69" s="410">
        <v>314</v>
      </c>
      <c r="B69" s="458"/>
      <c r="C69" s="410" t="s">
        <v>1223</v>
      </c>
      <c r="D69" s="410">
        <f>SUM(D67)</f>
        <v>40</v>
      </c>
      <c r="E69" s="454" t="s">
        <v>223</v>
      </c>
      <c r="F69" s="455"/>
      <c r="G69" s="456">
        <f t="shared" si="1"/>
        <v>0</v>
      </c>
    </row>
    <row r="70" spans="1:7" ht="12.75">
      <c r="A70" s="410"/>
      <c r="B70" s="458"/>
      <c r="C70" s="410" t="s">
        <v>1279</v>
      </c>
      <c r="D70" s="410"/>
      <c r="E70" s="454"/>
      <c r="F70" s="455"/>
      <c r="G70" s="456"/>
    </row>
    <row r="71" spans="1:7" ht="12.75">
      <c r="A71" s="410">
        <v>315</v>
      </c>
      <c r="B71" s="458"/>
      <c r="C71" s="410" t="s">
        <v>1253</v>
      </c>
      <c r="D71" s="410">
        <v>18</v>
      </c>
      <c r="E71" s="454" t="s">
        <v>223</v>
      </c>
      <c r="F71" s="455"/>
      <c r="G71" s="456">
        <f t="shared" si="1"/>
        <v>0</v>
      </c>
    </row>
    <row r="72" spans="1:7" ht="12.75">
      <c r="A72" s="410"/>
      <c r="B72" s="458"/>
      <c r="C72" s="410" t="s">
        <v>1268</v>
      </c>
      <c r="D72" s="410"/>
      <c r="E72" s="454"/>
      <c r="F72" s="455"/>
      <c r="G72" s="456"/>
    </row>
    <row r="73" spans="1:7" ht="12.75">
      <c r="A73" s="410">
        <v>316</v>
      </c>
      <c r="C73" s="410" t="s">
        <v>1227</v>
      </c>
      <c r="D73" s="410">
        <v>4</v>
      </c>
      <c r="E73" s="454" t="s">
        <v>742</v>
      </c>
      <c r="F73" s="455"/>
      <c r="G73" s="456">
        <f t="shared" si="1"/>
        <v>0</v>
      </c>
    </row>
    <row r="74" spans="1:7" ht="12.75">
      <c r="A74" s="410"/>
      <c r="B74" s="453"/>
      <c r="C74" s="461"/>
      <c r="D74" s="410"/>
      <c r="E74" s="454"/>
      <c r="F74" s="459"/>
      <c r="G74" s="456"/>
    </row>
    <row r="75" spans="1:7" ht="12.75">
      <c r="A75" s="410"/>
      <c r="C75" s="410"/>
      <c r="D75" s="410"/>
      <c r="F75" s="459"/>
      <c r="G75" s="456"/>
    </row>
    <row r="76" spans="1:7" ht="12.75">
      <c r="A76" s="410"/>
      <c r="C76" s="410"/>
      <c r="D76" s="410"/>
      <c r="F76" s="459"/>
      <c r="G76" s="456"/>
    </row>
    <row r="77" spans="1:3" ht="15">
      <c r="A77" s="443" t="s">
        <v>1255</v>
      </c>
      <c r="B77" s="443"/>
      <c r="C77" s="443"/>
    </row>
    <row r="78" spans="1:7" ht="12.75">
      <c r="A78" s="445" t="s">
        <v>1197</v>
      </c>
      <c r="B78" s="446"/>
      <c r="C78" s="445" t="s">
        <v>1157</v>
      </c>
      <c r="D78" s="445"/>
      <c r="E78" s="447" t="s">
        <v>1198</v>
      </c>
      <c r="F78" s="448" t="s">
        <v>1199</v>
      </c>
      <c r="G78" s="447" t="s">
        <v>1160</v>
      </c>
    </row>
    <row r="79" spans="1:7" ht="12.75">
      <c r="A79" s="449"/>
      <c r="B79" s="450"/>
      <c r="C79" s="449"/>
      <c r="D79" s="449"/>
      <c r="E79" s="451"/>
      <c r="F79" s="452"/>
      <c r="G79" s="451"/>
    </row>
    <row r="80" spans="1:7" ht="12.75">
      <c r="A80" s="410">
        <v>401</v>
      </c>
      <c r="B80" s="453"/>
      <c r="C80" s="410" t="s">
        <v>1280</v>
      </c>
      <c r="D80" s="410">
        <v>4</v>
      </c>
      <c r="E80" s="454" t="s">
        <v>742</v>
      </c>
      <c r="F80" s="455"/>
      <c r="G80" s="456">
        <f aca="true" t="shared" si="2" ref="G80:G90">D80*F80</f>
        <v>0</v>
      </c>
    </row>
    <row r="81" spans="1:7" ht="12.75">
      <c r="A81" s="410"/>
      <c r="B81" s="453"/>
      <c r="C81" s="410" t="s">
        <v>1277</v>
      </c>
      <c r="D81" s="410"/>
      <c r="E81" s="454"/>
      <c r="F81" s="457"/>
      <c r="G81" s="456"/>
    </row>
    <row r="82" spans="1:7" ht="21">
      <c r="A82" s="410">
        <v>402</v>
      </c>
      <c r="B82" s="458"/>
      <c r="C82" s="460" t="s">
        <v>1281</v>
      </c>
      <c r="D82" s="410">
        <v>2</v>
      </c>
      <c r="E82" s="454" t="s">
        <v>742</v>
      </c>
      <c r="F82" s="455"/>
      <c r="G82" s="456">
        <f t="shared" si="2"/>
        <v>0</v>
      </c>
    </row>
    <row r="83" spans="1:7" ht="12.75">
      <c r="A83" s="410"/>
      <c r="B83" s="458"/>
      <c r="C83" s="410"/>
      <c r="D83" s="410"/>
      <c r="E83" s="454"/>
      <c r="F83" s="457"/>
      <c r="G83" s="456"/>
    </row>
    <row r="84" spans="1:7" ht="12.75">
      <c r="A84" s="410">
        <v>403</v>
      </c>
      <c r="B84" s="453"/>
      <c r="C84" s="460" t="s">
        <v>1258</v>
      </c>
      <c r="D84" s="410">
        <v>1</v>
      </c>
      <c r="E84" s="454" t="s">
        <v>1201</v>
      </c>
      <c r="F84" s="455"/>
      <c r="G84" s="456">
        <f t="shared" si="2"/>
        <v>0</v>
      </c>
    </row>
    <row r="85" spans="1:7" ht="12.75">
      <c r="A85" s="410"/>
      <c r="B85" s="453"/>
      <c r="C85" s="410"/>
      <c r="D85" s="410"/>
      <c r="E85" s="454"/>
      <c r="F85" s="457"/>
      <c r="G85" s="456"/>
    </row>
    <row r="86" spans="1:7" ht="12.75">
      <c r="A86" s="410">
        <v>404</v>
      </c>
      <c r="B86" s="453"/>
      <c r="C86" s="410" t="s">
        <v>1259</v>
      </c>
      <c r="D86" s="410">
        <v>2</v>
      </c>
      <c r="E86" s="454" t="s">
        <v>742</v>
      </c>
      <c r="F86" s="455"/>
      <c r="G86" s="456">
        <f t="shared" si="2"/>
        <v>0</v>
      </c>
    </row>
    <row r="87" spans="1:7" ht="12.75">
      <c r="A87" s="410"/>
      <c r="B87" s="453"/>
      <c r="C87" s="410"/>
      <c r="D87" s="410"/>
      <c r="E87" s="454"/>
      <c r="F87" s="457"/>
      <c r="G87" s="456"/>
    </row>
    <row r="88" spans="1:7" ht="12.75">
      <c r="A88" s="410">
        <v>405</v>
      </c>
      <c r="B88" s="453"/>
      <c r="C88" s="410" t="s">
        <v>1260</v>
      </c>
      <c r="D88" s="410">
        <v>12</v>
      </c>
      <c r="E88" s="454" t="s">
        <v>223</v>
      </c>
      <c r="F88" s="455"/>
      <c r="G88" s="456">
        <f t="shared" si="2"/>
        <v>0</v>
      </c>
    </row>
    <row r="89" spans="1:7" ht="12.75">
      <c r="A89" s="410"/>
      <c r="B89" s="453"/>
      <c r="C89" s="410"/>
      <c r="D89" s="410"/>
      <c r="E89" s="454"/>
      <c r="F89" s="457"/>
      <c r="G89" s="456"/>
    </row>
    <row r="90" spans="1:7" ht="12.75">
      <c r="A90" s="410">
        <v>406</v>
      </c>
      <c r="C90" s="410" t="s">
        <v>1227</v>
      </c>
      <c r="D90" s="410">
        <v>2</v>
      </c>
      <c r="E90" s="454" t="s">
        <v>742</v>
      </c>
      <c r="F90" s="455"/>
      <c r="G90" s="456">
        <f t="shared" si="2"/>
        <v>0</v>
      </c>
    </row>
    <row r="91" spans="1:7" ht="12.75">
      <c r="A91" s="410">
        <v>407</v>
      </c>
      <c r="C91" s="410" t="s">
        <v>1261</v>
      </c>
      <c r="D91" s="410"/>
      <c r="E91" s="454"/>
      <c r="F91" s="457"/>
      <c r="G91" s="456"/>
    </row>
    <row r="92" spans="1:7" ht="12.75">
      <c r="A92" s="410"/>
      <c r="B92" s="453"/>
      <c r="C92" s="410"/>
      <c r="D92" s="410"/>
      <c r="E92" s="454"/>
      <c r="F92" s="457"/>
      <c r="G92" s="456"/>
    </row>
    <row r="93" spans="1:3" ht="15">
      <c r="A93" s="443" t="s">
        <v>1262</v>
      </c>
      <c r="B93" s="443"/>
      <c r="C93" s="443"/>
    </row>
    <row r="94" spans="1:7" ht="12.75">
      <c r="A94" s="445" t="s">
        <v>1197</v>
      </c>
      <c r="B94" s="446"/>
      <c r="C94" s="445" t="s">
        <v>1157</v>
      </c>
      <c r="D94" s="445"/>
      <c r="E94" s="447" t="s">
        <v>1198</v>
      </c>
      <c r="F94" s="448" t="s">
        <v>1199</v>
      </c>
      <c r="G94" s="447" t="s">
        <v>1160</v>
      </c>
    </row>
    <row r="95" spans="1:7" ht="12.75">
      <c r="A95" s="449"/>
      <c r="B95" s="450"/>
      <c r="C95" s="449"/>
      <c r="D95" s="449"/>
      <c r="E95" s="451"/>
      <c r="F95" s="452"/>
      <c r="G95" s="451"/>
    </row>
    <row r="96" spans="1:7" ht="12.75">
      <c r="A96" s="410">
        <v>501</v>
      </c>
      <c r="B96" s="453"/>
      <c r="C96" s="410" t="s">
        <v>1212</v>
      </c>
      <c r="D96" s="410">
        <v>1</v>
      </c>
      <c r="E96" s="454" t="s">
        <v>1201</v>
      </c>
      <c r="F96" s="455"/>
      <c r="G96" s="456">
        <f aca="true" t="shared" si="3" ref="G96:G108">D96*F96</f>
        <v>0</v>
      </c>
    </row>
    <row r="97" spans="1:7" ht="12.75">
      <c r="A97" s="410"/>
      <c r="B97" s="453"/>
      <c r="C97" s="410"/>
      <c r="D97" s="410"/>
      <c r="E97" s="454"/>
      <c r="F97" s="457"/>
      <c r="G97" s="456"/>
    </row>
    <row r="98" spans="1:7" ht="12" customHeight="1">
      <c r="A98" s="410">
        <v>502</v>
      </c>
      <c r="B98" s="458"/>
      <c r="C98" s="410" t="s">
        <v>1213</v>
      </c>
      <c r="D98" s="410">
        <v>1</v>
      </c>
      <c r="E98" s="454" t="s">
        <v>1201</v>
      </c>
      <c r="F98" s="455"/>
      <c r="G98" s="456">
        <f t="shared" si="3"/>
        <v>0</v>
      </c>
    </row>
    <row r="99" spans="1:7" ht="12" customHeight="1">
      <c r="A99" s="410"/>
      <c r="B99" s="458"/>
      <c r="C99" s="410"/>
      <c r="D99" s="410"/>
      <c r="E99" s="454"/>
      <c r="F99" s="457"/>
      <c r="G99" s="456"/>
    </row>
    <row r="100" spans="1:7" ht="12.75">
      <c r="A100" s="410">
        <v>503</v>
      </c>
      <c r="B100" s="453"/>
      <c r="C100" s="410" t="s">
        <v>1215</v>
      </c>
      <c r="D100" s="410">
        <v>2</v>
      </c>
      <c r="E100" s="454" t="s">
        <v>1201</v>
      </c>
      <c r="F100" s="455"/>
      <c r="G100" s="456">
        <f t="shared" si="3"/>
        <v>0</v>
      </c>
    </row>
    <row r="101" spans="1:7" ht="12.75">
      <c r="A101" s="410"/>
      <c r="B101" s="453"/>
      <c r="C101" s="410" t="s">
        <v>1263</v>
      </c>
      <c r="D101" s="410"/>
      <c r="E101" s="454"/>
      <c r="F101" s="457"/>
      <c r="G101" s="456"/>
    </row>
    <row r="102" spans="1:7" ht="12.75">
      <c r="A102" s="410">
        <v>504</v>
      </c>
      <c r="B102" s="458"/>
      <c r="C102" s="410" t="s">
        <v>1217</v>
      </c>
      <c r="D102" s="410">
        <v>10</v>
      </c>
      <c r="E102" s="454" t="s">
        <v>223</v>
      </c>
      <c r="F102" s="455"/>
      <c r="G102" s="456">
        <f t="shared" si="3"/>
        <v>0</v>
      </c>
    </row>
    <row r="103" spans="1:7" ht="12.75">
      <c r="A103" s="410"/>
      <c r="B103" s="458"/>
      <c r="C103" s="410"/>
      <c r="D103" s="410"/>
      <c r="E103" s="454"/>
      <c r="F103" s="457"/>
      <c r="G103" s="456"/>
    </row>
    <row r="104" spans="1:7" ht="12.75">
      <c r="A104" s="410">
        <v>505</v>
      </c>
      <c r="B104" s="453"/>
      <c r="C104" s="410" t="s">
        <v>1221</v>
      </c>
      <c r="D104" s="410">
        <f>SUM(D102:D102)</f>
        <v>10</v>
      </c>
      <c r="E104" s="454" t="s">
        <v>223</v>
      </c>
      <c r="F104" s="455"/>
      <c r="G104" s="456">
        <f t="shared" si="3"/>
        <v>0</v>
      </c>
    </row>
    <row r="105" spans="1:7" ht="12.75">
      <c r="A105" s="410"/>
      <c r="B105" s="453"/>
      <c r="C105" s="410" t="s">
        <v>1282</v>
      </c>
      <c r="D105" s="410"/>
      <c r="E105" s="454"/>
      <c r="F105" s="457"/>
      <c r="G105" s="456"/>
    </row>
    <row r="106" spans="1:7" ht="12.75">
      <c r="A106" s="410">
        <v>506</v>
      </c>
      <c r="B106" s="458"/>
      <c r="C106" s="410" t="s">
        <v>1223</v>
      </c>
      <c r="D106" s="410">
        <f>SUM(D104)</f>
        <v>10</v>
      </c>
      <c r="E106" s="454" t="s">
        <v>223</v>
      </c>
      <c r="F106" s="455"/>
      <c r="G106" s="456">
        <f t="shared" si="3"/>
        <v>0</v>
      </c>
    </row>
    <row r="107" spans="1:7" ht="12.75">
      <c r="A107" s="410"/>
      <c r="B107" s="458"/>
      <c r="C107" s="410" t="s">
        <v>1282</v>
      </c>
      <c r="D107" s="410"/>
      <c r="E107" s="454"/>
      <c r="F107" s="457"/>
      <c r="G107" s="456"/>
    </row>
    <row r="108" spans="1:7" ht="12.75">
      <c r="A108" s="410">
        <v>507</v>
      </c>
      <c r="C108" s="410" t="s">
        <v>1227</v>
      </c>
      <c r="D108" s="410">
        <v>4</v>
      </c>
      <c r="E108" s="454" t="s">
        <v>742</v>
      </c>
      <c r="F108" s="455"/>
      <c r="G108" s="456">
        <f t="shared" si="3"/>
        <v>0</v>
      </c>
    </row>
    <row r="109" spans="1:7" ht="12.75">
      <c r="A109" s="445"/>
      <c r="B109" s="446"/>
      <c r="C109" s="445"/>
      <c r="D109" s="445"/>
      <c r="E109" s="447"/>
      <c r="F109" s="462"/>
      <c r="G109" s="463"/>
    </row>
    <row r="110" spans="1:7" ht="12.75">
      <c r="A110" s="449"/>
      <c r="B110" s="450"/>
      <c r="C110" s="449"/>
      <c r="D110" s="449"/>
      <c r="E110" s="451"/>
      <c r="F110" s="452"/>
      <c r="G110" s="456"/>
    </row>
    <row r="111" spans="1:7" ht="15">
      <c r="A111" s="449"/>
      <c r="B111" s="450"/>
      <c r="C111" s="443" t="s">
        <v>1265</v>
      </c>
      <c r="D111" s="443"/>
      <c r="E111" s="443"/>
      <c r="F111" s="452"/>
      <c r="G111" s="464">
        <f>SUM(G1:G110)</f>
        <v>0</v>
      </c>
    </row>
    <row r="112" spans="1:7" ht="12.75">
      <c r="A112" s="410"/>
      <c r="B112" s="453"/>
      <c r="C112" s="410"/>
      <c r="D112" s="410"/>
      <c r="E112" s="454"/>
      <c r="F112" s="459"/>
      <c r="G112" s="456"/>
    </row>
    <row r="113" spans="1:7" ht="13.5">
      <c r="A113" s="465"/>
      <c r="B113" s="466"/>
      <c r="C113" s="467"/>
      <c r="D113" s="468"/>
      <c r="E113" s="469"/>
      <c r="F113" s="470"/>
      <c r="G113" s="471"/>
    </row>
    <row r="114" spans="3:7" ht="12.75">
      <c r="C114" s="472"/>
      <c r="D114" s="473"/>
      <c r="G114" s="474"/>
    </row>
    <row r="120" spans="1:7" ht="12.75">
      <c r="A120" s="475"/>
      <c r="B120" s="476"/>
      <c r="C120" s="475"/>
      <c r="D120" s="475"/>
      <c r="E120" s="477"/>
      <c r="F120" s="478"/>
      <c r="G120" s="479"/>
    </row>
  </sheetData>
  <sheetProtection password="CC06" sheet="1" objects="1" scenarios="1" selectLockedCells="1"/>
  <mergeCells count="8">
    <mergeCell ref="A93:C93"/>
    <mergeCell ref="C111:E111"/>
    <mergeCell ref="B4:E4"/>
    <mergeCell ref="B5:E5"/>
    <mergeCell ref="A7:C7"/>
    <mergeCell ref="A42:C42"/>
    <mergeCell ref="A47:C47"/>
    <mergeCell ref="A77:C77"/>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R475"/>
  <sheetViews>
    <sheetView showGridLines="0" zoomScale="115" zoomScaleNormal="115" zoomScalePageLayoutView="0" workbookViewId="0" topLeftCell="A1">
      <pane ySplit="1" topLeftCell="A2" activePane="bottomLeft" state="frozen"/>
      <selection pane="topLeft" activeCell="A1" sqref="A1"/>
      <selection pane="bottomLeft" activeCell="I470" sqref="I470"/>
    </sheetView>
  </sheetViews>
  <sheetFormatPr defaultColWidth="9.33203125" defaultRowHeight="13.5"/>
  <cols>
    <col min="1" max="1" width="7.16015625" style="25" customWidth="1"/>
    <col min="2" max="2" width="1.5" style="25" customWidth="1"/>
    <col min="3" max="3" width="3.5" style="25" customWidth="1"/>
    <col min="4" max="4" width="6" style="25" customWidth="1"/>
    <col min="5" max="5" width="14.66015625" style="25" customWidth="1"/>
    <col min="6" max="6" width="68.16015625" style="25" customWidth="1"/>
    <col min="7" max="7" width="7.5" style="25" customWidth="1"/>
    <col min="8" max="8" width="9.5" style="25" customWidth="1"/>
    <col min="9" max="9" width="12.5" style="25" customWidth="1"/>
    <col min="10" max="10" width="20.16015625" style="25" customWidth="1"/>
    <col min="11" max="11" width="15.83203125" style="25" customWidth="1"/>
    <col min="12" max="12" width="9.16015625" style="25" customWidth="1"/>
    <col min="13" max="21" width="0" style="25" hidden="1" customWidth="1"/>
    <col min="22" max="22" width="10.5" style="25" customWidth="1"/>
    <col min="23" max="23" width="14" style="25" customWidth="1"/>
    <col min="24" max="24" width="10.5" style="25" customWidth="1"/>
    <col min="25" max="25" width="12.83203125" style="25" customWidth="1"/>
    <col min="26" max="26" width="9.5" style="25" customWidth="1"/>
    <col min="27" max="27" width="12.83203125" style="25" customWidth="1"/>
    <col min="28" max="28" width="14" style="25" customWidth="1"/>
    <col min="29" max="29" width="9.5" style="25" customWidth="1"/>
    <col min="30" max="30" width="12.83203125" style="25" customWidth="1"/>
    <col min="31" max="31" width="14" style="25" customWidth="1"/>
    <col min="32" max="43" width="9.16015625" style="25" customWidth="1"/>
    <col min="44" max="65" width="0" style="25" hidden="1" customWidth="1"/>
    <col min="66" max="16384" width="9.16015625" style="25" customWidth="1"/>
  </cols>
  <sheetData>
    <row r="1" spans="1:70" ht="21.75" customHeight="1">
      <c r="A1" s="23"/>
      <c r="B1" s="23"/>
      <c r="C1" s="23"/>
      <c r="D1" s="24" t="s">
        <v>1</v>
      </c>
      <c r="E1" s="23"/>
      <c r="F1" s="23"/>
      <c r="G1" s="266"/>
      <c r="H1" s="266"/>
      <c r="I1" s="23"/>
      <c r="J1" s="23"/>
      <c r="K1" s="24" t="s">
        <v>100</v>
      </c>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12:46" ht="36.75" customHeight="1">
      <c r="L2" s="257"/>
      <c r="M2" s="257"/>
      <c r="N2" s="257"/>
      <c r="O2" s="257"/>
      <c r="P2" s="257"/>
      <c r="Q2" s="257"/>
      <c r="R2" s="257"/>
      <c r="S2" s="257"/>
      <c r="T2" s="257"/>
      <c r="U2" s="257"/>
      <c r="V2" s="257"/>
      <c r="AT2" s="28" t="s">
        <v>80</v>
      </c>
    </row>
    <row r="3" spans="2:46" ht="6.75" customHeight="1">
      <c r="B3" s="29"/>
      <c r="C3" s="30"/>
      <c r="D3" s="30"/>
      <c r="E3" s="30"/>
      <c r="F3" s="30"/>
      <c r="G3" s="30"/>
      <c r="H3" s="30"/>
      <c r="I3" s="30"/>
      <c r="J3" s="30"/>
      <c r="K3" s="31"/>
      <c r="AT3" s="28" t="s">
        <v>82</v>
      </c>
    </row>
    <row r="4" spans="2:46" ht="36.75" customHeight="1">
      <c r="B4" s="32"/>
      <c r="C4" s="27"/>
      <c r="D4" s="33" t="s">
        <v>101</v>
      </c>
      <c r="E4" s="27"/>
      <c r="F4" s="27"/>
      <c r="G4" s="27"/>
      <c r="H4" s="27"/>
      <c r="I4" s="27"/>
      <c r="J4" s="27"/>
      <c r="K4" s="34"/>
      <c r="M4" s="35" t="s">
        <v>10</v>
      </c>
      <c r="AT4" s="28" t="s">
        <v>4</v>
      </c>
    </row>
    <row r="5" spans="2:11" ht="6.75" customHeight="1">
      <c r="B5" s="32"/>
      <c r="C5" s="27"/>
      <c r="D5" s="27"/>
      <c r="E5" s="27"/>
      <c r="F5" s="27"/>
      <c r="G5" s="27"/>
      <c r="H5" s="27"/>
      <c r="I5" s="27"/>
      <c r="J5" s="27"/>
      <c r="K5" s="34"/>
    </row>
    <row r="6" spans="2:11" ht="12.75">
      <c r="B6" s="32"/>
      <c r="C6" s="27"/>
      <c r="D6" s="40" t="s">
        <v>16</v>
      </c>
      <c r="E6" s="27"/>
      <c r="F6" s="27"/>
      <c r="G6" s="27"/>
      <c r="H6" s="27"/>
      <c r="I6" s="27"/>
      <c r="J6" s="27"/>
      <c r="K6" s="34"/>
    </row>
    <row r="7" spans="2:11" ht="20.25" customHeight="1">
      <c r="B7" s="32"/>
      <c r="C7" s="27"/>
      <c r="D7" s="27"/>
      <c r="E7" s="265" t="str">
        <f>'Rekapitulace stavby'!K6</f>
        <v>Stavební úpravy učebny B35, B36, B45 v obj. B, areál Mendelu, Zemědělská 1, Brno</v>
      </c>
      <c r="F7" s="265"/>
      <c r="G7" s="265"/>
      <c r="H7" s="265"/>
      <c r="I7" s="27"/>
      <c r="J7" s="27"/>
      <c r="K7" s="34"/>
    </row>
    <row r="8" spans="2:11" s="47" customFormat="1" ht="12.75">
      <c r="B8" s="42"/>
      <c r="C8" s="43"/>
      <c r="D8" s="40" t="s">
        <v>102</v>
      </c>
      <c r="E8" s="43"/>
      <c r="F8" s="43"/>
      <c r="G8" s="43"/>
      <c r="H8" s="43"/>
      <c r="I8" s="43"/>
      <c r="J8" s="43"/>
      <c r="K8" s="46"/>
    </row>
    <row r="9" spans="2:11" s="47" customFormat="1" ht="36.75" customHeight="1">
      <c r="B9" s="42"/>
      <c r="C9" s="43"/>
      <c r="D9" s="43"/>
      <c r="E9" s="256" t="s">
        <v>103</v>
      </c>
      <c r="F9" s="256"/>
      <c r="G9" s="256"/>
      <c r="H9" s="256"/>
      <c r="I9" s="43"/>
      <c r="J9" s="43"/>
      <c r="K9" s="46"/>
    </row>
    <row r="10" spans="2:11" s="47" customFormat="1" ht="12">
      <c r="B10" s="42"/>
      <c r="C10" s="43"/>
      <c r="D10" s="43"/>
      <c r="E10" s="43"/>
      <c r="F10" s="43"/>
      <c r="G10" s="43"/>
      <c r="H10" s="43"/>
      <c r="I10" s="43"/>
      <c r="J10" s="43"/>
      <c r="K10" s="46"/>
    </row>
    <row r="11" spans="2:11" s="47" customFormat="1" ht="14.25" customHeight="1">
      <c r="B11" s="42"/>
      <c r="C11" s="43"/>
      <c r="D11" s="40" t="s">
        <v>19</v>
      </c>
      <c r="E11" s="43"/>
      <c r="F11" s="38" t="s">
        <v>81</v>
      </c>
      <c r="G11" s="43"/>
      <c r="H11" s="43"/>
      <c r="I11" s="40" t="s">
        <v>20</v>
      </c>
      <c r="J11" s="38" t="s">
        <v>104</v>
      </c>
      <c r="K11" s="46"/>
    </row>
    <row r="12" spans="2:11" s="47" customFormat="1" ht="14.25" customHeight="1">
      <c r="B12" s="42"/>
      <c r="C12" s="43"/>
      <c r="D12" s="40" t="s">
        <v>22</v>
      </c>
      <c r="E12" s="43"/>
      <c r="F12" s="38" t="s">
        <v>23</v>
      </c>
      <c r="G12" s="43"/>
      <c r="H12" s="43"/>
      <c r="I12" s="40" t="s">
        <v>24</v>
      </c>
      <c r="J12" s="78" t="str">
        <f>'Rekapitulace stavby'!AN8</f>
        <v>8.1.2016</v>
      </c>
      <c r="K12" s="46"/>
    </row>
    <row r="13" spans="2:11" s="47" customFormat="1" ht="21.75" customHeight="1">
      <c r="B13" s="42"/>
      <c r="C13" s="43"/>
      <c r="D13" s="37" t="s">
        <v>105</v>
      </c>
      <c r="E13" s="43"/>
      <c r="F13" s="113" t="s">
        <v>106</v>
      </c>
      <c r="G13" s="43"/>
      <c r="H13" s="43"/>
      <c r="I13" s="37" t="s">
        <v>107</v>
      </c>
      <c r="J13" s="113" t="s">
        <v>108</v>
      </c>
      <c r="K13" s="46"/>
    </row>
    <row r="14" spans="2:11" s="47" customFormat="1" ht="14.25" customHeight="1">
      <c r="B14" s="42"/>
      <c r="C14" s="43"/>
      <c r="D14" s="40" t="s">
        <v>28</v>
      </c>
      <c r="E14" s="43"/>
      <c r="F14" s="43"/>
      <c r="G14" s="43"/>
      <c r="H14" s="43"/>
      <c r="I14" s="40" t="s">
        <v>29</v>
      </c>
      <c r="J14" s="38"/>
      <c r="K14" s="46"/>
    </row>
    <row r="15" spans="2:11" s="47" customFormat="1" ht="18" customHeight="1">
      <c r="B15" s="42"/>
      <c r="C15" s="43"/>
      <c r="D15" s="43"/>
      <c r="E15" s="38" t="s">
        <v>30</v>
      </c>
      <c r="F15" s="43"/>
      <c r="G15" s="43"/>
      <c r="H15" s="43"/>
      <c r="I15" s="40" t="s">
        <v>31</v>
      </c>
      <c r="J15" s="38"/>
      <c r="K15" s="46"/>
    </row>
    <row r="16" spans="2:11" s="47" customFormat="1" ht="6.75" customHeight="1">
      <c r="B16" s="42"/>
      <c r="C16" s="43"/>
      <c r="D16" s="43"/>
      <c r="E16" s="43"/>
      <c r="F16" s="43"/>
      <c r="G16" s="43"/>
      <c r="H16" s="43"/>
      <c r="I16" s="43"/>
      <c r="J16" s="43"/>
      <c r="K16" s="46"/>
    </row>
    <row r="17" spans="2:11" s="47" customFormat="1" ht="14.25" customHeight="1">
      <c r="B17" s="42"/>
      <c r="C17" s="43"/>
      <c r="D17" s="40" t="s">
        <v>32</v>
      </c>
      <c r="E17" s="43"/>
      <c r="F17" s="43"/>
      <c r="G17" s="43"/>
      <c r="H17" s="43"/>
      <c r="I17" s="40" t="s">
        <v>29</v>
      </c>
      <c r="J17" s="38">
        <f>IF('Rekapitulace stavby'!AN13="Vyplň údaj","",IF('Rekapitulace stavby'!AN13="","",'Rekapitulace stavby'!AN13))</f>
      </c>
      <c r="K17" s="46"/>
    </row>
    <row r="18" spans="2:11" s="47" customFormat="1" ht="18" customHeight="1">
      <c r="B18" s="42"/>
      <c r="C18" s="43"/>
      <c r="D18" s="43"/>
      <c r="E18" s="38">
        <f>IF('Rekapitulace stavby'!E14="Vyplň údaj","",IF('Rekapitulace stavby'!E14="","",'Rekapitulace stavby'!E14))</f>
      </c>
      <c r="F18" s="43"/>
      <c r="G18" s="43"/>
      <c r="H18" s="43"/>
      <c r="I18" s="40" t="s">
        <v>31</v>
      </c>
      <c r="J18" s="38">
        <f>IF('Rekapitulace stavby'!AN14="Vyplň údaj","",IF('Rekapitulace stavby'!AN14="","",'Rekapitulace stavby'!AN14))</f>
      </c>
      <c r="K18" s="46"/>
    </row>
    <row r="19" spans="2:11" s="47" customFormat="1" ht="6.75" customHeight="1">
      <c r="B19" s="42"/>
      <c r="C19" s="43"/>
      <c r="D19" s="43"/>
      <c r="E19" s="43"/>
      <c r="F19" s="43"/>
      <c r="G19" s="43"/>
      <c r="H19" s="43"/>
      <c r="I19" s="43"/>
      <c r="J19" s="43"/>
      <c r="K19" s="46"/>
    </row>
    <row r="20" spans="2:11" s="47" customFormat="1" ht="14.25" customHeight="1">
      <c r="B20" s="42"/>
      <c r="C20" s="43"/>
      <c r="D20" s="40" t="s">
        <v>34</v>
      </c>
      <c r="E20" s="43"/>
      <c r="F20" s="43"/>
      <c r="G20" s="43"/>
      <c r="H20" s="43"/>
      <c r="I20" s="40" t="s">
        <v>29</v>
      </c>
      <c r="J20" s="38"/>
      <c r="K20" s="46"/>
    </row>
    <row r="21" spans="2:11" s="47" customFormat="1" ht="18" customHeight="1">
      <c r="B21" s="42"/>
      <c r="C21" s="43"/>
      <c r="D21" s="43"/>
      <c r="E21" s="38" t="s">
        <v>35</v>
      </c>
      <c r="F21" s="43"/>
      <c r="G21" s="43"/>
      <c r="H21" s="43"/>
      <c r="I21" s="40" t="s">
        <v>31</v>
      </c>
      <c r="J21" s="38"/>
      <c r="K21" s="46"/>
    </row>
    <row r="22" spans="2:11" s="47" customFormat="1" ht="6.75" customHeight="1">
      <c r="B22" s="42"/>
      <c r="C22" s="43"/>
      <c r="D22" s="43"/>
      <c r="E22" s="43"/>
      <c r="F22" s="43"/>
      <c r="G22" s="43"/>
      <c r="H22" s="43"/>
      <c r="I22" s="43"/>
      <c r="J22" s="43"/>
      <c r="K22" s="46"/>
    </row>
    <row r="23" spans="2:11" s="47" customFormat="1" ht="14.25" customHeight="1">
      <c r="B23" s="42"/>
      <c r="C23" s="43"/>
      <c r="D23" s="40" t="s">
        <v>37</v>
      </c>
      <c r="E23" s="43"/>
      <c r="F23" s="43"/>
      <c r="G23" s="43"/>
      <c r="H23" s="43"/>
      <c r="I23" s="43"/>
      <c r="J23" s="43"/>
      <c r="K23" s="46"/>
    </row>
    <row r="24" spans="2:11" s="117" customFormat="1" ht="49.5" customHeight="1">
      <c r="B24" s="114"/>
      <c r="C24" s="115"/>
      <c r="D24" s="115"/>
      <c r="E24" s="262" t="s">
        <v>109</v>
      </c>
      <c r="F24" s="262"/>
      <c r="G24" s="262"/>
      <c r="H24" s="262"/>
      <c r="I24" s="115"/>
      <c r="J24" s="115"/>
      <c r="K24" s="116"/>
    </row>
    <row r="25" spans="2:11" s="47" customFormat="1" ht="6.75" customHeight="1">
      <c r="B25" s="42"/>
      <c r="C25" s="43"/>
      <c r="D25" s="43"/>
      <c r="E25" s="43"/>
      <c r="F25" s="43"/>
      <c r="G25" s="43"/>
      <c r="H25" s="43"/>
      <c r="I25" s="43"/>
      <c r="J25" s="43"/>
      <c r="K25" s="46"/>
    </row>
    <row r="26" spans="2:11" s="47" customFormat="1" ht="24.75" customHeight="1">
      <c r="B26" s="42"/>
      <c r="C26" s="43"/>
      <c r="D26" s="118" t="s">
        <v>39</v>
      </c>
      <c r="E26" s="43"/>
      <c r="F26" s="43"/>
      <c r="G26" s="43"/>
      <c r="H26" s="43"/>
      <c r="I26" s="43"/>
      <c r="J26" s="89">
        <f>ROUND(J97,2)</f>
        <v>0</v>
      </c>
      <c r="K26" s="46"/>
    </row>
    <row r="27" spans="2:11" s="47" customFormat="1" ht="6.75" customHeight="1">
      <c r="B27" s="42"/>
      <c r="C27" s="43"/>
      <c r="D27" s="79"/>
      <c r="E27" s="79"/>
      <c r="F27" s="79"/>
      <c r="G27" s="79"/>
      <c r="H27" s="79"/>
      <c r="I27" s="79"/>
      <c r="J27" s="79"/>
      <c r="K27" s="119"/>
    </row>
    <row r="28" spans="2:11" s="47" customFormat="1" ht="14.25" customHeight="1">
      <c r="B28" s="42"/>
      <c r="C28" s="43"/>
      <c r="D28" s="43"/>
      <c r="E28" s="43"/>
      <c r="F28" s="48" t="s">
        <v>41</v>
      </c>
      <c r="G28" s="43"/>
      <c r="H28" s="43"/>
      <c r="I28" s="48" t="s">
        <v>40</v>
      </c>
      <c r="J28" s="48" t="s">
        <v>42</v>
      </c>
      <c r="K28" s="46"/>
    </row>
    <row r="29" spans="2:11" s="47" customFormat="1" ht="14.25" customHeight="1">
      <c r="B29" s="42"/>
      <c r="C29" s="43"/>
      <c r="D29" s="51" t="s">
        <v>43</v>
      </c>
      <c r="E29" s="51" t="s">
        <v>44</v>
      </c>
      <c r="F29" s="120">
        <f>ROUND(SUM(BE97:BE473),2)</f>
        <v>0</v>
      </c>
      <c r="G29" s="43"/>
      <c r="H29" s="43"/>
      <c r="I29" s="121">
        <v>0.21</v>
      </c>
      <c r="J29" s="120">
        <f>ROUND(ROUND((SUM(BE97:BE473)),2)*I29,2)</f>
        <v>0</v>
      </c>
      <c r="K29" s="46"/>
    </row>
    <row r="30" spans="2:11" s="47" customFormat="1" ht="14.25" customHeight="1">
      <c r="B30" s="42"/>
      <c r="C30" s="43"/>
      <c r="D30" s="43"/>
      <c r="E30" s="51" t="s">
        <v>45</v>
      </c>
      <c r="F30" s="120">
        <f>ROUND(SUM(BF97:BF473),2)</f>
        <v>0</v>
      </c>
      <c r="G30" s="43"/>
      <c r="H30" s="43"/>
      <c r="I30" s="121">
        <v>0.15</v>
      </c>
      <c r="J30" s="120">
        <f>ROUND(ROUND((SUM(BF97:BF473)),2)*I30,2)</f>
        <v>0</v>
      </c>
      <c r="K30" s="46"/>
    </row>
    <row r="31" spans="2:11" s="47" customFormat="1" ht="14.25" customHeight="1" hidden="1">
      <c r="B31" s="42"/>
      <c r="C31" s="43"/>
      <c r="D31" s="43"/>
      <c r="E31" s="51" t="s">
        <v>46</v>
      </c>
      <c r="F31" s="120">
        <f>ROUND(SUM(BG97:BG473),2)</f>
        <v>0</v>
      </c>
      <c r="G31" s="43"/>
      <c r="H31" s="43"/>
      <c r="I31" s="121">
        <v>0.21</v>
      </c>
      <c r="J31" s="120">
        <v>0</v>
      </c>
      <c r="K31" s="46"/>
    </row>
    <row r="32" spans="2:11" s="47" customFormat="1" ht="14.25" customHeight="1" hidden="1">
      <c r="B32" s="42"/>
      <c r="C32" s="43"/>
      <c r="D32" s="43"/>
      <c r="E32" s="51" t="s">
        <v>47</v>
      </c>
      <c r="F32" s="120">
        <f>ROUND(SUM(BH97:BH473),2)</f>
        <v>0</v>
      </c>
      <c r="G32" s="43"/>
      <c r="H32" s="43"/>
      <c r="I32" s="121">
        <v>0.15</v>
      </c>
      <c r="J32" s="120">
        <v>0</v>
      </c>
      <c r="K32" s="46"/>
    </row>
    <row r="33" spans="2:11" s="47" customFormat="1" ht="14.25" customHeight="1" hidden="1">
      <c r="B33" s="42"/>
      <c r="C33" s="43"/>
      <c r="D33" s="43"/>
      <c r="E33" s="51" t="s">
        <v>48</v>
      </c>
      <c r="F33" s="120">
        <f>ROUND(SUM(BI97:BI473),2)</f>
        <v>0</v>
      </c>
      <c r="G33" s="43"/>
      <c r="H33" s="43"/>
      <c r="I33" s="121">
        <v>0</v>
      </c>
      <c r="J33" s="120">
        <v>0</v>
      </c>
      <c r="K33" s="46"/>
    </row>
    <row r="34" spans="2:11" s="47" customFormat="1" ht="6.75" customHeight="1">
      <c r="B34" s="42"/>
      <c r="C34" s="43"/>
      <c r="D34" s="43"/>
      <c r="E34" s="43"/>
      <c r="F34" s="43"/>
      <c r="G34" s="43"/>
      <c r="H34" s="43"/>
      <c r="I34" s="43"/>
      <c r="J34" s="43"/>
      <c r="K34" s="46"/>
    </row>
    <row r="35" spans="2:11" s="47" customFormat="1" ht="24.75" customHeight="1">
      <c r="B35" s="42"/>
      <c r="C35" s="54"/>
      <c r="D35" s="55" t="s">
        <v>49</v>
      </c>
      <c r="E35" s="56"/>
      <c r="F35" s="56"/>
      <c r="G35" s="122" t="s">
        <v>50</v>
      </c>
      <c r="H35" s="57" t="s">
        <v>51</v>
      </c>
      <c r="I35" s="56"/>
      <c r="J35" s="123">
        <f>SUM(J26:J33)</f>
        <v>0</v>
      </c>
      <c r="K35" s="124"/>
    </row>
    <row r="36" spans="2:11" s="47" customFormat="1" ht="14.25" customHeight="1">
      <c r="B36" s="59"/>
      <c r="C36" s="60"/>
      <c r="D36" s="60"/>
      <c r="E36" s="60"/>
      <c r="F36" s="60"/>
      <c r="G36" s="60"/>
      <c r="H36" s="60"/>
      <c r="I36" s="60"/>
      <c r="J36" s="60"/>
      <c r="K36" s="61"/>
    </row>
    <row r="40" spans="2:11" s="47" customFormat="1" ht="6.75" customHeight="1">
      <c r="B40" s="125"/>
      <c r="C40" s="126"/>
      <c r="D40" s="126"/>
      <c r="E40" s="126"/>
      <c r="F40" s="126"/>
      <c r="G40" s="126"/>
      <c r="H40" s="126"/>
      <c r="I40" s="126"/>
      <c r="J40" s="126"/>
      <c r="K40" s="127"/>
    </row>
    <row r="41" spans="2:11" s="47" customFormat="1" ht="36.75" customHeight="1">
      <c r="B41" s="42"/>
      <c r="C41" s="33" t="s">
        <v>110</v>
      </c>
      <c r="D41" s="43"/>
      <c r="E41" s="43"/>
      <c r="F41" s="43"/>
      <c r="G41" s="43"/>
      <c r="H41" s="43"/>
      <c r="I41" s="43"/>
      <c r="J41" s="43"/>
      <c r="K41" s="46"/>
    </row>
    <row r="42" spans="2:11" s="47" customFormat="1" ht="6.75" customHeight="1">
      <c r="B42" s="42"/>
      <c r="C42" s="43"/>
      <c r="D42" s="43"/>
      <c r="E42" s="43"/>
      <c r="F42" s="43"/>
      <c r="G42" s="43"/>
      <c r="H42" s="43"/>
      <c r="I42" s="43"/>
      <c r="J42" s="43"/>
      <c r="K42" s="46"/>
    </row>
    <row r="43" spans="2:11" s="47" customFormat="1" ht="14.25" customHeight="1">
      <c r="B43" s="42"/>
      <c r="C43" s="40" t="s">
        <v>16</v>
      </c>
      <c r="D43" s="43"/>
      <c r="E43" s="43"/>
      <c r="F43" s="43"/>
      <c r="G43" s="43"/>
      <c r="H43" s="43"/>
      <c r="I43" s="43"/>
      <c r="J43" s="43"/>
      <c r="K43" s="46"/>
    </row>
    <row r="44" spans="2:11" s="47" customFormat="1" ht="20.25" customHeight="1">
      <c r="B44" s="42"/>
      <c r="C44" s="43"/>
      <c r="D44" s="43"/>
      <c r="E44" s="265" t="str">
        <f>E7</f>
        <v>Stavební úpravy učebny B35, B36, B45 v obj. B, areál Mendelu, Zemědělská 1, Brno</v>
      </c>
      <c r="F44" s="265"/>
      <c r="G44" s="265"/>
      <c r="H44" s="265"/>
      <c r="I44" s="43"/>
      <c r="J44" s="43"/>
      <c r="K44" s="46"/>
    </row>
    <row r="45" spans="2:11" s="47" customFormat="1" ht="14.25" customHeight="1">
      <c r="B45" s="42"/>
      <c r="C45" s="40" t="s">
        <v>102</v>
      </c>
      <c r="D45" s="43"/>
      <c r="E45" s="43"/>
      <c r="F45" s="43"/>
      <c r="G45" s="43"/>
      <c r="H45" s="43"/>
      <c r="I45" s="43"/>
      <c r="J45" s="43"/>
      <c r="K45" s="46"/>
    </row>
    <row r="46" spans="2:11" s="47" customFormat="1" ht="21.75" customHeight="1">
      <c r="B46" s="42"/>
      <c r="C46" s="43"/>
      <c r="D46" s="43"/>
      <c r="E46" s="256" t="str">
        <f>E9</f>
        <v>16-SO002-01 - Stavební úpravy učebny B35 - investice</v>
      </c>
      <c r="F46" s="256"/>
      <c r="G46" s="256"/>
      <c r="H46" s="256"/>
      <c r="I46" s="43"/>
      <c r="J46" s="43"/>
      <c r="K46" s="46"/>
    </row>
    <row r="47" spans="2:11" s="47" customFormat="1" ht="6.75" customHeight="1">
      <c r="B47" s="42"/>
      <c r="C47" s="43"/>
      <c r="D47" s="43"/>
      <c r="E47" s="43"/>
      <c r="F47" s="43"/>
      <c r="G47" s="43"/>
      <c r="H47" s="43"/>
      <c r="I47" s="43"/>
      <c r="J47" s="43"/>
      <c r="K47" s="46"/>
    </row>
    <row r="48" spans="2:11" s="47" customFormat="1" ht="18" customHeight="1">
      <c r="B48" s="42"/>
      <c r="C48" s="40" t="s">
        <v>22</v>
      </c>
      <c r="D48" s="43"/>
      <c r="E48" s="43"/>
      <c r="F48" s="38" t="str">
        <f>F12</f>
        <v> Zemědělská 1, Brno</v>
      </c>
      <c r="G48" s="43"/>
      <c r="H48" s="43"/>
      <c r="I48" s="40" t="s">
        <v>24</v>
      </c>
      <c r="J48" s="78" t="str">
        <f>IF(J12="","",J12)</f>
        <v>8.1.2016</v>
      </c>
      <c r="K48" s="46"/>
    </row>
    <row r="49" spans="2:11" s="47" customFormat="1" ht="6.75" customHeight="1">
      <c r="B49" s="42"/>
      <c r="C49" s="43"/>
      <c r="D49" s="43"/>
      <c r="E49" s="43"/>
      <c r="F49" s="43"/>
      <c r="G49" s="43"/>
      <c r="H49" s="43"/>
      <c r="I49" s="43"/>
      <c r="J49" s="43"/>
      <c r="K49" s="46"/>
    </row>
    <row r="50" spans="2:11" s="47" customFormat="1" ht="12.75">
      <c r="B50" s="42"/>
      <c r="C50" s="40" t="s">
        <v>28</v>
      </c>
      <c r="D50" s="43"/>
      <c r="E50" s="43"/>
      <c r="F50" s="38" t="str">
        <f>E15</f>
        <v>Mendelova univerzita b Brně, Zemědělská 1. Brno</v>
      </c>
      <c r="G50" s="43"/>
      <c r="H50" s="43"/>
      <c r="I50" s="40" t="s">
        <v>34</v>
      </c>
      <c r="J50" s="38" t="str">
        <f>E21</f>
        <v>Ing. Jiřina Dvořáková</v>
      </c>
      <c r="K50" s="46"/>
    </row>
    <row r="51" spans="2:11" s="47" customFormat="1" ht="14.25" customHeight="1">
      <c r="B51" s="42"/>
      <c r="C51" s="40" t="s">
        <v>32</v>
      </c>
      <c r="D51" s="43"/>
      <c r="E51" s="43"/>
      <c r="F51" s="38">
        <f>IF(E18="","",E18)</f>
      </c>
      <c r="G51" s="43"/>
      <c r="H51" s="43"/>
      <c r="I51" s="43"/>
      <c r="J51" s="43"/>
      <c r="K51" s="46"/>
    </row>
    <row r="52" spans="2:11" s="47" customFormat="1" ht="9.75" customHeight="1">
      <c r="B52" s="42"/>
      <c r="C52" s="43"/>
      <c r="D52" s="43"/>
      <c r="E52" s="43"/>
      <c r="F52" s="43"/>
      <c r="G52" s="43"/>
      <c r="H52" s="43"/>
      <c r="I52" s="43"/>
      <c r="J52" s="43"/>
      <c r="K52" s="46"/>
    </row>
    <row r="53" spans="2:11" s="47" customFormat="1" ht="29.25" customHeight="1">
      <c r="B53" s="42"/>
      <c r="C53" s="128" t="s">
        <v>111</v>
      </c>
      <c r="D53" s="54"/>
      <c r="E53" s="54"/>
      <c r="F53" s="54"/>
      <c r="G53" s="54"/>
      <c r="H53" s="54"/>
      <c r="I53" s="54"/>
      <c r="J53" s="129" t="s">
        <v>112</v>
      </c>
      <c r="K53" s="58"/>
    </row>
    <row r="54" spans="2:11" s="47" customFormat="1" ht="9.75" customHeight="1">
      <c r="B54" s="42"/>
      <c r="C54" s="43"/>
      <c r="D54" s="43"/>
      <c r="E54" s="43"/>
      <c r="F54" s="43"/>
      <c r="G54" s="43"/>
      <c r="H54" s="43"/>
      <c r="I54" s="43"/>
      <c r="J54" s="43"/>
      <c r="K54" s="46"/>
    </row>
    <row r="55" spans="2:47" s="47" customFormat="1" ht="29.25" customHeight="1">
      <c r="B55" s="42"/>
      <c r="C55" s="130" t="s">
        <v>113</v>
      </c>
      <c r="D55" s="43"/>
      <c r="E55" s="43"/>
      <c r="F55" s="43"/>
      <c r="G55" s="43"/>
      <c r="H55" s="43"/>
      <c r="I55" s="43"/>
      <c r="J55" s="89">
        <f>J97</f>
        <v>0</v>
      </c>
      <c r="K55" s="46"/>
      <c r="AU55" s="28" t="s">
        <v>114</v>
      </c>
    </row>
    <row r="56" spans="2:11" s="137" customFormat="1" ht="24.75" customHeight="1">
      <c r="B56" s="131"/>
      <c r="C56" s="132"/>
      <c r="D56" s="133" t="s">
        <v>115</v>
      </c>
      <c r="E56" s="134"/>
      <c r="F56" s="134"/>
      <c r="G56" s="134"/>
      <c r="H56" s="134"/>
      <c r="I56" s="134"/>
      <c r="J56" s="135">
        <f>J98</f>
        <v>0</v>
      </c>
      <c r="K56" s="136"/>
    </row>
    <row r="57" spans="2:11" s="144" customFormat="1" ht="19.5" customHeight="1">
      <c r="B57" s="138"/>
      <c r="C57" s="139"/>
      <c r="D57" s="140" t="s">
        <v>116</v>
      </c>
      <c r="E57" s="141"/>
      <c r="F57" s="141"/>
      <c r="G57" s="141"/>
      <c r="H57" s="141"/>
      <c r="I57" s="141"/>
      <c r="J57" s="142">
        <f>J99</f>
        <v>0</v>
      </c>
      <c r="K57" s="143"/>
    </row>
    <row r="58" spans="2:11" s="144" customFormat="1" ht="19.5" customHeight="1">
      <c r="B58" s="138"/>
      <c r="C58" s="139"/>
      <c r="D58" s="140" t="s">
        <v>117</v>
      </c>
      <c r="E58" s="141"/>
      <c r="F58" s="141"/>
      <c r="G58" s="141"/>
      <c r="H58" s="141"/>
      <c r="I58" s="141"/>
      <c r="J58" s="142">
        <f>J104</f>
        <v>0</v>
      </c>
      <c r="K58" s="143"/>
    </row>
    <row r="59" spans="2:11" s="144" customFormat="1" ht="19.5" customHeight="1">
      <c r="B59" s="138"/>
      <c r="C59" s="139"/>
      <c r="D59" s="140" t="s">
        <v>118</v>
      </c>
      <c r="E59" s="141"/>
      <c r="F59" s="141"/>
      <c r="G59" s="141"/>
      <c r="H59" s="141"/>
      <c r="I59" s="141"/>
      <c r="J59" s="142">
        <f>J149</f>
        <v>0</v>
      </c>
      <c r="K59" s="143"/>
    </row>
    <row r="60" spans="2:11" s="144" customFormat="1" ht="19.5" customHeight="1">
      <c r="B60" s="138"/>
      <c r="C60" s="139"/>
      <c r="D60" s="140" t="s">
        <v>119</v>
      </c>
      <c r="E60" s="141"/>
      <c r="F60" s="141"/>
      <c r="G60" s="141"/>
      <c r="H60" s="141"/>
      <c r="I60" s="141"/>
      <c r="J60" s="142">
        <f>J165</f>
        <v>0</v>
      </c>
      <c r="K60" s="143"/>
    </row>
    <row r="61" spans="2:11" s="144" customFormat="1" ht="19.5" customHeight="1">
      <c r="B61" s="138"/>
      <c r="C61" s="139"/>
      <c r="D61" s="140" t="s">
        <v>120</v>
      </c>
      <c r="E61" s="141"/>
      <c r="F61" s="141"/>
      <c r="G61" s="141"/>
      <c r="H61" s="141"/>
      <c r="I61" s="141"/>
      <c r="J61" s="142">
        <f>J181</f>
        <v>0</v>
      </c>
      <c r="K61" s="143"/>
    </row>
    <row r="62" spans="2:11" s="137" customFormat="1" ht="24.75" customHeight="1">
      <c r="B62" s="131"/>
      <c r="C62" s="132"/>
      <c r="D62" s="133" t="s">
        <v>121</v>
      </c>
      <c r="E62" s="134"/>
      <c r="F62" s="134"/>
      <c r="G62" s="134"/>
      <c r="H62" s="134"/>
      <c r="I62" s="134"/>
      <c r="J62" s="135">
        <f>J184</f>
        <v>0</v>
      </c>
      <c r="K62" s="136"/>
    </row>
    <row r="63" spans="2:11" s="144" customFormat="1" ht="19.5" customHeight="1">
      <c r="B63" s="138"/>
      <c r="C63" s="139"/>
      <c r="D63" s="140" t="s">
        <v>122</v>
      </c>
      <c r="E63" s="141"/>
      <c r="F63" s="141"/>
      <c r="G63" s="141"/>
      <c r="H63" s="141"/>
      <c r="I63" s="141"/>
      <c r="J63" s="142">
        <f>J185</f>
        <v>0</v>
      </c>
      <c r="K63" s="143"/>
    </row>
    <row r="64" spans="2:11" s="144" customFormat="1" ht="19.5" customHeight="1">
      <c r="B64" s="138"/>
      <c r="C64" s="139"/>
      <c r="D64" s="140" t="s">
        <v>123</v>
      </c>
      <c r="E64" s="141"/>
      <c r="F64" s="141"/>
      <c r="G64" s="141"/>
      <c r="H64" s="141"/>
      <c r="I64" s="141"/>
      <c r="J64" s="142">
        <f>J200</f>
        <v>0</v>
      </c>
      <c r="K64" s="143"/>
    </row>
    <row r="65" spans="2:11" s="144" customFormat="1" ht="19.5" customHeight="1">
      <c r="B65" s="138"/>
      <c r="C65" s="139"/>
      <c r="D65" s="140" t="s">
        <v>124</v>
      </c>
      <c r="E65" s="141"/>
      <c r="F65" s="141"/>
      <c r="G65" s="141"/>
      <c r="H65" s="141"/>
      <c r="I65" s="141"/>
      <c r="J65" s="142">
        <f>J206</f>
        <v>0</v>
      </c>
      <c r="K65" s="143"/>
    </row>
    <row r="66" spans="2:11" s="144" customFormat="1" ht="19.5" customHeight="1">
      <c r="B66" s="138"/>
      <c r="C66" s="139"/>
      <c r="D66" s="140" t="s">
        <v>125</v>
      </c>
      <c r="E66" s="141"/>
      <c r="F66" s="141"/>
      <c r="G66" s="141"/>
      <c r="H66" s="141"/>
      <c r="I66" s="141"/>
      <c r="J66" s="142">
        <f>J221</f>
        <v>0</v>
      </c>
      <c r="K66" s="143"/>
    </row>
    <row r="67" spans="2:11" s="144" customFormat="1" ht="19.5" customHeight="1">
      <c r="B67" s="138"/>
      <c r="C67" s="139"/>
      <c r="D67" s="140" t="s">
        <v>126</v>
      </c>
      <c r="E67" s="141"/>
      <c r="F67" s="141"/>
      <c r="G67" s="141"/>
      <c r="H67" s="141"/>
      <c r="I67" s="141"/>
      <c r="J67" s="142">
        <f>J223</f>
        <v>0</v>
      </c>
      <c r="K67" s="143"/>
    </row>
    <row r="68" spans="2:11" s="144" customFormat="1" ht="19.5" customHeight="1">
      <c r="B68" s="138"/>
      <c r="C68" s="139"/>
      <c r="D68" s="140" t="s">
        <v>127</v>
      </c>
      <c r="E68" s="141"/>
      <c r="F68" s="141"/>
      <c r="G68" s="141"/>
      <c r="H68" s="141"/>
      <c r="I68" s="141"/>
      <c r="J68" s="142">
        <f>J244</f>
        <v>0</v>
      </c>
      <c r="K68" s="143"/>
    </row>
    <row r="69" spans="2:11" s="144" customFormat="1" ht="19.5" customHeight="1">
      <c r="B69" s="138"/>
      <c r="C69" s="139"/>
      <c r="D69" s="140" t="s">
        <v>128</v>
      </c>
      <c r="E69" s="141"/>
      <c r="F69" s="141"/>
      <c r="G69" s="141"/>
      <c r="H69" s="141"/>
      <c r="I69" s="141"/>
      <c r="J69" s="142">
        <f>J287</f>
        <v>0</v>
      </c>
      <c r="K69" s="143"/>
    </row>
    <row r="70" spans="2:11" s="144" customFormat="1" ht="19.5" customHeight="1">
      <c r="B70" s="138"/>
      <c r="C70" s="139"/>
      <c r="D70" s="140" t="s">
        <v>129</v>
      </c>
      <c r="E70" s="141"/>
      <c r="F70" s="141"/>
      <c r="G70" s="141"/>
      <c r="H70" s="141"/>
      <c r="I70" s="141"/>
      <c r="J70" s="142">
        <f>J350</f>
        <v>0</v>
      </c>
      <c r="K70" s="143"/>
    </row>
    <row r="71" spans="2:11" s="144" customFormat="1" ht="19.5" customHeight="1">
      <c r="B71" s="138"/>
      <c r="C71" s="139"/>
      <c r="D71" s="140" t="s">
        <v>130</v>
      </c>
      <c r="E71" s="141"/>
      <c r="F71" s="141"/>
      <c r="G71" s="141"/>
      <c r="H71" s="141"/>
      <c r="I71" s="141"/>
      <c r="J71" s="142">
        <f>J355</f>
        <v>0</v>
      </c>
      <c r="K71" s="143"/>
    </row>
    <row r="72" spans="2:11" s="144" customFormat="1" ht="19.5" customHeight="1">
      <c r="B72" s="138"/>
      <c r="C72" s="139"/>
      <c r="D72" s="140" t="s">
        <v>131</v>
      </c>
      <c r="E72" s="141"/>
      <c r="F72" s="141"/>
      <c r="G72" s="141"/>
      <c r="H72" s="141"/>
      <c r="I72" s="141"/>
      <c r="J72" s="142">
        <f>J410</f>
        <v>0</v>
      </c>
      <c r="K72" s="143"/>
    </row>
    <row r="73" spans="2:11" s="144" customFormat="1" ht="19.5" customHeight="1">
      <c r="B73" s="138"/>
      <c r="C73" s="139"/>
      <c r="D73" s="140" t="s">
        <v>132</v>
      </c>
      <c r="E73" s="141"/>
      <c r="F73" s="141"/>
      <c r="G73" s="141"/>
      <c r="H73" s="141"/>
      <c r="I73" s="141"/>
      <c r="J73" s="142">
        <f>J430</f>
        <v>0</v>
      </c>
      <c r="K73" s="143"/>
    </row>
    <row r="74" spans="2:11" s="144" customFormat="1" ht="19.5" customHeight="1">
      <c r="B74" s="138"/>
      <c r="C74" s="139"/>
      <c r="D74" s="140" t="s">
        <v>133</v>
      </c>
      <c r="E74" s="141"/>
      <c r="F74" s="141"/>
      <c r="G74" s="141"/>
      <c r="H74" s="141"/>
      <c r="I74" s="141"/>
      <c r="J74" s="142">
        <f>J437</f>
        <v>0</v>
      </c>
      <c r="K74" s="143"/>
    </row>
    <row r="75" spans="2:11" s="137" customFormat="1" ht="24.75" customHeight="1">
      <c r="B75" s="131"/>
      <c r="C75" s="132"/>
      <c r="D75" s="133" t="s">
        <v>134</v>
      </c>
      <c r="E75" s="134"/>
      <c r="F75" s="134"/>
      <c r="G75" s="134"/>
      <c r="H75" s="134"/>
      <c r="I75" s="134"/>
      <c r="J75" s="135">
        <f>J466</f>
        <v>0</v>
      </c>
      <c r="K75" s="136"/>
    </row>
    <row r="76" spans="2:11" s="144" customFormat="1" ht="19.5" customHeight="1">
      <c r="B76" s="138"/>
      <c r="C76" s="139"/>
      <c r="D76" s="140" t="s">
        <v>135</v>
      </c>
      <c r="E76" s="141"/>
      <c r="F76" s="141"/>
      <c r="G76" s="141"/>
      <c r="H76" s="141"/>
      <c r="I76" s="141"/>
      <c r="J76" s="142">
        <f>J467</f>
        <v>0</v>
      </c>
      <c r="K76" s="143"/>
    </row>
    <row r="77" spans="2:11" s="137" customFormat="1" ht="24.75" customHeight="1">
      <c r="B77" s="131"/>
      <c r="C77" s="132"/>
      <c r="D77" s="133" t="s">
        <v>136</v>
      </c>
      <c r="E77" s="134"/>
      <c r="F77" s="134"/>
      <c r="G77" s="134"/>
      <c r="H77" s="134"/>
      <c r="I77" s="134"/>
      <c r="J77" s="135">
        <f>J469</f>
        <v>0</v>
      </c>
      <c r="K77" s="136"/>
    </row>
    <row r="78" spans="2:11" s="47" customFormat="1" ht="21.75" customHeight="1">
      <c r="B78" s="42"/>
      <c r="C78" s="43"/>
      <c r="D78" s="43"/>
      <c r="E78" s="43"/>
      <c r="F78" s="43"/>
      <c r="G78" s="43"/>
      <c r="H78" s="43"/>
      <c r="I78" s="43"/>
      <c r="J78" s="43"/>
      <c r="K78" s="46"/>
    </row>
    <row r="79" spans="2:11" s="47" customFormat="1" ht="250.5" customHeight="1">
      <c r="B79" s="59"/>
      <c r="C79" s="60"/>
      <c r="D79" s="60"/>
      <c r="E79" s="60"/>
      <c r="F79" s="60"/>
      <c r="G79" s="60"/>
      <c r="H79" s="60"/>
      <c r="I79" s="60"/>
      <c r="J79" s="60"/>
      <c r="K79" s="61"/>
    </row>
    <row r="83" spans="2:12" s="47" customFormat="1" ht="6.75" customHeight="1">
      <c r="B83" s="62"/>
      <c r="C83" s="63"/>
      <c r="D83" s="63"/>
      <c r="E83" s="63"/>
      <c r="F83" s="63"/>
      <c r="G83" s="63"/>
      <c r="H83" s="63"/>
      <c r="I83" s="63"/>
      <c r="J83" s="63"/>
      <c r="K83" s="64"/>
      <c r="L83" s="42"/>
    </row>
    <row r="84" spans="2:12" s="47" customFormat="1" ht="36.75" customHeight="1">
      <c r="B84" s="4"/>
      <c r="C84" s="65" t="s">
        <v>137</v>
      </c>
      <c r="K84" s="66"/>
      <c r="L84" s="42"/>
    </row>
    <row r="85" spans="2:12" s="47" customFormat="1" ht="6.75" customHeight="1">
      <c r="B85" s="4"/>
      <c r="K85" s="66"/>
      <c r="L85" s="42"/>
    </row>
    <row r="86" spans="2:12" s="47" customFormat="1" ht="14.25" customHeight="1">
      <c r="B86" s="4"/>
      <c r="C86" s="68" t="s">
        <v>16</v>
      </c>
      <c r="K86" s="66"/>
      <c r="L86" s="42"/>
    </row>
    <row r="87" spans="2:12" s="47" customFormat="1" ht="20.25" customHeight="1">
      <c r="B87" s="4"/>
      <c r="E87" s="265" t="str">
        <f>E7</f>
        <v>Stavební úpravy učebny B35, B36, B45 v obj. B, areál Mendelu, Zemědělská 1, Brno</v>
      </c>
      <c r="F87" s="265"/>
      <c r="G87" s="265"/>
      <c r="H87" s="265"/>
      <c r="K87" s="66"/>
      <c r="L87" s="42"/>
    </row>
    <row r="88" spans="2:12" s="47" customFormat="1" ht="14.25" customHeight="1">
      <c r="B88" s="4"/>
      <c r="C88" s="68" t="s">
        <v>102</v>
      </c>
      <c r="K88" s="66"/>
      <c r="L88" s="42"/>
    </row>
    <row r="89" spans="2:12" s="47" customFormat="1" ht="21.75" customHeight="1">
      <c r="B89" s="4"/>
      <c r="E89" s="256" t="str">
        <f>E9</f>
        <v>16-SO002-01 - Stavební úpravy učebny B35 - investice</v>
      </c>
      <c r="F89" s="256"/>
      <c r="G89" s="256"/>
      <c r="H89" s="256"/>
      <c r="K89" s="66"/>
      <c r="L89" s="42"/>
    </row>
    <row r="90" spans="2:12" s="47" customFormat="1" ht="6.75" customHeight="1">
      <c r="B90" s="4"/>
      <c r="K90" s="66"/>
      <c r="L90" s="42"/>
    </row>
    <row r="91" spans="2:12" s="47" customFormat="1" ht="18" customHeight="1">
      <c r="B91" s="4"/>
      <c r="C91" s="68" t="s">
        <v>22</v>
      </c>
      <c r="F91" s="145" t="str">
        <f>F12</f>
        <v> Zemědělská 1, Brno</v>
      </c>
      <c r="I91" s="68" t="s">
        <v>24</v>
      </c>
      <c r="J91" s="146" t="str">
        <f>IF(J12="","",J12)</f>
        <v>8.1.2016</v>
      </c>
      <c r="K91" s="66"/>
      <c r="L91" s="42"/>
    </row>
    <row r="92" spans="2:12" s="47" customFormat="1" ht="6.75" customHeight="1">
      <c r="B92" s="4"/>
      <c r="K92" s="66"/>
      <c r="L92" s="42"/>
    </row>
    <row r="93" spans="2:12" s="47" customFormat="1" ht="12.75">
      <c r="B93" s="4"/>
      <c r="C93" s="68" t="s">
        <v>28</v>
      </c>
      <c r="F93" s="145" t="str">
        <f>E15</f>
        <v>Mendelova univerzita b Brně, Zemědělská 1. Brno</v>
      </c>
      <c r="I93" s="68" t="s">
        <v>34</v>
      </c>
      <c r="J93" s="145" t="str">
        <f>E21</f>
        <v>Ing. Jiřina Dvořáková</v>
      </c>
      <c r="K93" s="66"/>
      <c r="L93" s="42"/>
    </row>
    <row r="94" spans="2:12" s="47" customFormat="1" ht="14.25" customHeight="1">
      <c r="B94" s="4"/>
      <c r="C94" s="68" t="s">
        <v>32</v>
      </c>
      <c r="F94" s="145">
        <f>IF(E18="","",E18)</f>
      </c>
      <c r="K94" s="66"/>
      <c r="L94" s="42"/>
    </row>
    <row r="95" spans="2:12" s="47" customFormat="1" ht="9.75" customHeight="1">
      <c r="B95" s="4"/>
      <c r="K95" s="66"/>
      <c r="L95" s="42"/>
    </row>
    <row r="96" spans="2:20" s="153" customFormat="1" ht="29.25" customHeight="1">
      <c r="B96" s="147"/>
      <c r="C96" s="148" t="s">
        <v>138</v>
      </c>
      <c r="D96" s="149" t="s">
        <v>58</v>
      </c>
      <c r="E96" s="149" t="s">
        <v>54</v>
      </c>
      <c r="F96" s="149" t="s">
        <v>139</v>
      </c>
      <c r="G96" s="149" t="s">
        <v>140</v>
      </c>
      <c r="H96" s="149" t="s">
        <v>141</v>
      </c>
      <c r="I96" s="150" t="s">
        <v>142</v>
      </c>
      <c r="J96" s="149" t="s">
        <v>112</v>
      </c>
      <c r="K96" s="151" t="s">
        <v>143</v>
      </c>
      <c r="L96" s="152"/>
      <c r="M96" s="83" t="s">
        <v>144</v>
      </c>
      <c r="N96" s="84" t="s">
        <v>43</v>
      </c>
      <c r="O96" s="84" t="s">
        <v>145</v>
      </c>
      <c r="P96" s="84" t="s">
        <v>146</v>
      </c>
      <c r="Q96" s="84" t="s">
        <v>147</v>
      </c>
      <c r="R96" s="84" t="s">
        <v>148</v>
      </c>
      <c r="S96" s="84" t="s">
        <v>149</v>
      </c>
      <c r="T96" s="85" t="s">
        <v>150</v>
      </c>
    </row>
    <row r="97" spans="2:63" s="47" customFormat="1" ht="29.25" customHeight="1">
      <c r="B97" s="4"/>
      <c r="C97" s="87" t="s">
        <v>113</v>
      </c>
      <c r="J97" s="154">
        <f>BK97</f>
        <v>0</v>
      </c>
      <c r="K97" s="66"/>
      <c r="L97" s="42"/>
      <c r="M97" s="86"/>
      <c r="N97" s="79"/>
      <c r="O97" s="79"/>
      <c r="P97" s="155">
        <f>P98+P184+P466+P469</f>
        <v>0</v>
      </c>
      <c r="Q97" s="79"/>
      <c r="R97" s="155">
        <f>R98+R184+R466+R469</f>
        <v>9.27652217</v>
      </c>
      <c r="S97" s="79"/>
      <c r="T97" s="156">
        <f>T98+T184+T466+T469</f>
        <v>5.931863100000001</v>
      </c>
      <c r="AT97" s="28" t="s">
        <v>72</v>
      </c>
      <c r="AU97" s="28" t="s">
        <v>114</v>
      </c>
      <c r="BK97" s="157">
        <f>BK98+BK184+BK466+BK469</f>
        <v>0</v>
      </c>
    </row>
    <row r="98" spans="2:63" s="159" customFormat="1" ht="36.75" customHeight="1">
      <c r="B98" s="158"/>
      <c r="D98" s="160" t="s">
        <v>72</v>
      </c>
      <c r="E98" s="161" t="s">
        <v>151</v>
      </c>
      <c r="F98" s="161" t="s">
        <v>152</v>
      </c>
      <c r="J98" s="162">
        <f>BK98</f>
        <v>0</v>
      </c>
      <c r="K98" s="163"/>
      <c r="L98" s="164"/>
      <c r="M98" s="165"/>
      <c r="N98" s="166"/>
      <c r="O98" s="166"/>
      <c r="P98" s="167">
        <f>P99+P104+P149+P165+P181</f>
        <v>0</v>
      </c>
      <c r="Q98" s="166"/>
      <c r="R98" s="167">
        <f>R99+R104+R149+R165+R181</f>
        <v>5.996455119999999</v>
      </c>
      <c r="S98" s="166"/>
      <c r="T98" s="168">
        <f>T99+T104+T149+T165+T181</f>
        <v>0.25422100000000003</v>
      </c>
      <c r="AR98" s="160" t="s">
        <v>21</v>
      </c>
      <c r="AT98" s="169" t="s">
        <v>72</v>
      </c>
      <c r="AU98" s="169" t="s">
        <v>73</v>
      </c>
      <c r="AY98" s="160" t="s">
        <v>153</v>
      </c>
      <c r="BK98" s="170">
        <f>BK99+BK104+BK149+BK165+BK181</f>
        <v>0</v>
      </c>
    </row>
    <row r="99" spans="2:63" s="159" customFormat="1" ht="19.5" customHeight="1">
      <c r="B99" s="158"/>
      <c r="D99" s="171" t="s">
        <v>72</v>
      </c>
      <c r="E99" s="172" t="s">
        <v>154</v>
      </c>
      <c r="F99" s="172" t="s">
        <v>155</v>
      </c>
      <c r="J99" s="173">
        <f>BK99</f>
        <v>0</v>
      </c>
      <c r="K99" s="163"/>
      <c r="L99" s="164"/>
      <c r="M99" s="165"/>
      <c r="N99" s="166"/>
      <c r="O99" s="166"/>
      <c r="P99" s="167">
        <f>SUM(P100:P103)</f>
        <v>0</v>
      </c>
      <c r="Q99" s="166"/>
      <c r="R99" s="167">
        <f>SUM(R100:R103)</f>
        <v>0.061272</v>
      </c>
      <c r="S99" s="166"/>
      <c r="T99" s="168">
        <f>SUM(T100:T103)</f>
        <v>0</v>
      </c>
      <c r="AR99" s="160" t="s">
        <v>21</v>
      </c>
      <c r="AT99" s="169" t="s">
        <v>72</v>
      </c>
      <c r="AU99" s="169" t="s">
        <v>21</v>
      </c>
      <c r="AY99" s="160" t="s">
        <v>153</v>
      </c>
      <c r="BK99" s="170">
        <f>SUM(BK100:BK103)</f>
        <v>0</v>
      </c>
    </row>
    <row r="100" spans="2:65" s="47" customFormat="1" ht="28.5" customHeight="1">
      <c r="B100" s="4"/>
      <c r="C100" s="5" t="s">
        <v>21</v>
      </c>
      <c r="D100" s="5" t="s">
        <v>156</v>
      </c>
      <c r="E100" s="6" t="s">
        <v>157</v>
      </c>
      <c r="F100" s="7" t="s">
        <v>158</v>
      </c>
      <c r="G100" s="8" t="s">
        <v>159</v>
      </c>
      <c r="H100" s="9">
        <v>0.6</v>
      </c>
      <c r="I100" s="10"/>
      <c r="J100" s="11">
        <f>ROUND(I100*H100,2)</f>
        <v>0</v>
      </c>
      <c r="K100" s="12" t="s">
        <v>160</v>
      </c>
      <c r="L100" s="42"/>
      <c r="M100" s="174"/>
      <c r="N100" s="175" t="s">
        <v>44</v>
      </c>
      <c r="O100" s="43"/>
      <c r="P100" s="176">
        <f>O100*H100</f>
        <v>0</v>
      </c>
      <c r="Q100" s="176">
        <v>0.10212</v>
      </c>
      <c r="R100" s="176">
        <f>Q100*H100</f>
        <v>0.061272</v>
      </c>
      <c r="S100" s="176">
        <v>0</v>
      </c>
      <c r="T100" s="177">
        <f>S100*H100</f>
        <v>0</v>
      </c>
      <c r="AR100" s="28" t="s">
        <v>161</v>
      </c>
      <c r="AT100" s="28" t="s">
        <v>156</v>
      </c>
      <c r="AU100" s="28" t="s">
        <v>82</v>
      </c>
      <c r="AY100" s="28" t="s">
        <v>153</v>
      </c>
      <c r="BE100" s="178">
        <f>IF(N100="základní",J100,0)</f>
        <v>0</v>
      </c>
      <c r="BF100" s="178">
        <f>IF(N100="snížená",J100,0)</f>
        <v>0</v>
      </c>
      <c r="BG100" s="178">
        <f>IF(N100="zákl. přenesená",J100,0)</f>
        <v>0</v>
      </c>
      <c r="BH100" s="178">
        <f>IF(N100="sníž. přenesená",J100,0)</f>
        <v>0</v>
      </c>
      <c r="BI100" s="178">
        <f>IF(N100="nulová",J100,0)</f>
        <v>0</v>
      </c>
      <c r="BJ100" s="28" t="s">
        <v>21</v>
      </c>
      <c r="BK100" s="178">
        <f>ROUND(I100*H100,2)</f>
        <v>0</v>
      </c>
      <c r="BL100" s="28" t="s">
        <v>161</v>
      </c>
      <c r="BM100" s="28" t="s">
        <v>162</v>
      </c>
    </row>
    <row r="101" spans="2:47" s="47" customFormat="1" ht="24">
      <c r="B101" s="4"/>
      <c r="D101" s="179" t="s">
        <v>163</v>
      </c>
      <c r="F101" s="180" t="s">
        <v>164</v>
      </c>
      <c r="K101" s="66"/>
      <c r="L101" s="42"/>
      <c r="M101" s="181"/>
      <c r="N101" s="43"/>
      <c r="O101" s="43"/>
      <c r="P101" s="43"/>
      <c r="Q101" s="43"/>
      <c r="R101" s="43"/>
      <c r="S101" s="43"/>
      <c r="T101" s="81"/>
      <c r="AT101" s="28" t="s">
        <v>163</v>
      </c>
      <c r="AU101" s="28" t="s">
        <v>82</v>
      </c>
    </row>
    <row r="102" spans="2:51" s="183" customFormat="1" ht="12">
      <c r="B102" s="182"/>
      <c r="D102" s="179" t="s">
        <v>165</v>
      </c>
      <c r="E102" s="184"/>
      <c r="F102" s="185" t="s">
        <v>166</v>
      </c>
      <c r="H102" s="184"/>
      <c r="K102" s="186"/>
      <c r="L102" s="187"/>
      <c r="M102" s="188"/>
      <c r="N102" s="189"/>
      <c r="O102" s="189"/>
      <c r="P102" s="189"/>
      <c r="Q102" s="189"/>
      <c r="R102" s="189"/>
      <c r="S102" s="189"/>
      <c r="T102" s="190"/>
      <c r="AT102" s="184" t="s">
        <v>165</v>
      </c>
      <c r="AU102" s="184" t="s">
        <v>82</v>
      </c>
      <c r="AV102" s="183" t="s">
        <v>21</v>
      </c>
      <c r="AW102" s="183" t="s">
        <v>36</v>
      </c>
      <c r="AX102" s="183" t="s">
        <v>73</v>
      </c>
      <c r="AY102" s="184" t="s">
        <v>153</v>
      </c>
    </row>
    <row r="103" spans="2:51" s="192" customFormat="1" ht="12">
      <c r="B103" s="191"/>
      <c r="D103" s="179" t="s">
        <v>165</v>
      </c>
      <c r="E103" s="193"/>
      <c r="F103" s="194" t="s">
        <v>167</v>
      </c>
      <c r="H103" s="195">
        <v>0.6</v>
      </c>
      <c r="K103" s="196"/>
      <c r="L103" s="197"/>
      <c r="M103" s="198"/>
      <c r="N103" s="199"/>
      <c r="O103" s="199"/>
      <c r="P103" s="199"/>
      <c r="Q103" s="199"/>
      <c r="R103" s="199"/>
      <c r="S103" s="199"/>
      <c r="T103" s="200"/>
      <c r="AT103" s="193" t="s">
        <v>165</v>
      </c>
      <c r="AU103" s="193" t="s">
        <v>82</v>
      </c>
      <c r="AV103" s="192" t="s">
        <v>82</v>
      </c>
      <c r="AW103" s="192" t="s">
        <v>36</v>
      </c>
      <c r="AX103" s="192" t="s">
        <v>21</v>
      </c>
      <c r="AY103" s="193" t="s">
        <v>153</v>
      </c>
    </row>
    <row r="104" spans="2:63" s="159" customFormat="1" ht="29.25" customHeight="1">
      <c r="B104" s="158"/>
      <c r="D104" s="171" t="s">
        <v>72</v>
      </c>
      <c r="E104" s="172" t="s">
        <v>168</v>
      </c>
      <c r="F104" s="172" t="s">
        <v>169</v>
      </c>
      <c r="J104" s="173">
        <f>BK104</f>
        <v>0</v>
      </c>
      <c r="K104" s="163"/>
      <c r="L104" s="164"/>
      <c r="M104" s="165"/>
      <c r="N104" s="166"/>
      <c r="O104" s="166"/>
      <c r="P104" s="167">
        <f>SUM(P105:P148)</f>
        <v>0</v>
      </c>
      <c r="Q104" s="166"/>
      <c r="R104" s="167">
        <f>SUM(R105:R148)</f>
        <v>5.921843119999999</v>
      </c>
      <c r="S104" s="166"/>
      <c r="T104" s="168">
        <f>SUM(T105:T148)</f>
        <v>0</v>
      </c>
      <c r="AR104" s="160" t="s">
        <v>21</v>
      </c>
      <c r="AT104" s="169" t="s">
        <v>72</v>
      </c>
      <c r="AU104" s="169" t="s">
        <v>21</v>
      </c>
      <c r="AY104" s="160" t="s">
        <v>153</v>
      </c>
      <c r="BK104" s="170">
        <f>SUM(BK105:BK148)</f>
        <v>0</v>
      </c>
    </row>
    <row r="105" spans="2:65" s="47" customFormat="1" ht="28.5" customHeight="1">
      <c r="B105" s="4"/>
      <c r="C105" s="5" t="s">
        <v>82</v>
      </c>
      <c r="D105" s="5" t="s">
        <v>156</v>
      </c>
      <c r="E105" s="6" t="s">
        <v>170</v>
      </c>
      <c r="F105" s="7" t="s">
        <v>171</v>
      </c>
      <c r="G105" s="8" t="s">
        <v>159</v>
      </c>
      <c r="H105" s="9">
        <v>70.628</v>
      </c>
      <c r="I105" s="10"/>
      <c r="J105" s="11">
        <f>ROUND(I105*H105,2)</f>
        <v>0</v>
      </c>
      <c r="K105" s="12" t="s">
        <v>160</v>
      </c>
      <c r="L105" s="42"/>
      <c r="M105" s="174"/>
      <c r="N105" s="175" t="s">
        <v>44</v>
      </c>
      <c r="O105" s="43"/>
      <c r="P105" s="176">
        <f>O105*H105</f>
        <v>0</v>
      </c>
      <c r="Q105" s="176">
        <v>0.017</v>
      </c>
      <c r="R105" s="176">
        <f>Q105*H105</f>
        <v>1.200676</v>
      </c>
      <c r="S105" s="176">
        <v>0</v>
      </c>
      <c r="T105" s="177">
        <f>S105*H105</f>
        <v>0</v>
      </c>
      <c r="AR105" s="28" t="s">
        <v>161</v>
      </c>
      <c r="AT105" s="28" t="s">
        <v>156</v>
      </c>
      <c r="AU105" s="28" t="s">
        <v>82</v>
      </c>
      <c r="AY105" s="28" t="s">
        <v>153</v>
      </c>
      <c r="BE105" s="178">
        <f>IF(N105="základní",J105,0)</f>
        <v>0</v>
      </c>
      <c r="BF105" s="178">
        <f>IF(N105="snížená",J105,0)</f>
        <v>0</v>
      </c>
      <c r="BG105" s="178">
        <f>IF(N105="zákl. přenesená",J105,0)</f>
        <v>0</v>
      </c>
      <c r="BH105" s="178">
        <f>IF(N105="sníž. přenesená",J105,0)</f>
        <v>0</v>
      </c>
      <c r="BI105" s="178">
        <f>IF(N105="nulová",J105,0)</f>
        <v>0</v>
      </c>
      <c r="BJ105" s="28" t="s">
        <v>21</v>
      </c>
      <c r="BK105" s="178">
        <f>ROUND(I105*H105,2)</f>
        <v>0</v>
      </c>
      <c r="BL105" s="28" t="s">
        <v>161</v>
      </c>
      <c r="BM105" s="28" t="s">
        <v>172</v>
      </c>
    </row>
    <row r="106" spans="2:47" s="47" customFormat="1" ht="24">
      <c r="B106" s="4"/>
      <c r="D106" s="179" t="s">
        <v>163</v>
      </c>
      <c r="F106" s="180" t="s">
        <v>173</v>
      </c>
      <c r="K106" s="66"/>
      <c r="L106" s="42"/>
      <c r="M106" s="181"/>
      <c r="N106" s="43"/>
      <c r="O106" s="43"/>
      <c r="P106" s="43"/>
      <c r="Q106" s="43"/>
      <c r="R106" s="43"/>
      <c r="S106" s="43"/>
      <c r="T106" s="81"/>
      <c r="AT106" s="28" t="s">
        <v>163</v>
      </c>
      <c r="AU106" s="28" t="s">
        <v>82</v>
      </c>
    </row>
    <row r="107" spans="2:51" s="183" customFormat="1" ht="12">
      <c r="B107" s="182"/>
      <c r="D107" s="179" t="s">
        <v>165</v>
      </c>
      <c r="E107" s="184"/>
      <c r="F107" s="185" t="s">
        <v>174</v>
      </c>
      <c r="H107" s="184"/>
      <c r="K107" s="186"/>
      <c r="L107" s="187"/>
      <c r="M107" s="188"/>
      <c r="N107" s="189"/>
      <c r="O107" s="189"/>
      <c r="P107" s="189"/>
      <c r="Q107" s="189"/>
      <c r="R107" s="189"/>
      <c r="S107" s="189"/>
      <c r="T107" s="190"/>
      <c r="AT107" s="184" t="s">
        <v>165</v>
      </c>
      <c r="AU107" s="184" t="s">
        <v>82</v>
      </c>
      <c r="AV107" s="183" t="s">
        <v>21</v>
      </c>
      <c r="AW107" s="183" t="s">
        <v>36</v>
      </c>
      <c r="AX107" s="183" t="s">
        <v>73</v>
      </c>
      <c r="AY107" s="184" t="s">
        <v>153</v>
      </c>
    </row>
    <row r="108" spans="2:51" s="192" customFormat="1" ht="12">
      <c r="B108" s="191"/>
      <c r="D108" s="201" t="s">
        <v>165</v>
      </c>
      <c r="E108" s="202"/>
      <c r="F108" s="203" t="s">
        <v>175</v>
      </c>
      <c r="H108" s="204">
        <v>70.628</v>
      </c>
      <c r="K108" s="196"/>
      <c r="L108" s="197"/>
      <c r="M108" s="198"/>
      <c r="N108" s="199"/>
      <c r="O108" s="199"/>
      <c r="P108" s="199"/>
      <c r="Q108" s="199"/>
      <c r="R108" s="199"/>
      <c r="S108" s="199"/>
      <c r="T108" s="200"/>
      <c r="AT108" s="193" t="s">
        <v>165</v>
      </c>
      <c r="AU108" s="193" t="s">
        <v>82</v>
      </c>
      <c r="AV108" s="192" t="s">
        <v>82</v>
      </c>
      <c r="AW108" s="192" t="s">
        <v>36</v>
      </c>
      <c r="AX108" s="192" t="s">
        <v>21</v>
      </c>
      <c r="AY108" s="193" t="s">
        <v>153</v>
      </c>
    </row>
    <row r="109" spans="2:65" s="47" customFormat="1" ht="28.5" customHeight="1">
      <c r="B109" s="4"/>
      <c r="C109" s="5" t="s">
        <v>154</v>
      </c>
      <c r="D109" s="5" t="s">
        <v>156</v>
      </c>
      <c r="E109" s="6" t="s">
        <v>176</v>
      </c>
      <c r="F109" s="7" t="s">
        <v>177</v>
      </c>
      <c r="G109" s="8" t="s">
        <v>159</v>
      </c>
      <c r="H109" s="9">
        <v>0.96</v>
      </c>
      <c r="I109" s="10"/>
      <c r="J109" s="11">
        <f>ROUND(I109*H109,2)</f>
        <v>0</v>
      </c>
      <c r="K109" s="12" t="s">
        <v>160</v>
      </c>
      <c r="L109" s="42"/>
      <c r="M109" s="174"/>
      <c r="N109" s="175" t="s">
        <v>44</v>
      </c>
      <c r="O109" s="43"/>
      <c r="P109" s="176">
        <f>O109*H109</f>
        <v>0</v>
      </c>
      <c r="Q109" s="176">
        <v>0.00489</v>
      </c>
      <c r="R109" s="176">
        <f>Q109*H109</f>
        <v>0.0046944000000000005</v>
      </c>
      <c r="S109" s="176">
        <v>0</v>
      </c>
      <c r="T109" s="177">
        <f>S109*H109</f>
        <v>0</v>
      </c>
      <c r="AR109" s="28" t="s">
        <v>161</v>
      </c>
      <c r="AT109" s="28" t="s">
        <v>156</v>
      </c>
      <c r="AU109" s="28" t="s">
        <v>82</v>
      </c>
      <c r="AY109" s="28" t="s">
        <v>153</v>
      </c>
      <c r="BE109" s="178">
        <f>IF(N109="základní",J109,0)</f>
        <v>0</v>
      </c>
      <c r="BF109" s="178">
        <f>IF(N109="snížená",J109,0)</f>
        <v>0</v>
      </c>
      <c r="BG109" s="178">
        <f>IF(N109="zákl. přenesená",J109,0)</f>
        <v>0</v>
      </c>
      <c r="BH109" s="178">
        <f>IF(N109="sníž. přenesená",J109,0)</f>
        <v>0</v>
      </c>
      <c r="BI109" s="178">
        <f>IF(N109="nulová",J109,0)</f>
        <v>0</v>
      </c>
      <c r="BJ109" s="28" t="s">
        <v>21</v>
      </c>
      <c r="BK109" s="178">
        <f>ROUND(I109*H109,2)</f>
        <v>0</v>
      </c>
      <c r="BL109" s="28" t="s">
        <v>161</v>
      </c>
      <c r="BM109" s="28" t="s">
        <v>178</v>
      </c>
    </row>
    <row r="110" spans="2:47" s="47" customFormat="1" ht="24">
      <c r="B110" s="4"/>
      <c r="D110" s="179" t="s">
        <v>163</v>
      </c>
      <c r="F110" s="180" t="s">
        <v>179</v>
      </c>
      <c r="K110" s="66"/>
      <c r="L110" s="42"/>
      <c r="M110" s="181"/>
      <c r="N110" s="43"/>
      <c r="O110" s="43"/>
      <c r="P110" s="43"/>
      <c r="Q110" s="43"/>
      <c r="R110" s="43"/>
      <c r="S110" s="43"/>
      <c r="T110" s="81"/>
      <c r="AT110" s="28" t="s">
        <v>163</v>
      </c>
      <c r="AU110" s="28" t="s">
        <v>82</v>
      </c>
    </row>
    <row r="111" spans="2:51" s="192" customFormat="1" ht="12">
      <c r="B111" s="191"/>
      <c r="D111" s="201" t="s">
        <v>165</v>
      </c>
      <c r="E111" s="202"/>
      <c r="F111" s="203" t="s">
        <v>180</v>
      </c>
      <c r="H111" s="204">
        <v>0.96</v>
      </c>
      <c r="K111" s="196"/>
      <c r="L111" s="197"/>
      <c r="M111" s="198"/>
      <c r="N111" s="199"/>
      <c r="O111" s="199"/>
      <c r="P111" s="199"/>
      <c r="Q111" s="199"/>
      <c r="R111" s="199"/>
      <c r="S111" s="199"/>
      <c r="T111" s="200"/>
      <c r="AT111" s="193" t="s">
        <v>165</v>
      </c>
      <c r="AU111" s="193" t="s">
        <v>82</v>
      </c>
      <c r="AV111" s="192" t="s">
        <v>82</v>
      </c>
      <c r="AW111" s="192" t="s">
        <v>36</v>
      </c>
      <c r="AX111" s="192" t="s">
        <v>21</v>
      </c>
      <c r="AY111" s="193" t="s">
        <v>153</v>
      </c>
    </row>
    <row r="112" spans="2:65" s="47" customFormat="1" ht="20.25" customHeight="1">
      <c r="B112" s="4"/>
      <c r="C112" s="5" t="s">
        <v>161</v>
      </c>
      <c r="D112" s="5" t="s">
        <v>156</v>
      </c>
      <c r="E112" s="6" t="s">
        <v>181</v>
      </c>
      <c r="F112" s="7" t="s">
        <v>182</v>
      </c>
      <c r="G112" s="8" t="s">
        <v>159</v>
      </c>
      <c r="H112" s="9">
        <v>97.672</v>
      </c>
      <c r="I112" s="10"/>
      <c r="J112" s="11">
        <f>ROUND(I112*H112,2)</f>
        <v>0</v>
      </c>
      <c r="K112" s="12" t="s">
        <v>160</v>
      </c>
      <c r="L112" s="42"/>
      <c r="M112" s="174"/>
      <c r="N112" s="175" t="s">
        <v>44</v>
      </c>
      <c r="O112" s="43"/>
      <c r="P112" s="176">
        <f>O112*H112</f>
        <v>0</v>
      </c>
      <c r="Q112" s="176">
        <v>0.00391</v>
      </c>
      <c r="R112" s="176">
        <f>Q112*H112</f>
        <v>0.38189752</v>
      </c>
      <c r="S112" s="176">
        <v>0</v>
      </c>
      <c r="T112" s="177">
        <f>S112*H112</f>
        <v>0</v>
      </c>
      <c r="AR112" s="28" t="s">
        <v>161</v>
      </c>
      <c r="AT112" s="28" t="s">
        <v>156</v>
      </c>
      <c r="AU112" s="28" t="s">
        <v>82</v>
      </c>
      <c r="AY112" s="28" t="s">
        <v>153</v>
      </c>
      <c r="BE112" s="178">
        <f>IF(N112="základní",J112,0)</f>
        <v>0</v>
      </c>
      <c r="BF112" s="178">
        <f>IF(N112="snížená",J112,0)</f>
        <v>0</v>
      </c>
      <c r="BG112" s="178">
        <f>IF(N112="zákl. přenesená",J112,0)</f>
        <v>0</v>
      </c>
      <c r="BH112" s="178">
        <f>IF(N112="sníž. přenesená",J112,0)</f>
        <v>0</v>
      </c>
      <c r="BI112" s="178">
        <f>IF(N112="nulová",J112,0)</f>
        <v>0</v>
      </c>
      <c r="BJ112" s="28" t="s">
        <v>21</v>
      </c>
      <c r="BK112" s="178">
        <f>ROUND(I112*H112,2)</f>
        <v>0</v>
      </c>
      <c r="BL112" s="28" t="s">
        <v>161</v>
      </c>
      <c r="BM112" s="28" t="s">
        <v>183</v>
      </c>
    </row>
    <row r="113" spans="2:47" s="47" customFormat="1" ht="24">
      <c r="B113" s="4"/>
      <c r="D113" s="179" t="s">
        <v>163</v>
      </c>
      <c r="F113" s="180" t="s">
        <v>184</v>
      </c>
      <c r="K113" s="66"/>
      <c r="L113" s="42"/>
      <c r="M113" s="181"/>
      <c r="N113" s="43"/>
      <c r="O113" s="43"/>
      <c r="P113" s="43"/>
      <c r="Q113" s="43"/>
      <c r="R113" s="43"/>
      <c r="S113" s="43"/>
      <c r="T113" s="81"/>
      <c r="AT113" s="28" t="s">
        <v>163</v>
      </c>
      <c r="AU113" s="28" t="s">
        <v>82</v>
      </c>
    </row>
    <row r="114" spans="2:51" s="183" customFormat="1" ht="12">
      <c r="B114" s="182"/>
      <c r="D114" s="179" t="s">
        <v>165</v>
      </c>
      <c r="E114" s="184"/>
      <c r="F114" s="185" t="s">
        <v>185</v>
      </c>
      <c r="H114" s="184"/>
      <c r="K114" s="186"/>
      <c r="L114" s="187"/>
      <c r="M114" s="188"/>
      <c r="N114" s="189"/>
      <c r="O114" s="189"/>
      <c r="P114" s="189"/>
      <c r="Q114" s="189"/>
      <c r="R114" s="189"/>
      <c r="S114" s="189"/>
      <c r="T114" s="190"/>
      <c r="AT114" s="184" t="s">
        <v>165</v>
      </c>
      <c r="AU114" s="184" t="s">
        <v>82</v>
      </c>
      <c r="AV114" s="183" t="s">
        <v>21</v>
      </c>
      <c r="AW114" s="183" t="s">
        <v>36</v>
      </c>
      <c r="AX114" s="183" t="s">
        <v>73</v>
      </c>
      <c r="AY114" s="184" t="s">
        <v>153</v>
      </c>
    </row>
    <row r="115" spans="2:51" s="183" customFormat="1" ht="12">
      <c r="B115" s="182"/>
      <c r="D115" s="179" t="s">
        <v>165</v>
      </c>
      <c r="E115" s="184"/>
      <c r="F115" s="185" t="s">
        <v>174</v>
      </c>
      <c r="H115" s="184"/>
      <c r="K115" s="186"/>
      <c r="L115" s="187"/>
      <c r="M115" s="188"/>
      <c r="N115" s="189"/>
      <c r="O115" s="189"/>
      <c r="P115" s="189"/>
      <c r="Q115" s="189"/>
      <c r="R115" s="189"/>
      <c r="S115" s="189"/>
      <c r="T115" s="190"/>
      <c r="AT115" s="184" t="s">
        <v>165</v>
      </c>
      <c r="AU115" s="184" t="s">
        <v>82</v>
      </c>
      <c r="AV115" s="183" t="s">
        <v>21</v>
      </c>
      <c r="AW115" s="183" t="s">
        <v>36</v>
      </c>
      <c r="AX115" s="183" t="s">
        <v>73</v>
      </c>
      <c r="AY115" s="184" t="s">
        <v>153</v>
      </c>
    </row>
    <row r="116" spans="2:51" s="183" customFormat="1" ht="12">
      <c r="B116" s="182"/>
      <c r="D116" s="179" t="s">
        <v>165</v>
      </c>
      <c r="E116" s="184"/>
      <c r="F116" s="185" t="s">
        <v>174</v>
      </c>
      <c r="H116" s="184"/>
      <c r="K116" s="186"/>
      <c r="L116" s="187"/>
      <c r="M116" s="188"/>
      <c r="N116" s="189"/>
      <c r="O116" s="189"/>
      <c r="P116" s="189"/>
      <c r="Q116" s="189"/>
      <c r="R116" s="189"/>
      <c r="S116" s="189"/>
      <c r="T116" s="190"/>
      <c r="AT116" s="184" t="s">
        <v>165</v>
      </c>
      <c r="AU116" s="184" t="s">
        <v>82</v>
      </c>
      <c r="AV116" s="183" t="s">
        <v>21</v>
      </c>
      <c r="AW116" s="183" t="s">
        <v>36</v>
      </c>
      <c r="AX116" s="183" t="s">
        <v>73</v>
      </c>
      <c r="AY116" s="184" t="s">
        <v>153</v>
      </c>
    </row>
    <row r="117" spans="2:51" s="192" customFormat="1" ht="12">
      <c r="B117" s="191"/>
      <c r="D117" s="179" t="s">
        <v>165</v>
      </c>
      <c r="E117" s="193"/>
      <c r="F117" s="194" t="s">
        <v>186</v>
      </c>
      <c r="H117" s="195">
        <v>137.46</v>
      </c>
      <c r="K117" s="196"/>
      <c r="L117" s="197"/>
      <c r="M117" s="198"/>
      <c r="N117" s="199"/>
      <c r="O117" s="199"/>
      <c r="P117" s="199"/>
      <c r="Q117" s="199"/>
      <c r="R117" s="199"/>
      <c r="S117" s="199"/>
      <c r="T117" s="200"/>
      <c r="AT117" s="193" t="s">
        <v>165</v>
      </c>
      <c r="AU117" s="193" t="s">
        <v>82</v>
      </c>
      <c r="AV117" s="192" t="s">
        <v>82</v>
      </c>
      <c r="AW117" s="192" t="s">
        <v>36</v>
      </c>
      <c r="AX117" s="192" t="s">
        <v>73</v>
      </c>
      <c r="AY117" s="193" t="s">
        <v>153</v>
      </c>
    </row>
    <row r="118" spans="2:51" s="192" customFormat="1" ht="12">
      <c r="B118" s="191"/>
      <c r="D118" s="179" t="s">
        <v>165</v>
      </c>
      <c r="E118" s="193"/>
      <c r="F118" s="194" t="s">
        <v>187</v>
      </c>
      <c r="H118" s="195">
        <v>-3.188</v>
      </c>
      <c r="K118" s="196"/>
      <c r="L118" s="197"/>
      <c r="M118" s="198"/>
      <c r="N118" s="199"/>
      <c r="O118" s="199"/>
      <c r="P118" s="199"/>
      <c r="Q118" s="199"/>
      <c r="R118" s="199"/>
      <c r="S118" s="199"/>
      <c r="T118" s="200"/>
      <c r="AT118" s="193" t="s">
        <v>165</v>
      </c>
      <c r="AU118" s="193" t="s">
        <v>82</v>
      </c>
      <c r="AV118" s="192" t="s">
        <v>82</v>
      </c>
      <c r="AW118" s="192" t="s">
        <v>36</v>
      </c>
      <c r="AX118" s="192" t="s">
        <v>73</v>
      </c>
      <c r="AY118" s="193" t="s">
        <v>153</v>
      </c>
    </row>
    <row r="119" spans="2:51" s="192" customFormat="1" ht="12">
      <c r="B119" s="191"/>
      <c r="D119" s="179" t="s">
        <v>165</v>
      </c>
      <c r="E119" s="193"/>
      <c r="F119" s="194" t="s">
        <v>188</v>
      </c>
      <c r="H119" s="195">
        <v>-14.85</v>
      </c>
      <c r="K119" s="196"/>
      <c r="L119" s="197"/>
      <c r="M119" s="198"/>
      <c r="N119" s="199"/>
      <c r="O119" s="199"/>
      <c r="P119" s="199"/>
      <c r="Q119" s="199"/>
      <c r="R119" s="199"/>
      <c r="S119" s="199"/>
      <c r="T119" s="200"/>
      <c r="AT119" s="193" t="s">
        <v>165</v>
      </c>
      <c r="AU119" s="193" t="s">
        <v>82</v>
      </c>
      <c r="AV119" s="192" t="s">
        <v>82</v>
      </c>
      <c r="AW119" s="192" t="s">
        <v>36</v>
      </c>
      <c r="AX119" s="192" t="s">
        <v>73</v>
      </c>
      <c r="AY119" s="193" t="s">
        <v>153</v>
      </c>
    </row>
    <row r="120" spans="2:51" s="192" customFormat="1" ht="12">
      <c r="B120" s="191"/>
      <c r="D120" s="179" t="s">
        <v>165</v>
      </c>
      <c r="E120" s="193"/>
      <c r="F120" s="194" t="s">
        <v>189</v>
      </c>
      <c r="H120" s="195">
        <v>-21.75</v>
      </c>
      <c r="K120" s="196"/>
      <c r="L120" s="197"/>
      <c r="M120" s="198"/>
      <c r="N120" s="199"/>
      <c r="O120" s="199"/>
      <c r="P120" s="199"/>
      <c r="Q120" s="199"/>
      <c r="R120" s="199"/>
      <c r="S120" s="199"/>
      <c r="T120" s="200"/>
      <c r="AT120" s="193" t="s">
        <v>165</v>
      </c>
      <c r="AU120" s="193" t="s">
        <v>82</v>
      </c>
      <c r="AV120" s="192" t="s">
        <v>82</v>
      </c>
      <c r="AW120" s="192" t="s">
        <v>36</v>
      </c>
      <c r="AX120" s="192" t="s">
        <v>73</v>
      </c>
      <c r="AY120" s="193" t="s">
        <v>153</v>
      </c>
    </row>
    <row r="121" spans="2:51" s="206" customFormat="1" ht="12">
      <c r="B121" s="205"/>
      <c r="D121" s="201" t="s">
        <v>165</v>
      </c>
      <c r="E121" s="207"/>
      <c r="F121" s="208" t="s">
        <v>190</v>
      </c>
      <c r="H121" s="209">
        <v>97.672</v>
      </c>
      <c r="K121" s="210"/>
      <c r="L121" s="211"/>
      <c r="M121" s="212"/>
      <c r="N121" s="213"/>
      <c r="O121" s="213"/>
      <c r="P121" s="213"/>
      <c r="Q121" s="213"/>
      <c r="R121" s="213"/>
      <c r="S121" s="213"/>
      <c r="T121" s="214"/>
      <c r="AT121" s="215" t="s">
        <v>165</v>
      </c>
      <c r="AU121" s="215" t="s">
        <v>82</v>
      </c>
      <c r="AV121" s="206" t="s">
        <v>161</v>
      </c>
      <c r="AW121" s="206" t="s">
        <v>36</v>
      </c>
      <c r="AX121" s="206" t="s">
        <v>21</v>
      </c>
      <c r="AY121" s="215" t="s">
        <v>153</v>
      </c>
    </row>
    <row r="122" spans="2:65" s="47" customFormat="1" ht="20.25" customHeight="1">
      <c r="B122" s="4"/>
      <c r="C122" s="5" t="s">
        <v>191</v>
      </c>
      <c r="D122" s="5" t="s">
        <v>156</v>
      </c>
      <c r="E122" s="6" t="s">
        <v>192</v>
      </c>
      <c r="F122" s="7" t="s">
        <v>193</v>
      </c>
      <c r="G122" s="8" t="s">
        <v>194</v>
      </c>
      <c r="H122" s="9">
        <v>1</v>
      </c>
      <c r="I122" s="10"/>
      <c r="J122" s="11">
        <f>ROUND(I122*H122,2)</f>
        <v>0</v>
      </c>
      <c r="K122" s="12" t="s">
        <v>160</v>
      </c>
      <c r="L122" s="42"/>
      <c r="M122" s="174"/>
      <c r="N122" s="175" t="s">
        <v>44</v>
      </c>
      <c r="O122" s="43"/>
      <c r="P122" s="176">
        <f>O122*H122</f>
        <v>0</v>
      </c>
      <c r="Q122" s="176">
        <v>0.0415</v>
      </c>
      <c r="R122" s="176">
        <f>Q122*H122</f>
        <v>0.0415</v>
      </c>
      <c r="S122" s="176">
        <v>0</v>
      </c>
      <c r="T122" s="177">
        <f>S122*H122</f>
        <v>0</v>
      </c>
      <c r="AR122" s="28" t="s">
        <v>161</v>
      </c>
      <c r="AT122" s="28" t="s">
        <v>156</v>
      </c>
      <c r="AU122" s="28" t="s">
        <v>82</v>
      </c>
      <c r="AY122" s="28" t="s">
        <v>153</v>
      </c>
      <c r="BE122" s="178">
        <f>IF(N122="základní",J122,0)</f>
        <v>0</v>
      </c>
      <c r="BF122" s="178">
        <f>IF(N122="snížená",J122,0)</f>
        <v>0</v>
      </c>
      <c r="BG122" s="178">
        <f>IF(N122="zákl. přenesená",J122,0)</f>
        <v>0</v>
      </c>
      <c r="BH122" s="178">
        <f>IF(N122="sníž. přenesená",J122,0)</f>
        <v>0</v>
      </c>
      <c r="BI122" s="178">
        <f>IF(N122="nulová",J122,0)</f>
        <v>0</v>
      </c>
      <c r="BJ122" s="28" t="s">
        <v>21</v>
      </c>
      <c r="BK122" s="178">
        <f>ROUND(I122*H122,2)</f>
        <v>0</v>
      </c>
      <c r="BL122" s="28" t="s">
        <v>161</v>
      </c>
      <c r="BM122" s="28" t="s">
        <v>195</v>
      </c>
    </row>
    <row r="123" spans="2:47" s="47" customFormat="1" ht="24">
      <c r="B123" s="4"/>
      <c r="D123" s="179" t="s">
        <v>163</v>
      </c>
      <c r="F123" s="180" t="s">
        <v>196</v>
      </c>
      <c r="K123" s="66"/>
      <c r="L123" s="42"/>
      <c r="M123" s="181"/>
      <c r="N123" s="43"/>
      <c r="O123" s="43"/>
      <c r="P123" s="43"/>
      <c r="Q123" s="43"/>
      <c r="R123" s="43"/>
      <c r="S123" s="43"/>
      <c r="T123" s="81"/>
      <c r="AT123" s="28" t="s">
        <v>163</v>
      </c>
      <c r="AU123" s="28" t="s">
        <v>82</v>
      </c>
    </row>
    <row r="124" spans="2:51" s="192" customFormat="1" ht="12">
      <c r="B124" s="191"/>
      <c r="D124" s="201" t="s">
        <v>165</v>
      </c>
      <c r="E124" s="202"/>
      <c r="F124" s="203" t="s">
        <v>197</v>
      </c>
      <c r="H124" s="204">
        <v>1</v>
      </c>
      <c r="K124" s="196"/>
      <c r="L124" s="197"/>
      <c r="M124" s="198"/>
      <c r="N124" s="199"/>
      <c r="O124" s="199"/>
      <c r="P124" s="199"/>
      <c r="Q124" s="199"/>
      <c r="R124" s="199"/>
      <c r="S124" s="199"/>
      <c r="T124" s="200"/>
      <c r="AT124" s="193" t="s">
        <v>165</v>
      </c>
      <c r="AU124" s="193" t="s">
        <v>82</v>
      </c>
      <c r="AV124" s="192" t="s">
        <v>82</v>
      </c>
      <c r="AW124" s="192" t="s">
        <v>36</v>
      </c>
      <c r="AX124" s="192" t="s">
        <v>21</v>
      </c>
      <c r="AY124" s="193" t="s">
        <v>153</v>
      </c>
    </row>
    <row r="125" spans="2:65" s="47" customFormat="1" ht="28.5" customHeight="1">
      <c r="B125" s="4"/>
      <c r="C125" s="5" t="s">
        <v>168</v>
      </c>
      <c r="D125" s="5" t="s">
        <v>156</v>
      </c>
      <c r="E125" s="6" t="s">
        <v>198</v>
      </c>
      <c r="F125" s="7" t="s">
        <v>199</v>
      </c>
      <c r="G125" s="8" t="s">
        <v>159</v>
      </c>
      <c r="H125" s="9">
        <v>119.422</v>
      </c>
      <c r="I125" s="10"/>
      <c r="J125" s="11">
        <f>ROUND(I125*H125,2)</f>
        <v>0</v>
      </c>
      <c r="K125" s="12" t="s">
        <v>160</v>
      </c>
      <c r="L125" s="42"/>
      <c r="M125" s="174"/>
      <c r="N125" s="175" t="s">
        <v>44</v>
      </c>
      <c r="O125" s="43"/>
      <c r="P125" s="176">
        <f>O125*H125</f>
        <v>0</v>
      </c>
      <c r="Q125" s="176">
        <v>0.0284</v>
      </c>
      <c r="R125" s="176">
        <f>Q125*H125</f>
        <v>3.3915848</v>
      </c>
      <c r="S125" s="176">
        <v>0</v>
      </c>
      <c r="T125" s="177">
        <f>S125*H125</f>
        <v>0</v>
      </c>
      <c r="AR125" s="28" t="s">
        <v>161</v>
      </c>
      <c r="AT125" s="28" t="s">
        <v>156</v>
      </c>
      <c r="AU125" s="28" t="s">
        <v>82</v>
      </c>
      <c r="AY125" s="28" t="s">
        <v>153</v>
      </c>
      <c r="BE125" s="178">
        <f>IF(N125="základní",J125,0)</f>
        <v>0</v>
      </c>
      <c r="BF125" s="178">
        <f>IF(N125="snížená",J125,0)</f>
        <v>0</v>
      </c>
      <c r="BG125" s="178">
        <f>IF(N125="zákl. přenesená",J125,0)</f>
        <v>0</v>
      </c>
      <c r="BH125" s="178">
        <f>IF(N125="sníž. přenesená",J125,0)</f>
        <v>0</v>
      </c>
      <c r="BI125" s="178">
        <f>IF(N125="nulová",J125,0)</f>
        <v>0</v>
      </c>
      <c r="BJ125" s="28" t="s">
        <v>21</v>
      </c>
      <c r="BK125" s="178">
        <f>ROUND(I125*H125,2)</f>
        <v>0</v>
      </c>
      <c r="BL125" s="28" t="s">
        <v>161</v>
      </c>
      <c r="BM125" s="28" t="s">
        <v>200</v>
      </c>
    </row>
    <row r="126" spans="2:47" s="47" customFormat="1" ht="24">
      <c r="B126" s="4"/>
      <c r="D126" s="179" t="s">
        <v>163</v>
      </c>
      <c r="F126" s="180" t="s">
        <v>201</v>
      </c>
      <c r="K126" s="66"/>
      <c r="L126" s="42"/>
      <c r="M126" s="181"/>
      <c r="N126" s="43"/>
      <c r="O126" s="43"/>
      <c r="P126" s="43"/>
      <c r="Q126" s="43"/>
      <c r="R126" s="43"/>
      <c r="S126" s="43"/>
      <c r="T126" s="81"/>
      <c r="AT126" s="28" t="s">
        <v>163</v>
      </c>
      <c r="AU126" s="28" t="s">
        <v>82</v>
      </c>
    </row>
    <row r="127" spans="2:51" s="183" customFormat="1" ht="12">
      <c r="B127" s="182"/>
      <c r="D127" s="179" t="s">
        <v>165</v>
      </c>
      <c r="E127" s="184"/>
      <c r="F127" s="185" t="s">
        <v>174</v>
      </c>
      <c r="H127" s="184"/>
      <c r="K127" s="186"/>
      <c r="L127" s="187"/>
      <c r="M127" s="188"/>
      <c r="N127" s="189"/>
      <c r="O127" s="189"/>
      <c r="P127" s="189"/>
      <c r="Q127" s="189"/>
      <c r="R127" s="189"/>
      <c r="S127" s="189"/>
      <c r="T127" s="190"/>
      <c r="AT127" s="184" t="s">
        <v>165</v>
      </c>
      <c r="AU127" s="184" t="s">
        <v>82</v>
      </c>
      <c r="AV127" s="183" t="s">
        <v>21</v>
      </c>
      <c r="AW127" s="183" t="s">
        <v>36</v>
      </c>
      <c r="AX127" s="183" t="s">
        <v>73</v>
      </c>
      <c r="AY127" s="184" t="s">
        <v>153</v>
      </c>
    </row>
    <row r="128" spans="2:51" s="192" customFormat="1" ht="12">
      <c r="B128" s="191"/>
      <c r="D128" s="179" t="s">
        <v>165</v>
      </c>
      <c r="E128" s="193"/>
      <c r="F128" s="194" t="s">
        <v>186</v>
      </c>
      <c r="H128" s="195">
        <v>137.46</v>
      </c>
      <c r="K128" s="196"/>
      <c r="L128" s="197"/>
      <c r="M128" s="198"/>
      <c r="N128" s="199"/>
      <c r="O128" s="199"/>
      <c r="P128" s="199"/>
      <c r="Q128" s="199"/>
      <c r="R128" s="199"/>
      <c r="S128" s="199"/>
      <c r="T128" s="200"/>
      <c r="AT128" s="193" t="s">
        <v>165</v>
      </c>
      <c r="AU128" s="193" t="s">
        <v>82</v>
      </c>
      <c r="AV128" s="192" t="s">
        <v>82</v>
      </c>
      <c r="AW128" s="192" t="s">
        <v>36</v>
      </c>
      <c r="AX128" s="192" t="s">
        <v>73</v>
      </c>
      <c r="AY128" s="193" t="s">
        <v>153</v>
      </c>
    </row>
    <row r="129" spans="2:51" s="192" customFormat="1" ht="12">
      <c r="B129" s="191"/>
      <c r="D129" s="179" t="s">
        <v>165</v>
      </c>
      <c r="E129" s="193"/>
      <c r="F129" s="194" t="s">
        <v>187</v>
      </c>
      <c r="H129" s="195">
        <v>-3.188</v>
      </c>
      <c r="K129" s="196"/>
      <c r="L129" s="197"/>
      <c r="M129" s="198"/>
      <c r="N129" s="199"/>
      <c r="O129" s="199"/>
      <c r="P129" s="199"/>
      <c r="Q129" s="199"/>
      <c r="R129" s="199"/>
      <c r="S129" s="199"/>
      <c r="T129" s="200"/>
      <c r="AT129" s="193" t="s">
        <v>165</v>
      </c>
      <c r="AU129" s="193" t="s">
        <v>82</v>
      </c>
      <c r="AV129" s="192" t="s">
        <v>82</v>
      </c>
      <c r="AW129" s="192" t="s">
        <v>36</v>
      </c>
      <c r="AX129" s="192" t="s">
        <v>73</v>
      </c>
      <c r="AY129" s="193" t="s">
        <v>153</v>
      </c>
    </row>
    <row r="130" spans="2:51" s="192" customFormat="1" ht="12">
      <c r="B130" s="191"/>
      <c r="D130" s="179" t="s">
        <v>165</v>
      </c>
      <c r="E130" s="193"/>
      <c r="F130" s="194" t="s">
        <v>188</v>
      </c>
      <c r="H130" s="195">
        <v>-14.85</v>
      </c>
      <c r="K130" s="196"/>
      <c r="L130" s="197"/>
      <c r="M130" s="198"/>
      <c r="N130" s="199"/>
      <c r="O130" s="199"/>
      <c r="P130" s="199"/>
      <c r="Q130" s="199"/>
      <c r="R130" s="199"/>
      <c r="S130" s="199"/>
      <c r="T130" s="200"/>
      <c r="AT130" s="193" t="s">
        <v>165</v>
      </c>
      <c r="AU130" s="193" t="s">
        <v>82</v>
      </c>
      <c r="AV130" s="192" t="s">
        <v>82</v>
      </c>
      <c r="AW130" s="192" t="s">
        <v>36</v>
      </c>
      <c r="AX130" s="192" t="s">
        <v>73</v>
      </c>
      <c r="AY130" s="193" t="s">
        <v>153</v>
      </c>
    </row>
    <row r="131" spans="2:51" s="206" customFormat="1" ht="12">
      <c r="B131" s="205"/>
      <c r="D131" s="201" t="s">
        <v>165</v>
      </c>
      <c r="E131" s="207"/>
      <c r="F131" s="208" t="s">
        <v>190</v>
      </c>
      <c r="H131" s="209">
        <v>119.422</v>
      </c>
      <c r="K131" s="210"/>
      <c r="L131" s="211"/>
      <c r="M131" s="212"/>
      <c r="N131" s="213"/>
      <c r="O131" s="213"/>
      <c r="P131" s="213"/>
      <c r="Q131" s="213"/>
      <c r="R131" s="213"/>
      <c r="S131" s="213"/>
      <c r="T131" s="214"/>
      <c r="AT131" s="215" t="s">
        <v>165</v>
      </c>
      <c r="AU131" s="215" t="s">
        <v>82</v>
      </c>
      <c r="AV131" s="206" t="s">
        <v>161</v>
      </c>
      <c r="AW131" s="206" t="s">
        <v>36</v>
      </c>
      <c r="AX131" s="206" t="s">
        <v>21</v>
      </c>
      <c r="AY131" s="215" t="s">
        <v>153</v>
      </c>
    </row>
    <row r="132" spans="2:65" s="47" customFormat="1" ht="20.25" customHeight="1">
      <c r="B132" s="4"/>
      <c r="C132" s="5" t="s">
        <v>202</v>
      </c>
      <c r="D132" s="5" t="s">
        <v>156</v>
      </c>
      <c r="E132" s="6" t="s">
        <v>203</v>
      </c>
      <c r="F132" s="7" t="s">
        <v>204</v>
      </c>
      <c r="G132" s="8" t="s">
        <v>159</v>
      </c>
      <c r="H132" s="9">
        <v>5.56</v>
      </c>
      <c r="I132" s="10"/>
      <c r="J132" s="11">
        <f>ROUND(I132*H132,2)</f>
        <v>0</v>
      </c>
      <c r="K132" s="12"/>
      <c r="L132" s="42"/>
      <c r="M132" s="174"/>
      <c r="N132" s="175" t="s">
        <v>44</v>
      </c>
      <c r="O132" s="43"/>
      <c r="P132" s="176">
        <f>O132*H132</f>
        <v>0</v>
      </c>
      <c r="Q132" s="176">
        <v>0.00012</v>
      </c>
      <c r="R132" s="176">
        <f>Q132*H132</f>
        <v>0.0006672</v>
      </c>
      <c r="S132" s="176">
        <v>0</v>
      </c>
      <c r="T132" s="177">
        <f>S132*H132</f>
        <v>0</v>
      </c>
      <c r="AR132" s="28" t="s">
        <v>161</v>
      </c>
      <c r="AT132" s="28" t="s">
        <v>156</v>
      </c>
      <c r="AU132" s="28" t="s">
        <v>82</v>
      </c>
      <c r="AY132" s="28" t="s">
        <v>153</v>
      </c>
      <c r="BE132" s="178">
        <f>IF(N132="základní",J132,0)</f>
        <v>0</v>
      </c>
      <c r="BF132" s="178">
        <f>IF(N132="snížená",J132,0)</f>
        <v>0</v>
      </c>
      <c r="BG132" s="178">
        <f>IF(N132="zákl. přenesená",J132,0)</f>
        <v>0</v>
      </c>
      <c r="BH132" s="178">
        <f>IF(N132="sníž. přenesená",J132,0)</f>
        <v>0</v>
      </c>
      <c r="BI132" s="178">
        <f>IF(N132="nulová",J132,0)</f>
        <v>0</v>
      </c>
      <c r="BJ132" s="28" t="s">
        <v>21</v>
      </c>
      <c r="BK132" s="178">
        <f>ROUND(I132*H132,2)</f>
        <v>0</v>
      </c>
      <c r="BL132" s="28" t="s">
        <v>161</v>
      </c>
      <c r="BM132" s="28" t="s">
        <v>205</v>
      </c>
    </row>
    <row r="133" spans="2:47" s="47" customFormat="1" ht="12">
      <c r="B133" s="4"/>
      <c r="D133" s="179" t="s">
        <v>163</v>
      </c>
      <c r="F133" s="180" t="s">
        <v>206</v>
      </c>
      <c r="K133" s="66"/>
      <c r="L133" s="42"/>
      <c r="M133" s="181"/>
      <c r="N133" s="43"/>
      <c r="O133" s="43"/>
      <c r="P133" s="43"/>
      <c r="Q133" s="43"/>
      <c r="R133" s="43"/>
      <c r="S133" s="43"/>
      <c r="T133" s="81"/>
      <c r="AT133" s="28" t="s">
        <v>163</v>
      </c>
      <c r="AU133" s="28" t="s">
        <v>82</v>
      </c>
    </row>
    <row r="134" spans="2:51" s="192" customFormat="1" ht="12">
      <c r="B134" s="191"/>
      <c r="D134" s="201" t="s">
        <v>165</v>
      </c>
      <c r="E134" s="202"/>
      <c r="F134" s="203" t="s">
        <v>207</v>
      </c>
      <c r="H134" s="204">
        <v>5.56</v>
      </c>
      <c r="K134" s="196"/>
      <c r="L134" s="197"/>
      <c r="M134" s="198"/>
      <c r="N134" s="199"/>
      <c r="O134" s="199"/>
      <c r="P134" s="199"/>
      <c r="Q134" s="199"/>
      <c r="R134" s="199"/>
      <c r="S134" s="199"/>
      <c r="T134" s="200"/>
      <c r="AT134" s="193" t="s">
        <v>165</v>
      </c>
      <c r="AU134" s="193" t="s">
        <v>82</v>
      </c>
      <c r="AV134" s="192" t="s">
        <v>82</v>
      </c>
      <c r="AW134" s="192" t="s">
        <v>36</v>
      </c>
      <c r="AX134" s="192" t="s">
        <v>21</v>
      </c>
      <c r="AY134" s="193" t="s">
        <v>153</v>
      </c>
    </row>
    <row r="135" spans="2:65" s="47" customFormat="1" ht="20.25" customHeight="1">
      <c r="B135" s="4"/>
      <c r="C135" s="5" t="s">
        <v>208</v>
      </c>
      <c r="D135" s="5" t="s">
        <v>156</v>
      </c>
      <c r="E135" s="6" t="s">
        <v>209</v>
      </c>
      <c r="F135" s="7" t="s">
        <v>210</v>
      </c>
      <c r="G135" s="8" t="s">
        <v>159</v>
      </c>
      <c r="H135" s="9">
        <v>16.83</v>
      </c>
      <c r="I135" s="10"/>
      <c r="J135" s="11">
        <f>ROUND(I135*H135,2)</f>
        <v>0</v>
      </c>
      <c r="K135" s="12" t="s">
        <v>160</v>
      </c>
      <c r="L135" s="42"/>
      <c r="M135" s="174"/>
      <c r="N135" s="175" t="s">
        <v>44</v>
      </c>
      <c r="O135" s="43"/>
      <c r="P135" s="176">
        <f>O135*H135</f>
        <v>0</v>
      </c>
      <c r="Q135" s="176">
        <v>0.00012</v>
      </c>
      <c r="R135" s="176">
        <f>Q135*H135</f>
        <v>0.0020196</v>
      </c>
      <c r="S135" s="176">
        <v>0</v>
      </c>
      <c r="T135" s="177">
        <f>S135*H135</f>
        <v>0</v>
      </c>
      <c r="AR135" s="28" t="s">
        <v>161</v>
      </c>
      <c r="AT135" s="28" t="s">
        <v>156</v>
      </c>
      <c r="AU135" s="28" t="s">
        <v>82</v>
      </c>
      <c r="AY135" s="28" t="s">
        <v>153</v>
      </c>
      <c r="BE135" s="178">
        <f>IF(N135="základní",J135,0)</f>
        <v>0</v>
      </c>
      <c r="BF135" s="178">
        <f>IF(N135="snížená",J135,0)</f>
        <v>0</v>
      </c>
      <c r="BG135" s="178">
        <f>IF(N135="zákl. přenesená",J135,0)</f>
        <v>0</v>
      </c>
      <c r="BH135" s="178">
        <f>IF(N135="sníž. přenesená",J135,0)</f>
        <v>0</v>
      </c>
      <c r="BI135" s="178">
        <f>IF(N135="nulová",J135,0)</f>
        <v>0</v>
      </c>
      <c r="BJ135" s="28" t="s">
        <v>21</v>
      </c>
      <c r="BK135" s="178">
        <f>ROUND(I135*H135,2)</f>
        <v>0</v>
      </c>
      <c r="BL135" s="28" t="s">
        <v>161</v>
      </c>
      <c r="BM135" s="28" t="s">
        <v>211</v>
      </c>
    </row>
    <row r="136" spans="2:47" s="47" customFormat="1" ht="24">
      <c r="B136" s="4"/>
      <c r="D136" s="179" t="s">
        <v>163</v>
      </c>
      <c r="F136" s="180" t="s">
        <v>212</v>
      </c>
      <c r="K136" s="66"/>
      <c r="L136" s="42"/>
      <c r="M136" s="181"/>
      <c r="N136" s="43"/>
      <c r="O136" s="43"/>
      <c r="P136" s="43"/>
      <c r="Q136" s="43"/>
      <c r="R136" s="43"/>
      <c r="S136" s="43"/>
      <c r="T136" s="81"/>
      <c r="AT136" s="28" t="s">
        <v>163</v>
      </c>
      <c r="AU136" s="28" t="s">
        <v>82</v>
      </c>
    </row>
    <row r="137" spans="2:51" s="192" customFormat="1" ht="12">
      <c r="B137" s="191"/>
      <c r="D137" s="201" t="s">
        <v>165</v>
      </c>
      <c r="E137" s="202"/>
      <c r="F137" s="203" t="s">
        <v>213</v>
      </c>
      <c r="H137" s="204">
        <v>16.83</v>
      </c>
      <c r="K137" s="196"/>
      <c r="L137" s="197"/>
      <c r="M137" s="198"/>
      <c r="N137" s="199"/>
      <c r="O137" s="199"/>
      <c r="P137" s="199"/>
      <c r="Q137" s="199"/>
      <c r="R137" s="199"/>
      <c r="S137" s="199"/>
      <c r="T137" s="200"/>
      <c r="AT137" s="193" t="s">
        <v>165</v>
      </c>
      <c r="AU137" s="193" t="s">
        <v>82</v>
      </c>
      <c r="AV137" s="192" t="s">
        <v>82</v>
      </c>
      <c r="AW137" s="192" t="s">
        <v>36</v>
      </c>
      <c r="AX137" s="192" t="s">
        <v>21</v>
      </c>
      <c r="AY137" s="193" t="s">
        <v>153</v>
      </c>
    </row>
    <row r="138" spans="2:65" s="47" customFormat="1" ht="20.25" customHeight="1">
      <c r="B138" s="4"/>
      <c r="C138" s="5" t="s">
        <v>214</v>
      </c>
      <c r="D138" s="5" t="s">
        <v>156</v>
      </c>
      <c r="E138" s="6" t="s">
        <v>215</v>
      </c>
      <c r="F138" s="7" t="s">
        <v>216</v>
      </c>
      <c r="G138" s="8" t="s">
        <v>159</v>
      </c>
      <c r="H138" s="9">
        <v>70.63</v>
      </c>
      <c r="I138" s="10"/>
      <c r="J138" s="11">
        <f>ROUND(I138*H138,2)</f>
        <v>0</v>
      </c>
      <c r="K138" s="12"/>
      <c r="L138" s="42"/>
      <c r="M138" s="174"/>
      <c r="N138" s="175" t="s">
        <v>44</v>
      </c>
      <c r="O138" s="43"/>
      <c r="P138" s="176">
        <f>O138*H138</f>
        <v>0</v>
      </c>
      <c r="Q138" s="176">
        <v>0.00012</v>
      </c>
      <c r="R138" s="176">
        <f>Q138*H138</f>
        <v>0.0084756</v>
      </c>
      <c r="S138" s="176">
        <v>0</v>
      </c>
      <c r="T138" s="177">
        <f>S138*H138</f>
        <v>0</v>
      </c>
      <c r="AR138" s="28" t="s">
        <v>161</v>
      </c>
      <c r="AT138" s="28" t="s">
        <v>156</v>
      </c>
      <c r="AU138" s="28" t="s">
        <v>82</v>
      </c>
      <c r="AY138" s="28" t="s">
        <v>153</v>
      </c>
      <c r="BE138" s="178">
        <f>IF(N138="základní",J138,0)</f>
        <v>0</v>
      </c>
      <c r="BF138" s="178">
        <f>IF(N138="snížená",J138,0)</f>
        <v>0</v>
      </c>
      <c r="BG138" s="178">
        <f>IF(N138="zákl. přenesená",J138,0)</f>
        <v>0</v>
      </c>
      <c r="BH138" s="178">
        <f>IF(N138="sníž. přenesená",J138,0)</f>
        <v>0</v>
      </c>
      <c r="BI138" s="178">
        <f>IF(N138="nulová",J138,0)</f>
        <v>0</v>
      </c>
      <c r="BJ138" s="28" t="s">
        <v>21</v>
      </c>
      <c r="BK138" s="178">
        <f>ROUND(I138*H138,2)</f>
        <v>0</v>
      </c>
      <c r="BL138" s="28" t="s">
        <v>161</v>
      </c>
      <c r="BM138" s="28" t="s">
        <v>217</v>
      </c>
    </row>
    <row r="139" spans="2:47" s="47" customFormat="1" ht="12">
      <c r="B139" s="4"/>
      <c r="D139" s="179" t="s">
        <v>163</v>
      </c>
      <c r="F139" s="180" t="s">
        <v>218</v>
      </c>
      <c r="K139" s="66"/>
      <c r="L139" s="42"/>
      <c r="M139" s="181"/>
      <c r="N139" s="43"/>
      <c r="O139" s="43"/>
      <c r="P139" s="43"/>
      <c r="Q139" s="43"/>
      <c r="R139" s="43"/>
      <c r="S139" s="43"/>
      <c r="T139" s="81"/>
      <c r="AT139" s="28" t="s">
        <v>163</v>
      </c>
      <c r="AU139" s="28" t="s">
        <v>82</v>
      </c>
    </row>
    <row r="140" spans="2:51" s="183" customFormat="1" ht="12">
      <c r="B140" s="182"/>
      <c r="D140" s="179" t="s">
        <v>165</v>
      </c>
      <c r="E140" s="184"/>
      <c r="F140" s="185" t="s">
        <v>219</v>
      </c>
      <c r="H140" s="184"/>
      <c r="K140" s="186"/>
      <c r="L140" s="187"/>
      <c r="M140" s="188"/>
      <c r="N140" s="189"/>
      <c r="O140" s="189"/>
      <c r="P140" s="189"/>
      <c r="Q140" s="189"/>
      <c r="R140" s="189"/>
      <c r="S140" s="189"/>
      <c r="T140" s="190"/>
      <c r="AT140" s="184" t="s">
        <v>165</v>
      </c>
      <c r="AU140" s="184" t="s">
        <v>82</v>
      </c>
      <c r="AV140" s="183" t="s">
        <v>21</v>
      </c>
      <c r="AW140" s="183" t="s">
        <v>36</v>
      </c>
      <c r="AX140" s="183" t="s">
        <v>73</v>
      </c>
      <c r="AY140" s="184" t="s">
        <v>153</v>
      </c>
    </row>
    <row r="141" spans="2:51" s="192" customFormat="1" ht="12">
      <c r="B141" s="191"/>
      <c r="D141" s="201" t="s">
        <v>165</v>
      </c>
      <c r="E141" s="202"/>
      <c r="F141" s="203" t="s">
        <v>220</v>
      </c>
      <c r="H141" s="204">
        <v>70.63</v>
      </c>
      <c r="K141" s="196"/>
      <c r="L141" s="197"/>
      <c r="M141" s="198"/>
      <c r="N141" s="199"/>
      <c r="O141" s="199"/>
      <c r="P141" s="199"/>
      <c r="Q141" s="199"/>
      <c r="R141" s="199"/>
      <c r="S141" s="199"/>
      <c r="T141" s="200"/>
      <c r="AT141" s="193" t="s">
        <v>165</v>
      </c>
      <c r="AU141" s="193" t="s">
        <v>82</v>
      </c>
      <c r="AV141" s="192" t="s">
        <v>82</v>
      </c>
      <c r="AW141" s="192" t="s">
        <v>36</v>
      </c>
      <c r="AX141" s="192" t="s">
        <v>21</v>
      </c>
      <c r="AY141" s="193" t="s">
        <v>153</v>
      </c>
    </row>
    <row r="142" spans="2:65" s="47" customFormat="1" ht="20.25" customHeight="1">
      <c r="B142" s="4"/>
      <c r="C142" s="5" t="s">
        <v>26</v>
      </c>
      <c r="D142" s="5" t="s">
        <v>156</v>
      </c>
      <c r="E142" s="6" t="s">
        <v>221</v>
      </c>
      <c r="F142" s="7" t="s">
        <v>222</v>
      </c>
      <c r="G142" s="8" t="s">
        <v>223</v>
      </c>
      <c r="H142" s="9">
        <v>34.8</v>
      </c>
      <c r="I142" s="10"/>
      <c r="J142" s="11">
        <f>ROUND(I142*H142,2)</f>
        <v>0</v>
      </c>
      <c r="K142" s="12"/>
      <c r="L142" s="42"/>
      <c r="M142" s="174"/>
      <c r="N142" s="175" t="s">
        <v>44</v>
      </c>
      <c r="O142" s="43"/>
      <c r="P142" s="176">
        <f>O142*H142</f>
        <v>0</v>
      </c>
      <c r="Q142" s="176">
        <v>1E-05</v>
      </c>
      <c r="R142" s="176">
        <f>Q142*H142</f>
        <v>0.000348</v>
      </c>
      <c r="S142" s="176">
        <v>0</v>
      </c>
      <c r="T142" s="177">
        <f>S142*H142</f>
        <v>0</v>
      </c>
      <c r="AR142" s="28" t="s">
        <v>161</v>
      </c>
      <c r="AT142" s="28" t="s">
        <v>156</v>
      </c>
      <c r="AU142" s="28" t="s">
        <v>82</v>
      </c>
      <c r="AY142" s="28" t="s">
        <v>153</v>
      </c>
      <c r="BE142" s="178">
        <f>IF(N142="základní",J142,0)</f>
        <v>0</v>
      </c>
      <c r="BF142" s="178">
        <f>IF(N142="snížená",J142,0)</f>
        <v>0</v>
      </c>
      <c r="BG142" s="178">
        <f>IF(N142="zákl. přenesená",J142,0)</f>
        <v>0</v>
      </c>
      <c r="BH142" s="178">
        <f>IF(N142="sníž. přenesená",J142,0)</f>
        <v>0</v>
      </c>
      <c r="BI142" s="178">
        <f>IF(N142="nulová",J142,0)</f>
        <v>0</v>
      </c>
      <c r="BJ142" s="28" t="s">
        <v>21</v>
      </c>
      <c r="BK142" s="178">
        <f>ROUND(I142*H142,2)</f>
        <v>0</v>
      </c>
      <c r="BL142" s="28" t="s">
        <v>161</v>
      </c>
      <c r="BM142" s="28" t="s">
        <v>224</v>
      </c>
    </row>
    <row r="143" spans="2:47" s="47" customFormat="1" ht="12">
      <c r="B143" s="4"/>
      <c r="D143" s="179" t="s">
        <v>163</v>
      </c>
      <c r="F143" s="180" t="s">
        <v>222</v>
      </c>
      <c r="K143" s="66"/>
      <c r="L143" s="42"/>
      <c r="M143" s="181"/>
      <c r="N143" s="43"/>
      <c r="O143" s="43"/>
      <c r="P143" s="43"/>
      <c r="Q143" s="43"/>
      <c r="R143" s="43"/>
      <c r="S143" s="43"/>
      <c r="T143" s="81"/>
      <c r="AT143" s="28" t="s">
        <v>163</v>
      </c>
      <c r="AU143" s="28" t="s">
        <v>82</v>
      </c>
    </row>
    <row r="144" spans="2:51" s="192" customFormat="1" ht="12">
      <c r="B144" s="191"/>
      <c r="D144" s="201" t="s">
        <v>165</v>
      </c>
      <c r="E144" s="202"/>
      <c r="F144" s="203" t="s">
        <v>225</v>
      </c>
      <c r="H144" s="204">
        <v>34.8</v>
      </c>
      <c r="K144" s="196"/>
      <c r="L144" s="197"/>
      <c r="M144" s="198"/>
      <c r="N144" s="199"/>
      <c r="O144" s="199"/>
      <c r="P144" s="199"/>
      <c r="Q144" s="199"/>
      <c r="R144" s="199"/>
      <c r="S144" s="199"/>
      <c r="T144" s="200"/>
      <c r="AT144" s="193" t="s">
        <v>165</v>
      </c>
      <c r="AU144" s="193" t="s">
        <v>82</v>
      </c>
      <c r="AV144" s="192" t="s">
        <v>82</v>
      </c>
      <c r="AW144" s="192" t="s">
        <v>36</v>
      </c>
      <c r="AX144" s="192" t="s">
        <v>21</v>
      </c>
      <c r="AY144" s="193" t="s">
        <v>153</v>
      </c>
    </row>
    <row r="145" spans="2:65" s="47" customFormat="1" ht="20.25" customHeight="1">
      <c r="B145" s="4"/>
      <c r="C145" s="5" t="s">
        <v>226</v>
      </c>
      <c r="D145" s="5" t="s">
        <v>156</v>
      </c>
      <c r="E145" s="6" t="s">
        <v>227</v>
      </c>
      <c r="F145" s="7" t="s">
        <v>228</v>
      </c>
      <c r="G145" s="8" t="s">
        <v>229</v>
      </c>
      <c r="H145" s="9">
        <v>2.119</v>
      </c>
      <c r="I145" s="10"/>
      <c r="J145" s="11">
        <f>ROUND(I145*H145,2)</f>
        <v>0</v>
      </c>
      <c r="K145" s="12" t="s">
        <v>160</v>
      </c>
      <c r="L145" s="42"/>
      <c r="M145" s="174"/>
      <c r="N145" s="175" t="s">
        <v>44</v>
      </c>
      <c r="O145" s="43"/>
      <c r="P145" s="176">
        <f>O145*H145</f>
        <v>0</v>
      </c>
      <c r="Q145" s="176">
        <v>0.42</v>
      </c>
      <c r="R145" s="176">
        <f>Q145*H145</f>
        <v>0.8899800000000001</v>
      </c>
      <c r="S145" s="176">
        <v>0</v>
      </c>
      <c r="T145" s="177">
        <f>S145*H145</f>
        <v>0</v>
      </c>
      <c r="AR145" s="28" t="s">
        <v>161</v>
      </c>
      <c r="AT145" s="28" t="s">
        <v>156</v>
      </c>
      <c r="AU145" s="28" t="s">
        <v>82</v>
      </c>
      <c r="AY145" s="28" t="s">
        <v>153</v>
      </c>
      <c r="BE145" s="178">
        <f>IF(N145="základní",J145,0)</f>
        <v>0</v>
      </c>
      <c r="BF145" s="178">
        <f>IF(N145="snížená",J145,0)</f>
        <v>0</v>
      </c>
      <c r="BG145" s="178">
        <f>IF(N145="zákl. přenesená",J145,0)</f>
        <v>0</v>
      </c>
      <c r="BH145" s="178">
        <f>IF(N145="sníž. přenesená",J145,0)</f>
        <v>0</v>
      </c>
      <c r="BI145" s="178">
        <f>IF(N145="nulová",J145,0)</f>
        <v>0</v>
      </c>
      <c r="BJ145" s="28" t="s">
        <v>21</v>
      </c>
      <c r="BK145" s="178">
        <f>ROUND(I145*H145,2)</f>
        <v>0</v>
      </c>
      <c r="BL145" s="28" t="s">
        <v>161</v>
      </c>
      <c r="BM145" s="28" t="s">
        <v>230</v>
      </c>
    </row>
    <row r="146" spans="2:47" s="47" customFormat="1" ht="12">
      <c r="B146" s="4"/>
      <c r="D146" s="179" t="s">
        <v>163</v>
      </c>
      <c r="F146" s="180" t="s">
        <v>231</v>
      </c>
      <c r="K146" s="66"/>
      <c r="L146" s="42"/>
      <c r="M146" s="181"/>
      <c r="N146" s="43"/>
      <c r="O146" s="43"/>
      <c r="P146" s="43"/>
      <c r="Q146" s="43"/>
      <c r="R146" s="43"/>
      <c r="S146" s="43"/>
      <c r="T146" s="81"/>
      <c r="AT146" s="28" t="s">
        <v>163</v>
      </c>
      <c r="AU146" s="28" t="s">
        <v>82</v>
      </c>
    </row>
    <row r="147" spans="2:51" s="183" customFormat="1" ht="12">
      <c r="B147" s="182"/>
      <c r="D147" s="179" t="s">
        <v>165</v>
      </c>
      <c r="E147" s="184"/>
      <c r="F147" s="185" t="s">
        <v>219</v>
      </c>
      <c r="H147" s="184"/>
      <c r="K147" s="186"/>
      <c r="L147" s="187"/>
      <c r="M147" s="188"/>
      <c r="N147" s="189"/>
      <c r="O147" s="189"/>
      <c r="P147" s="189"/>
      <c r="Q147" s="189"/>
      <c r="R147" s="189"/>
      <c r="S147" s="189"/>
      <c r="T147" s="190"/>
      <c r="AT147" s="184" t="s">
        <v>165</v>
      </c>
      <c r="AU147" s="184" t="s">
        <v>82</v>
      </c>
      <c r="AV147" s="183" t="s">
        <v>21</v>
      </c>
      <c r="AW147" s="183" t="s">
        <v>36</v>
      </c>
      <c r="AX147" s="183" t="s">
        <v>73</v>
      </c>
      <c r="AY147" s="184" t="s">
        <v>153</v>
      </c>
    </row>
    <row r="148" spans="2:51" s="192" customFormat="1" ht="12">
      <c r="B148" s="191"/>
      <c r="D148" s="179" t="s">
        <v>165</v>
      </c>
      <c r="E148" s="193"/>
      <c r="F148" s="194" t="s">
        <v>232</v>
      </c>
      <c r="H148" s="195">
        <v>2.119</v>
      </c>
      <c r="K148" s="196"/>
      <c r="L148" s="197"/>
      <c r="M148" s="198"/>
      <c r="N148" s="199"/>
      <c r="O148" s="199"/>
      <c r="P148" s="199"/>
      <c r="Q148" s="199"/>
      <c r="R148" s="199"/>
      <c r="S148" s="199"/>
      <c r="T148" s="200"/>
      <c r="AT148" s="193" t="s">
        <v>165</v>
      </c>
      <c r="AU148" s="193" t="s">
        <v>82</v>
      </c>
      <c r="AV148" s="192" t="s">
        <v>82</v>
      </c>
      <c r="AW148" s="192" t="s">
        <v>36</v>
      </c>
      <c r="AX148" s="192" t="s">
        <v>21</v>
      </c>
      <c r="AY148" s="193" t="s">
        <v>153</v>
      </c>
    </row>
    <row r="149" spans="2:63" s="159" customFormat="1" ht="29.25" customHeight="1">
      <c r="B149" s="158"/>
      <c r="D149" s="171" t="s">
        <v>72</v>
      </c>
      <c r="E149" s="172" t="s">
        <v>214</v>
      </c>
      <c r="F149" s="172" t="s">
        <v>233</v>
      </c>
      <c r="J149" s="173">
        <f>BK149</f>
        <v>0</v>
      </c>
      <c r="K149" s="163"/>
      <c r="L149" s="164"/>
      <c r="M149" s="165"/>
      <c r="N149" s="166"/>
      <c r="O149" s="166"/>
      <c r="P149" s="167">
        <f>SUM(P150:P164)</f>
        <v>0</v>
      </c>
      <c r="Q149" s="166"/>
      <c r="R149" s="167">
        <f>SUM(R150:R164)</f>
        <v>0.013340000000000001</v>
      </c>
      <c r="S149" s="166"/>
      <c r="T149" s="168">
        <f>SUM(T150:T164)</f>
        <v>0.25422100000000003</v>
      </c>
      <c r="AR149" s="160" t="s">
        <v>21</v>
      </c>
      <c r="AT149" s="169" t="s">
        <v>72</v>
      </c>
      <c r="AU149" s="169" t="s">
        <v>21</v>
      </c>
      <c r="AY149" s="160" t="s">
        <v>153</v>
      </c>
      <c r="BK149" s="170">
        <f>SUM(BK150:BK164)</f>
        <v>0</v>
      </c>
    </row>
    <row r="150" spans="2:65" s="47" customFormat="1" ht="28.5" customHeight="1">
      <c r="B150" s="4"/>
      <c r="C150" s="5" t="s">
        <v>234</v>
      </c>
      <c r="D150" s="5" t="s">
        <v>156</v>
      </c>
      <c r="E150" s="6" t="s">
        <v>235</v>
      </c>
      <c r="F150" s="7" t="s">
        <v>236</v>
      </c>
      <c r="G150" s="8" t="s">
        <v>159</v>
      </c>
      <c r="H150" s="9">
        <v>50</v>
      </c>
      <c r="I150" s="10"/>
      <c r="J150" s="11">
        <f>ROUND(I150*H150,2)</f>
        <v>0</v>
      </c>
      <c r="K150" s="12" t="s">
        <v>160</v>
      </c>
      <c r="L150" s="42"/>
      <c r="M150" s="174"/>
      <c r="N150" s="175" t="s">
        <v>44</v>
      </c>
      <c r="O150" s="43"/>
      <c r="P150" s="176">
        <f>O150*H150</f>
        <v>0</v>
      </c>
      <c r="Q150" s="176">
        <v>0.00021</v>
      </c>
      <c r="R150" s="176">
        <f>Q150*H150</f>
        <v>0.0105</v>
      </c>
      <c r="S150" s="176">
        <v>0</v>
      </c>
      <c r="T150" s="177">
        <f>S150*H150</f>
        <v>0</v>
      </c>
      <c r="AR150" s="28" t="s">
        <v>161</v>
      </c>
      <c r="AT150" s="28" t="s">
        <v>156</v>
      </c>
      <c r="AU150" s="28" t="s">
        <v>82</v>
      </c>
      <c r="AY150" s="28" t="s">
        <v>153</v>
      </c>
      <c r="BE150" s="178">
        <f>IF(N150="základní",J150,0)</f>
        <v>0</v>
      </c>
      <c r="BF150" s="178">
        <f>IF(N150="snížená",J150,0)</f>
        <v>0</v>
      </c>
      <c r="BG150" s="178">
        <f>IF(N150="zákl. přenesená",J150,0)</f>
        <v>0</v>
      </c>
      <c r="BH150" s="178">
        <f>IF(N150="sníž. přenesená",J150,0)</f>
        <v>0</v>
      </c>
      <c r="BI150" s="178">
        <f>IF(N150="nulová",J150,0)</f>
        <v>0</v>
      </c>
      <c r="BJ150" s="28" t="s">
        <v>21</v>
      </c>
      <c r="BK150" s="178">
        <f>ROUND(I150*H150,2)</f>
        <v>0</v>
      </c>
      <c r="BL150" s="28" t="s">
        <v>161</v>
      </c>
      <c r="BM150" s="28" t="s">
        <v>237</v>
      </c>
    </row>
    <row r="151" spans="2:47" s="47" customFormat="1" ht="24">
      <c r="B151" s="4"/>
      <c r="D151" s="179" t="s">
        <v>163</v>
      </c>
      <c r="F151" s="180" t="s">
        <v>238</v>
      </c>
      <c r="K151" s="66"/>
      <c r="L151" s="42"/>
      <c r="M151" s="181"/>
      <c r="N151" s="43"/>
      <c r="O151" s="43"/>
      <c r="P151" s="43"/>
      <c r="Q151" s="43"/>
      <c r="R151" s="43"/>
      <c r="S151" s="43"/>
      <c r="T151" s="81"/>
      <c r="AT151" s="28" t="s">
        <v>163</v>
      </c>
      <c r="AU151" s="28" t="s">
        <v>82</v>
      </c>
    </row>
    <row r="152" spans="2:51" s="192" customFormat="1" ht="12">
      <c r="B152" s="191"/>
      <c r="D152" s="201" t="s">
        <v>165</v>
      </c>
      <c r="E152" s="202"/>
      <c r="F152" s="203" t="s">
        <v>239</v>
      </c>
      <c r="H152" s="204">
        <v>50</v>
      </c>
      <c r="K152" s="196"/>
      <c r="L152" s="197"/>
      <c r="M152" s="198"/>
      <c r="N152" s="199"/>
      <c r="O152" s="199"/>
      <c r="P152" s="199"/>
      <c r="Q152" s="199"/>
      <c r="R152" s="199"/>
      <c r="S152" s="199"/>
      <c r="T152" s="200"/>
      <c r="AT152" s="193" t="s">
        <v>165</v>
      </c>
      <c r="AU152" s="193" t="s">
        <v>82</v>
      </c>
      <c r="AV152" s="192" t="s">
        <v>82</v>
      </c>
      <c r="AW152" s="192" t="s">
        <v>36</v>
      </c>
      <c r="AX152" s="192" t="s">
        <v>21</v>
      </c>
      <c r="AY152" s="193" t="s">
        <v>153</v>
      </c>
    </row>
    <row r="153" spans="2:65" s="47" customFormat="1" ht="20.25" customHeight="1">
      <c r="B153" s="4"/>
      <c r="C153" s="5" t="s">
        <v>240</v>
      </c>
      <c r="D153" s="5" t="s">
        <v>156</v>
      </c>
      <c r="E153" s="6" t="s">
        <v>241</v>
      </c>
      <c r="F153" s="7" t="s">
        <v>242</v>
      </c>
      <c r="G153" s="8" t="s">
        <v>159</v>
      </c>
      <c r="H153" s="9">
        <v>71</v>
      </c>
      <c r="I153" s="10"/>
      <c r="J153" s="11">
        <f>ROUND(I153*H153,2)</f>
        <v>0</v>
      </c>
      <c r="K153" s="12" t="s">
        <v>160</v>
      </c>
      <c r="L153" s="42"/>
      <c r="M153" s="174"/>
      <c r="N153" s="175" t="s">
        <v>44</v>
      </c>
      <c r="O153" s="43"/>
      <c r="P153" s="176">
        <f>O153*H153</f>
        <v>0</v>
      </c>
      <c r="Q153" s="176">
        <v>4E-05</v>
      </c>
      <c r="R153" s="176">
        <f>Q153*H153</f>
        <v>0.00284</v>
      </c>
      <c r="S153" s="176">
        <v>0</v>
      </c>
      <c r="T153" s="177">
        <f>S153*H153</f>
        <v>0</v>
      </c>
      <c r="AR153" s="28" t="s">
        <v>161</v>
      </c>
      <c r="AT153" s="28" t="s">
        <v>156</v>
      </c>
      <c r="AU153" s="28" t="s">
        <v>82</v>
      </c>
      <c r="AY153" s="28" t="s">
        <v>153</v>
      </c>
      <c r="BE153" s="178">
        <f>IF(N153="základní",J153,0)</f>
        <v>0</v>
      </c>
      <c r="BF153" s="178">
        <f>IF(N153="snížená",J153,0)</f>
        <v>0</v>
      </c>
      <c r="BG153" s="178">
        <f>IF(N153="zákl. přenesená",J153,0)</f>
        <v>0</v>
      </c>
      <c r="BH153" s="178">
        <f>IF(N153="sníž. přenesená",J153,0)</f>
        <v>0</v>
      </c>
      <c r="BI153" s="178">
        <f>IF(N153="nulová",J153,0)</f>
        <v>0</v>
      </c>
      <c r="BJ153" s="28" t="s">
        <v>21</v>
      </c>
      <c r="BK153" s="178">
        <f>ROUND(I153*H153,2)</f>
        <v>0</v>
      </c>
      <c r="BL153" s="28" t="s">
        <v>161</v>
      </c>
      <c r="BM153" s="28" t="s">
        <v>243</v>
      </c>
    </row>
    <row r="154" spans="2:47" s="47" customFormat="1" ht="60">
      <c r="B154" s="4"/>
      <c r="D154" s="179" t="s">
        <v>163</v>
      </c>
      <c r="F154" s="180" t="s">
        <v>244</v>
      </c>
      <c r="K154" s="66"/>
      <c r="L154" s="42"/>
      <c r="M154" s="181"/>
      <c r="N154" s="43"/>
      <c r="O154" s="43"/>
      <c r="P154" s="43"/>
      <c r="Q154" s="43"/>
      <c r="R154" s="43"/>
      <c r="S154" s="43"/>
      <c r="T154" s="81"/>
      <c r="AT154" s="28" t="s">
        <v>163</v>
      </c>
      <c r="AU154" s="28" t="s">
        <v>82</v>
      </c>
    </row>
    <row r="155" spans="2:51" s="192" customFormat="1" ht="12">
      <c r="B155" s="191"/>
      <c r="D155" s="201" t="s">
        <v>165</v>
      </c>
      <c r="E155" s="202"/>
      <c r="F155" s="203" t="s">
        <v>245</v>
      </c>
      <c r="H155" s="204">
        <v>71</v>
      </c>
      <c r="K155" s="196"/>
      <c r="L155" s="197"/>
      <c r="M155" s="198"/>
      <c r="N155" s="199"/>
      <c r="O155" s="199"/>
      <c r="P155" s="199"/>
      <c r="Q155" s="199"/>
      <c r="R155" s="199"/>
      <c r="S155" s="199"/>
      <c r="T155" s="200"/>
      <c r="AT155" s="193" t="s">
        <v>165</v>
      </c>
      <c r="AU155" s="193" t="s">
        <v>82</v>
      </c>
      <c r="AV155" s="192" t="s">
        <v>82</v>
      </c>
      <c r="AW155" s="192" t="s">
        <v>36</v>
      </c>
      <c r="AX155" s="192" t="s">
        <v>21</v>
      </c>
      <c r="AY155" s="193" t="s">
        <v>153</v>
      </c>
    </row>
    <row r="156" spans="2:65" s="47" customFormat="1" ht="20.25" customHeight="1">
      <c r="B156" s="4"/>
      <c r="C156" s="5" t="s">
        <v>246</v>
      </c>
      <c r="D156" s="5" t="s">
        <v>156</v>
      </c>
      <c r="E156" s="6" t="s">
        <v>247</v>
      </c>
      <c r="F156" s="7" t="s">
        <v>248</v>
      </c>
      <c r="G156" s="8" t="s">
        <v>159</v>
      </c>
      <c r="H156" s="9">
        <v>3.063</v>
      </c>
      <c r="I156" s="10"/>
      <c r="J156" s="11">
        <f>ROUND(I156*H156,2)</f>
        <v>0</v>
      </c>
      <c r="K156" s="12"/>
      <c r="L156" s="42"/>
      <c r="M156" s="174"/>
      <c r="N156" s="175" t="s">
        <v>44</v>
      </c>
      <c r="O156" s="43"/>
      <c r="P156" s="176">
        <f>O156*H156</f>
        <v>0</v>
      </c>
      <c r="Q156" s="176">
        <v>0</v>
      </c>
      <c r="R156" s="176">
        <f>Q156*H156</f>
        <v>0</v>
      </c>
      <c r="S156" s="176">
        <v>0.067</v>
      </c>
      <c r="T156" s="177">
        <f>S156*H156</f>
        <v>0.20522100000000001</v>
      </c>
      <c r="AR156" s="28" t="s">
        <v>161</v>
      </c>
      <c r="AT156" s="28" t="s">
        <v>156</v>
      </c>
      <c r="AU156" s="28" t="s">
        <v>82</v>
      </c>
      <c r="AY156" s="28" t="s">
        <v>153</v>
      </c>
      <c r="BE156" s="178">
        <f>IF(N156="základní",J156,0)</f>
        <v>0</v>
      </c>
      <c r="BF156" s="178">
        <f>IF(N156="snížená",J156,0)</f>
        <v>0</v>
      </c>
      <c r="BG156" s="178">
        <f>IF(N156="zákl. přenesená",J156,0)</f>
        <v>0</v>
      </c>
      <c r="BH156" s="178">
        <f>IF(N156="sníž. přenesená",J156,0)</f>
        <v>0</v>
      </c>
      <c r="BI156" s="178">
        <f>IF(N156="nulová",J156,0)</f>
        <v>0</v>
      </c>
      <c r="BJ156" s="28" t="s">
        <v>21</v>
      </c>
      <c r="BK156" s="178">
        <f>ROUND(I156*H156,2)</f>
        <v>0</v>
      </c>
      <c r="BL156" s="28" t="s">
        <v>161</v>
      </c>
      <c r="BM156" s="28" t="s">
        <v>249</v>
      </c>
    </row>
    <row r="157" spans="2:47" s="47" customFormat="1" ht="24">
      <c r="B157" s="4"/>
      <c r="D157" s="179" t="s">
        <v>163</v>
      </c>
      <c r="F157" s="180" t="s">
        <v>250</v>
      </c>
      <c r="K157" s="66"/>
      <c r="L157" s="42"/>
      <c r="M157" s="181"/>
      <c r="N157" s="43"/>
      <c r="O157" s="43"/>
      <c r="P157" s="43"/>
      <c r="Q157" s="43"/>
      <c r="R157" s="43"/>
      <c r="S157" s="43"/>
      <c r="T157" s="81"/>
      <c r="AT157" s="28" t="s">
        <v>163</v>
      </c>
      <c r="AU157" s="28" t="s">
        <v>82</v>
      </c>
    </row>
    <row r="158" spans="2:51" s="192" customFormat="1" ht="12">
      <c r="B158" s="191"/>
      <c r="D158" s="201" t="s">
        <v>165</v>
      </c>
      <c r="E158" s="202"/>
      <c r="F158" s="203" t="s">
        <v>251</v>
      </c>
      <c r="H158" s="204">
        <v>3.063</v>
      </c>
      <c r="K158" s="196"/>
      <c r="L158" s="197"/>
      <c r="M158" s="198"/>
      <c r="N158" s="199"/>
      <c r="O158" s="199"/>
      <c r="P158" s="199"/>
      <c r="Q158" s="199"/>
      <c r="R158" s="199"/>
      <c r="S158" s="199"/>
      <c r="T158" s="200"/>
      <c r="AT158" s="193" t="s">
        <v>165</v>
      </c>
      <c r="AU158" s="193" t="s">
        <v>82</v>
      </c>
      <c r="AV158" s="192" t="s">
        <v>82</v>
      </c>
      <c r="AW158" s="192" t="s">
        <v>36</v>
      </c>
      <c r="AX158" s="192" t="s">
        <v>21</v>
      </c>
      <c r="AY158" s="193" t="s">
        <v>153</v>
      </c>
    </row>
    <row r="159" spans="2:65" s="47" customFormat="1" ht="28.5" customHeight="1">
      <c r="B159" s="4"/>
      <c r="C159" s="5" t="s">
        <v>8</v>
      </c>
      <c r="D159" s="5" t="s">
        <v>156</v>
      </c>
      <c r="E159" s="6" t="s">
        <v>252</v>
      </c>
      <c r="F159" s="7" t="s">
        <v>253</v>
      </c>
      <c r="G159" s="8" t="s">
        <v>194</v>
      </c>
      <c r="H159" s="9">
        <v>1</v>
      </c>
      <c r="I159" s="10"/>
      <c r="J159" s="11">
        <f>ROUND(I159*H159,2)</f>
        <v>0</v>
      </c>
      <c r="K159" s="12" t="s">
        <v>160</v>
      </c>
      <c r="L159" s="42"/>
      <c r="M159" s="174"/>
      <c r="N159" s="175" t="s">
        <v>44</v>
      </c>
      <c r="O159" s="43"/>
      <c r="P159" s="176">
        <f>O159*H159</f>
        <v>0</v>
      </c>
      <c r="Q159" s="176">
        <v>0</v>
      </c>
      <c r="R159" s="176">
        <f>Q159*H159</f>
        <v>0</v>
      </c>
      <c r="S159" s="176">
        <v>0.049</v>
      </c>
      <c r="T159" s="177">
        <f>S159*H159</f>
        <v>0.049</v>
      </c>
      <c r="AR159" s="28" t="s">
        <v>161</v>
      </c>
      <c r="AT159" s="28" t="s">
        <v>156</v>
      </c>
      <c r="AU159" s="28" t="s">
        <v>82</v>
      </c>
      <c r="AY159" s="28" t="s">
        <v>153</v>
      </c>
      <c r="BE159" s="178">
        <f>IF(N159="základní",J159,0)</f>
        <v>0</v>
      </c>
      <c r="BF159" s="178">
        <f>IF(N159="snížená",J159,0)</f>
        <v>0</v>
      </c>
      <c r="BG159" s="178">
        <f>IF(N159="zákl. přenesená",J159,0)</f>
        <v>0</v>
      </c>
      <c r="BH159" s="178">
        <f>IF(N159="sníž. přenesená",J159,0)</f>
        <v>0</v>
      </c>
      <c r="BI159" s="178">
        <f>IF(N159="nulová",J159,0)</f>
        <v>0</v>
      </c>
      <c r="BJ159" s="28" t="s">
        <v>21</v>
      </c>
      <c r="BK159" s="178">
        <f>ROUND(I159*H159,2)</f>
        <v>0</v>
      </c>
      <c r="BL159" s="28" t="s">
        <v>161</v>
      </c>
      <c r="BM159" s="28" t="s">
        <v>254</v>
      </c>
    </row>
    <row r="160" spans="2:47" s="47" customFormat="1" ht="24">
      <c r="B160" s="4"/>
      <c r="D160" s="179" t="s">
        <v>163</v>
      </c>
      <c r="F160" s="180" t="s">
        <v>255</v>
      </c>
      <c r="K160" s="66"/>
      <c r="L160" s="42"/>
      <c r="M160" s="181"/>
      <c r="N160" s="43"/>
      <c r="O160" s="43"/>
      <c r="P160" s="43"/>
      <c r="Q160" s="43"/>
      <c r="R160" s="43"/>
      <c r="S160" s="43"/>
      <c r="T160" s="81"/>
      <c r="AT160" s="28" t="s">
        <v>163</v>
      </c>
      <c r="AU160" s="28" t="s">
        <v>82</v>
      </c>
    </row>
    <row r="161" spans="2:51" s="183" customFormat="1" ht="12">
      <c r="B161" s="182"/>
      <c r="D161" s="179" t="s">
        <v>165</v>
      </c>
      <c r="E161" s="184"/>
      <c r="F161" s="185" t="s">
        <v>256</v>
      </c>
      <c r="H161" s="184"/>
      <c r="K161" s="186"/>
      <c r="L161" s="187"/>
      <c r="M161" s="188"/>
      <c r="N161" s="189"/>
      <c r="O161" s="189"/>
      <c r="P161" s="189"/>
      <c r="Q161" s="189"/>
      <c r="R161" s="189"/>
      <c r="S161" s="189"/>
      <c r="T161" s="190"/>
      <c r="AT161" s="184" t="s">
        <v>165</v>
      </c>
      <c r="AU161" s="184" t="s">
        <v>82</v>
      </c>
      <c r="AV161" s="183" t="s">
        <v>21</v>
      </c>
      <c r="AW161" s="183" t="s">
        <v>36</v>
      </c>
      <c r="AX161" s="183" t="s">
        <v>73</v>
      </c>
      <c r="AY161" s="184" t="s">
        <v>153</v>
      </c>
    </row>
    <row r="162" spans="2:51" s="183" customFormat="1" ht="12">
      <c r="B162" s="182"/>
      <c r="D162" s="179" t="s">
        <v>165</v>
      </c>
      <c r="E162" s="184"/>
      <c r="F162" s="185" t="s">
        <v>257</v>
      </c>
      <c r="H162" s="184"/>
      <c r="K162" s="186"/>
      <c r="L162" s="187"/>
      <c r="M162" s="188"/>
      <c r="N162" s="189"/>
      <c r="O162" s="189"/>
      <c r="P162" s="189"/>
      <c r="Q162" s="189"/>
      <c r="R162" s="189"/>
      <c r="S162" s="189"/>
      <c r="T162" s="190"/>
      <c r="AT162" s="184" t="s">
        <v>165</v>
      </c>
      <c r="AU162" s="184" t="s">
        <v>82</v>
      </c>
      <c r="AV162" s="183" t="s">
        <v>21</v>
      </c>
      <c r="AW162" s="183" t="s">
        <v>36</v>
      </c>
      <c r="AX162" s="183" t="s">
        <v>73</v>
      </c>
      <c r="AY162" s="184" t="s">
        <v>153</v>
      </c>
    </row>
    <row r="163" spans="2:51" s="192" customFormat="1" ht="12">
      <c r="B163" s="191"/>
      <c r="D163" s="201" t="s">
        <v>165</v>
      </c>
      <c r="E163" s="202"/>
      <c r="F163" s="203" t="s">
        <v>258</v>
      </c>
      <c r="H163" s="204">
        <v>1</v>
      </c>
      <c r="K163" s="196"/>
      <c r="L163" s="197"/>
      <c r="M163" s="198"/>
      <c r="N163" s="199"/>
      <c r="O163" s="199"/>
      <c r="P163" s="199"/>
      <c r="Q163" s="199"/>
      <c r="R163" s="199"/>
      <c r="S163" s="199"/>
      <c r="T163" s="200"/>
      <c r="AT163" s="193" t="s">
        <v>165</v>
      </c>
      <c r="AU163" s="193" t="s">
        <v>82</v>
      </c>
      <c r="AV163" s="192" t="s">
        <v>82</v>
      </c>
      <c r="AW163" s="192" t="s">
        <v>36</v>
      </c>
      <c r="AX163" s="192" t="s">
        <v>21</v>
      </c>
      <c r="AY163" s="193" t="s">
        <v>153</v>
      </c>
    </row>
    <row r="164" spans="2:65" s="47" customFormat="1" ht="20.25" customHeight="1">
      <c r="B164" s="4"/>
      <c r="C164" s="5" t="s">
        <v>259</v>
      </c>
      <c r="D164" s="5" t="s">
        <v>156</v>
      </c>
      <c r="E164" s="6" t="s">
        <v>260</v>
      </c>
      <c r="F164" s="7" t="s">
        <v>261</v>
      </c>
      <c r="G164" s="8" t="s">
        <v>262</v>
      </c>
      <c r="H164" s="9">
        <v>1</v>
      </c>
      <c r="I164" s="10"/>
      <c r="J164" s="11">
        <f>ROUND(I164*H164,2)</f>
        <v>0</v>
      </c>
      <c r="K164" s="12"/>
      <c r="L164" s="42"/>
      <c r="M164" s="174"/>
      <c r="N164" s="175" t="s">
        <v>44</v>
      </c>
      <c r="O164" s="43"/>
      <c r="P164" s="176">
        <f>O164*H164</f>
        <v>0</v>
      </c>
      <c r="Q164" s="176">
        <v>0</v>
      </c>
      <c r="R164" s="176">
        <f>Q164*H164</f>
        <v>0</v>
      </c>
      <c r="S164" s="176">
        <v>0</v>
      </c>
      <c r="T164" s="177">
        <f>S164*H164</f>
        <v>0</v>
      </c>
      <c r="AR164" s="28" t="s">
        <v>161</v>
      </c>
      <c r="AT164" s="28" t="s">
        <v>156</v>
      </c>
      <c r="AU164" s="28" t="s">
        <v>82</v>
      </c>
      <c r="AY164" s="28" t="s">
        <v>153</v>
      </c>
      <c r="BE164" s="178">
        <f>IF(N164="základní",J164,0)</f>
        <v>0</v>
      </c>
      <c r="BF164" s="178">
        <f>IF(N164="snížená",J164,0)</f>
        <v>0</v>
      </c>
      <c r="BG164" s="178">
        <f>IF(N164="zákl. přenesená",J164,0)</f>
        <v>0</v>
      </c>
      <c r="BH164" s="178">
        <f>IF(N164="sníž. přenesená",J164,0)</f>
        <v>0</v>
      </c>
      <c r="BI164" s="178">
        <f>IF(N164="nulová",J164,0)</f>
        <v>0</v>
      </c>
      <c r="BJ164" s="28" t="s">
        <v>21</v>
      </c>
      <c r="BK164" s="178">
        <f>ROUND(I164*H164,2)</f>
        <v>0</v>
      </c>
      <c r="BL164" s="28" t="s">
        <v>161</v>
      </c>
      <c r="BM164" s="28" t="s">
        <v>263</v>
      </c>
    </row>
    <row r="165" spans="2:63" s="159" customFormat="1" ht="29.25" customHeight="1">
      <c r="B165" s="158"/>
      <c r="D165" s="171" t="s">
        <v>72</v>
      </c>
      <c r="E165" s="172" t="s">
        <v>264</v>
      </c>
      <c r="F165" s="172" t="s">
        <v>265</v>
      </c>
      <c r="J165" s="173">
        <f>BK165</f>
        <v>0</v>
      </c>
      <c r="K165" s="163"/>
      <c r="L165" s="164"/>
      <c r="M165" s="165"/>
      <c r="N165" s="166"/>
      <c r="O165" s="166"/>
      <c r="P165" s="167">
        <f>SUM(P166:P180)</f>
        <v>0</v>
      </c>
      <c r="Q165" s="166"/>
      <c r="R165" s="167">
        <f>SUM(R166:R180)</f>
        <v>0</v>
      </c>
      <c r="S165" s="166"/>
      <c r="T165" s="168">
        <f>SUM(T166:T180)</f>
        <v>0</v>
      </c>
      <c r="AR165" s="160" t="s">
        <v>21</v>
      </c>
      <c r="AT165" s="169" t="s">
        <v>72</v>
      </c>
      <c r="AU165" s="169" t="s">
        <v>21</v>
      </c>
      <c r="AY165" s="160" t="s">
        <v>153</v>
      </c>
      <c r="BK165" s="170">
        <f>SUM(BK166:BK180)</f>
        <v>0</v>
      </c>
    </row>
    <row r="166" spans="2:65" s="47" customFormat="1" ht="28.5" customHeight="1">
      <c r="B166" s="4"/>
      <c r="C166" s="5" t="s">
        <v>266</v>
      </c>
      <c r="D166" s="5" t="s">
        <v>156</v>
      </c>
      <c r="E166" s="6" t="s">
        <v>267</v>
      </c>
      <c r="F166" s="7" t="s">
        <v>268</v>
      </c>
      <c r="G166" s="8" t="s">
        <v>269</v>
      </c>
      <c r="H166" s="9">
        <v>6.252</v>
      </c>
      <c r="I166" s="10"/>
      <c r="J166" s="11">
        <f>ROUND(I166*H166,2)</f>
        <v>0</v>
      </c>
      <c r="K166" s="12" t="s">
        <v>160</v>
      </c>
      <c r="L166" s="42"/>
      <c r="M166" s="174"/>
      <c r="N166" s="175" t="s">
        <v>44</v>
      </c>
      <c r="O166" s="43"/>
      <c r="P166" s="176">
        <f>O166*H166</f>
        <v>0</v>
      </c>
      <c r="Q166" s="176">
        <v>0</v>
      </c>
      <c r="R166" s="176">
        <f>Q166*H166</f>
        <v>0</v>
      </c>
      <c r="S166" s="176">
        <v>0</v>
      </c>
      <c r="T166" s="177">
        <f>S166*H166</f>
        <v>0</v>
      </c>
      <c r="AR166" s="28" t="s">
        <v>161</v>
      </c>
      <c r="AT166" s="28" t="s">
        <v>156</v>
      </c>
      <c r="AU166" s="28" t="s">
        <v>82</v>
      </c>
      <c r="AY166" s="28" t="s">
        <v>153</v>
      </c>
      <c r="BE166" s="178">
        <f>IF(N166="základní",J166,0)</f>
        <v>0</v>
      </c>
      <c r="BF166" s="178">
        <f>IF(N166="snížená",J166,0)</f>
        <v>0</v>
      </c>
      <c r="BG166" s="178">
        <f>IF(N166="zákl. přenesená",J166,0)</f>
        <v>0</v>
      </c>
      <c r="BH166" s="178">
        <f>IF(N166="sníž. přenesená",J166,0)</f>
        <v>0</v>
      </c>
      <c r="BI166" s="178">
        <f>IF(N166="nulová",J166,0)</f>
        <v>0</v>
      </c>
      <c r="BJ166" s="28" t="s">
        <v>21</v>
      </c>
      <c r="BK166" s="178">
        <f>ROUND(I166*H166,2)</f>
        <v>0</v>
      </c>
      <c r="BL166" s="28" t="s">
        <v>161</v>
      </c>
      <c r="BM166" s="28" t="s">
        <v>270</v>
      </c>
    </row>
    <row r="167" spans="2:47" s="47" customFormat="1" ht="24">
      <c r="B167" s="4"/>
      <c r="D167" s="179" t="s">
        <v>163</v>
      </c>
      <c r="F167" s="180" t="s">
        <v>271</v>
      </c>
      <c r="K167" s="66"/>
      <c r="L167" s="42"/>
      <c r="M167" s="181"/>
      <c r="N167" s="43"/>
      <c r="O167" s="43"/>
      <c r="P167" s="43"/>
      <c r="Q167" s="43"/>
      <c r="R167" s="43"/>
      <c r="S167" s="43"/>
      <c r="T167" s="81"/>
      <c r="AT167" s="28" t="s">
        <v>163</v>
      </c>
      <c r="AU167" s="28" t="s">
        <v>82</v>
      </c>
    </row>
    <row r="168" spans="2:51" s="192" customFormat="1" ht="12">
      <c r="B168" s="191"/>
      <c r="D168" s="179" t="s">
        <v>165</v>
      </c>
      <c r="E168" s="193"/>
      <c r="F168" s="194" t="s">
        <v>272</v>
      </c>
      <c r="H168" s="195">
        <v>5.932</v>
      </c>
      <c r="K168" s="196"/>
      <c r="L168" s="197"/>
      <c r="M168" s="198"/>
      <c r="N168" s="199"/>
      <c r="O168" s="199"/>
      <c r="P168" s="199"/>
      <c r="Q168" s="199"/>
      <c r="R168" s="199"/>
      <c r="S168" s="199"/>
      <c r="T168" s="200"/>
      <c r="AT168" s="193" t="s">
        <v>165</v>
      </c>
      <c r="AU168" s="193" t="s">
        <v>82</v>
      </c>
      <c r="AV168" s="192" t="s">
        <v>82</v>
      </c>
      <c r="AW168" s="192" t="s">
        <v>36</v>
      </c>
      <c r="AX168" s="192" t="s">
        <v>73</v>
      </c>
      <c r="AY168" s="193" t="s">
        <v>153</v>
      </c>
    </row>
    <row r="169" spans="2:51" s="192" customFormat="1" ht="12">
      <c r="B169" s="191"/>
      <c r="D169" s="179" t="s">
        <v>165</v>
      </c>
      <c r="E169" s="193"/>
      <c r="F169" s="194" t="s">
        <v>273</v>
      </c>
      <c r="H169" s="195">
        <v>0.32</v>
      </c>
      <c r="K169" s="196"/>
      <c r="L169" s="197"/>
      <c r="M169" s="198"/>
      <c r="N169" s="199"/>
      <c r="O169" s="199"/>
      <c r="P169" s="199"/>
      <c r="Q169" s="199"/>
      <c r="R169" s="199"/>
      <c r="S169" s="199"/>
      <c r="T169" s="200"/>
      <c r="AT169" s="193" t="s">
        <v>165</v>
      </c>
      <c r="AU169" s="193" t="s">
        <v>82</v>
      </c>
      <c r="AV169" s="192" t="s">
        <v>82</v>
      </c>
      <c r="AW169" s="192" t="s">
        <v>36</v>
      </c>
      <c r="AX169" s="192" t="s">
        <v>73</v>
      </c>
      <c r="AY169" s="193" t="s">
        <v>153</v>
      </c>
    </row>
    <row r="170" spans="2:51" s="206" customFormat="1" ht="12">
      <c r="B170" s="205"/>
      <c r="D170" s="201" t="s">
        <v>165</v>
      </c>
      <c r="E170" s="207"/>
      <c r="F170" s="208" t="s">
        <v>190</v>
      </c>
      <c r="H170" s="209">
        <v>6.252</v>
      </c>
      <c r="K170" s="210"/>
      <c r="L170" s="211"/>
      <c r="M170" s="212"/>
      <c r="N170" s="213"/>
      <c r="O170" s="213"/>
      <c r="P170" s="213"/>
      <c r="Q170" s="213"/>
      <c r="R170" s="213"/>
      <c r="S170" s="213"/>
      <c r="T170" s="214"/>
      <c r="AT170" s="215" t="s">
        <v>165</v>
      </c>
      <c r="AU170" s="215" t="s">
        <v>82</v>
      </c>
      <c r="AV170" s="206" t="s">
        <v>161</v>
      </c>
      <c r="AW170" s="206" t="s">
        <v>36</v>
      </c>
      <c r="AX170" s="206" t="s">
        <v>21</v>
      </c>
      <c r="AY170" s="215" t="s">
        <v>153</v>
      </c>
    </row>
    <row r="171" spans="2:65" s="47" customFormat="1" ht="28.5" customHeight="1">
      <c r="B171" s="4"/>
      <c r="C171" s="5" t="s">
        <v>274</v>
      </c>
      <c r="D171" s="5" t="s">
        <v>156</v>
      </c>
      <c r="E171" s="6" t="s">
        <v>275</v>
      </c>
      <c r="F171" s="7" t="s">
        <v>276</v>
      </c>
      <c r="G171" s="8" t="s">
        <v>269</v>
      </c>
      <c r="H171" s="9">
        <v>6.252</v>
      </c>
      <c r="I171" s="10"/>
      <c r="J171" s="11">
        <f>ROUND(I171*H171,2)</f>
        <v>0</v>
      </c>
      <c r="K171" s="12" t="s">
        <v>160</v>
      </c>
      <c r="L171" s="42"/>
      <c r="M171" s="174"/>
      <c r="N171" s="175" t="s">
        <v>44</v>
      </c>
      <c r="O171" s="43"/>
      <c r="P171" s="176">
        <f>O171*H171</f>
        <v>0</v>
      </c>
      <c r="Q171" s="176">
        <v>0</v>
      </c>
      <c r="R171" s="176">
        <f>Q171*H171</f>
        <v>0</v>
      </c>
      <c r="S171" s="176">
        <v>0</v>
      </c>
      <c r="T171" s="177">
        <f>S171*H171</f>
        <v>0</v>
      </c>
      <c r="AR171" s="28" t="s">
        <v>161</v>
      </c>
      <c r="AT171" s="28" t="s">
        <v>156</v>
      </c>
      <c r="AU171" s="28" t="s">
        <v>82</v>
      </c>
      <c r="AY171" s="28" t="s">
        <v>153</v>
      </c>
      <c r="BE171" s="178">
        <f>IF(N171="základní",J171,0)</f>
        <v>0</v>
      </c>
      <c r="BF171" s="178">
        <f>IF(N171="snížená",J171,0)</f>
        <v>0</v>
      </c>
      <c r="BG171" s="178">
        <f>IF(N171="zákl. přenesená",J171,0)</f>
        <v>0</v>
      </c>
      <c r="BH171" s="178">
        <f>IF(N171="sníž. přenesená",J171,0)</f>
        <v>0</v>
      </c>
      <c r="BI171" s="178">
        <f>IF(N171="nulová",J171,0)</f>
        <v>0</v>
      </c>
      <c r="BJ171" s="28" t="s">
        <v>21</v>
      </c>
      <c r="BK171" s="178">
        <f>ROUND(I171*H171,2)</f>
        <v>0</v>
      </c>
      <c r="BL171" s="28" t="s">
        <v>161</v>
      </c>
      <c r="BM171" s="28" t="s">
        <v>277</v>
      </c>
    </row>
    <row r="172" spans="2:47" s="47" customFormat="1" ht="24">
      <c r="B172" s="4"/>
      <c r="D172" s="179" t="s">
        <v>163</v>
      </c>
      <c r="F172" s="180" t="s">
        <v>278</v>
      </c>
      <c r="K172" s="66"/>
      <c r="L172" s="42"/>
      <c r="M172" s="181"/>
      <c r="N172" s="43"/>
      <c r="O172" s="43"/>
      <c r="P172" s="43"/>
      <c r="Q172" s="43"/>
      <c r="R172" s="43"/>
      <c r="S172" s="43"/>
      <c r="T172" s="81"/>
      <c r="AT172" s="28" t="s">
        <v>163</v>
      </c>
      <c r="AU172" s="28" t="s">
        <v>82</v>
      </c>
    </row>
    <row r="173" spans="2:51" s="192" customFormat="1" ht="12">
      <c r="B173" s="191"/>
      <c r="D173" s="201" t="s">
        <v>165</v>
      </c>
      <c r="E173" s="202"/>
      <c r="F173" s="203" t="s">
        <v>279</v>
      </c>
      <c r="H173" s="204">
        <v>6.252</v>
      </c>
      <c r="K173" s="196"/>
      <c r="L173" s="197"/>
      <c r="M173" s="198"/>
      <c r="N173" s="199"/>
      <c r="O173" s="199"/>
      <c r="P173" s="199"/>
      <c r="Q173" s="199"/>
      <c r="R173" s="199"/>
      <c r="S173" s="199"/>
      <c r="T173" s="200"/>
      <c r="AT173" s="193" t="s">
        <v>165</v>
      </c>
      <c r="AU173" s="193" t="s">
        <v>82</v>
      </c>
      <c r="AV173" s="192" t="s">
        <v>82</v>
      </c>
      <c r="AW173" s="192" t="s">
        <v>36</v>
      </c>
      <c r="AX173" s="192" t="s">
        <v>21</v>
      </c>
      <c r="AY173" s="193" t="s">
        <v>153</v>
      </c>
    </row>
    <row r="174" spans="2:65" s="47" customFormat="1" ht="20.25" customHeight="1">
      <c r="B174" s="4"/>
      <c r="C174" s="5" t="s">
        <v>280</v>
      </c>
      <c r="D174" s="5" t="s">
        <v>156</v>
      </c>
      <c r="E174" s="6" t="s">
        <v>281</v>
      </c>
      <c r="F174" s="7" t="s">
        <v>282</v>
      </c>
      <c r="G174" s="8" t="s">
        <v>269</v>
      </c>
      <c r="H174" s="9">
        <v>56.268</v>
      </c>
      <c r="I174" s="10"/>
      <c r="J174" s="11">
        <f>ROUND(I174*H174,2)</f>
        <v>0</v>
      </c>
      <c r="K174" s="12" t="s">
        <v>160</v>
      </c>
      <c r="L174" s="42"/>
      <c r="M174" s="174"/>
      <c r="N174" s="175" t="s">
        <v>44</v>
      </c>
      <c r="O174" s="43"/>
      <c r="P174" s="176">
        <f>O174*H174</f>
        <v>0</v>
      </c>
      <c r="Q174" s="176">
        <v>0</v>
      </c>
      <c r="R174" s="176">
        <f>Q174*H174</f>
        <v>0</v>
      </c>
      <c r="S174" s="176">
        <v>0</v>
      </c>
      <c r="T174" s="177">
        <f>S174*H174</f>
        <v>0</v>
      </c>
      <c r="AR174" s="28" t="s">
        <v>161</v>
      </c>
      <c r="AT174" s="28" t="s">
        <v>156</v>
      </c>
      <c r="AU174" s="28" t="s">
        <v>82</v>
      </c>
      <c r="AY174" s="28" t="s">
        <v>153</v>
      </c>
      <c r="BE174" s="178">
        <f>IF(N174="základní",J174,0)</f>
        <v>0</v>
      </c>
      <c r="BF174" s="178">
        <f>IF(N174="snížená",J174,0)</f>
        <v>0</v>
      </c>
      <c r="BG174" s="178">
        <f>IF(N174="zákl. přenesená",J174,0)</f>
        <v>0</v>
      </c>
      <c r="BH174" s="178">
        <f>IF(N174="sníž. přenesená",J174,0)</f>
        <v>0</v>
      </c>
      <c r="BI174" s="178">
        <f>IF(N174="nulová",J174,0)</f>
        <v>0</v>
      </c>
      <c r="BJ174" s="28" t="s">
        <v>21</v>
      </c>
      <c r="BK174" s="178">
        <f>ROUND(I174*H174,2)</f>
        <v>0</v>
      </c>
      <c r="BL174" s="28" t="s">
        <v>161</v>
      </c>
      <c r="BM174" s="28" t="s">
        <v>283</v>
      </c>
    </row>
    <row r="175" spans="2:47" s="47" customFormat="1" ht="24">
      <c r="B175" s="4"/>
      <c r="D175" s="179" t="s">
        <v>163</v>
      </c>
      <c r="F175" s="180" t="s">
        <v>284</v>
      </c>
      <c r="K175" s="66"/>
      <c r="L175" s="42"/>
      <c r="M175" s="181"/>
      <c r="N175" s="43"/>
      <c r="O175" s="43"/>
      <c r="P175" s="43"/>
      <c r="Q175" s="43"/>
      <c r="R175" s="43"/>
      <c r="S175" s="43"/>
      <c r="T175" s="81"/>
      <c r="AT175" s="28" t="s">
        <v>163</v>
      </c>
      <c r="AU175" s="28" t="s">
        <v>82</v>
      </c>
    </row>
    <row r="176" spans="2:51" s="183" customFormat="1" ht="12">
      <c r="B176" s="182"/>
      <c r="D176" s="179" t="s">
        <v>165</v>
      </c>
      <c r="E176" s="184"/>
      <c r="F176" s="185" t="s">
        <v>285</v>
      </c>
      <c r="H176" s="184"/>
      <c r="K176" s="186"/>
      <c r="L176" s="187"/>
      <c r="M176" s="188"/>
      <c r="N176" s="189"/>
      <c r="O176" s="189"/>
      <c r="P176" s="189"/>
      <c r="Q176" s="189"/>
      <c r="R176" s="189"/>
      <c r="S176" s="189"/>
      <c r="T176" s="190"/>
      <c r="AT176" s="184" t="s">
        <v>165</v>
      </c>
      <c r="AU176" s="184" t="s">
        <v>82</v>
      </c>
      <c r="AV176" s="183" t="s">
        <v>21</v>
      </c>
      <c r="AW176" s="183" t="s">
        <v>36</v>
      </c>
      <c r="AX176" s="183" t="s">
        <v>73</v>
      </c>
      <c r="AY176" s="184" t="s">
        <v>153</v>
      </c>
    </row>
    <row r="177" spans="2:51" s="192" customFormat="1" ht="12">
      <c r="B177" s="191"/>
      <c r="D177" s="201" t="s">
        <v>165</v>
      </c>
      <c r="E177" s="202"/>
      <c r="F177" s="203" t="s">
        <v>286</v>
      </c>
      <c r="H177" s="204">
        <v>56.268</v>
      </c>
      <c r="K177" s="196"/>
      <c r="L177" s="197"/>
      <c r="M177" s="198"/>
      <c r="N177" s="199"/>
      <c r="O177" s="199"/>
      <c r="P177" s="199"/>
      <c r="Q177" s="199"/>
      <c r="R177" s="199"/>
      <c r="S177" s="199"/>
      <c r="T177" s="200"/>
      <c r="AT177" s="193" t="s">
        <v>165</v>
      </c>
      <c r="AU177" s="193" t="s">
        <v>82</v>
      </c>
      <c r="AV177" s="192" t="s">
        <v>82</v>
      </c>
      <c r="AW177" s="192" t="s">
        <v>36</v>
      </c>
      <c r="AX177" s="192" t="s">
        <v>21</v>
      </c>
      <c r="AY177" s="193" t="s">
        <v>153</v>
      </c>
    </row>
    <row r="178" spans="2:65" s="47" customFormat="1" ht="20.25" customHeight="1">
      <c r="B178" s="4"/>
      <c r="C178" s="5" t="s">
        <v>287</v>
      </c>
      <c r="D178" s="5" t="s">
        <v>156</v>
      </c>
      <c r="E178" s="6" t="s">
        <v>288</v>
      </c>
      <c r="F178" s="7" t="s">
        <v>289</v>
      </c>
      <c r="G178" s="8" t="s">
        <v>269</v>
      </c>
      <c r="H178" s="9">
        <v>6.252</v>
      </c>
      <c r="I178" s="10"/>
      <c r="J178" s="11">
        <f>ROUND(I178*H178,2)</f>
        <v>0</v>
      </c>
      <c r="K178" s="12" t="s">
        <v>160</v>
      </c>
      <c r="L178" s="42"/>
      <c r="M178" s="174"/>
      <c r="N178" s="175" t="s">
        <v>44</v>
      </c>
      <c r="O178" s="43"/>
      <c r="P178" s="176">
        <f>O178*H178</f>
        <v>0</v>
      </c>
      <c r="Q178" s="176">
        <v>0</v>
      </c>
      <c r="R178" s="176">
        <f>Q178*H178</f>
        <v>0</v>
      </c>
      <c r="S178" s="176">
        <v>0</v>
      </c>
      <c r="T178" s="177">
        <f>S178*H178</f>
        <v>0</v>
      </c>
      <c r="AR178" s="28" t="s">
        <v>161</v>
      </c>
      <c r="AT178" s="28" t="s">
        <v>156</v>
      </c>
      <c r="AU178" s="28" t="s">
        <v>82</v>
      </c>
      <c r="AY178" s="28" t="s">
        <v>153</v>
      </c>
      <c r="BE178" s="178">
        <f>IF(N178="základní",J178,0)</f>
        <v>0</v>
      </c>
      <c r="BF178" s="178">
        <f>IF(N178="snížená",J178,0)</f>
        <v>0</v>
      </c>
      <c r="BG178" s="178">
        <f>IF(N178="zákl. přenesená",J178,0)</f>
        <v>0</v>
      </c>
      <c r="BH178" s="178">
        <f>IF(N178="sníž. přenesená",J178,0)</f>
        <v>0</v>
      </c>
      <c r="BI178" s="178">
        <f>IF(N178="nulová",J178,0)</f>
        <v>0</v>
      </c>
      <c r="BJ178" s="28" t="s">
        <v>21</v>
      </c>
      <c r="BK178" s="178">
        <f>ROUND(I178*H178,2)</f>
        <v>0</v>
      </c>
      <c r="BL178" s="28" t="s">
        <v>161</v>
      </c>
      <c r="BM178" s="28" t="s">
        <v>290</v>
      </c>
    </row>
    <row r="179" spans="2:47" s="47" customFormat="1" ht="12">
      <c r="B179" s="4"/>
      <c r="D179" s="179" t="s">
        <v>163</v>
      </c>
      <c r="F179" s="180" t="s">
        <v>291</v>
      </c>
      <c r="K179" s="66"/>
      <c r="L179" s="42"/>
      <c r="M179" s="181"/>
      <c r="N179" s="43"/>
      <c r="O179" s="43"/>
      <c r="P179" s="43"/>
      <c r="Q179" s="43"/>
      <c r="R179" s="43"/>
      <c r="S179" s="43"/>
      <c r="T179" s="81"/>
      <c r="AT179" s="28" t="s">
        <v>163</v>
      </c>
      <c r="AU179" s="28" t="s">
        <v>82</v>
      </c>
    </row>
    <row r="180" spans="2:51" s="192" customFormat="1" ht="12">
      <c r="B180" s="191"/>
      <c r="D180" s="179" t="s">
        <v>165</v>
      </c>
      <c r="E180" s="193"/>
      <c r="F180" s="194" t="s">
        <v>279</v>
      </c>
      <c r="H180" s="195">
        <v>6.252</v>
      </c>
      <c r="K180" s="196"/>
      <c r="L180" s="197"/>
      <c r="M180" s="198"/>
      <c r="N180" s="199"/>
      <c r="O180" s="199"/>
      <c r="P180" s="199"/>
      <c r="Q180" s="199"/>
      <c r="R180" s="199"/>
      <c r="S180" s="199"/>
      <c r="T180" s="200"/>
      <c r="AT180" s="193" t="s">
        <v>165</v>
      </c>
      <c r="AU180" s="193" t="s">
        <v>82</v>
      </c>
      <c r="AV180" s="192" t="s">
        <v>82</v>
      </c>
      <c r="AW180" s="192" t="s">
        <v>36</v>
      </c>
      <c r="AX180" s="192" t="s">
        <v>21</v>
      </c>
      <c r="AY180" s="193" t="s">
        <v>153</v>
      </c>
    </row>
    <row r="181" spans="2:63" s="159" customFormat="1" ht="29.25" customHeight="1">
      <c r="B181" s="158"/>
      <c r="D181" s="171" t="s">
        <v>72</v>
      </c>
      <c r="E181" s="172" t="s">
        <v>292</v>
      </c>
      <c r="F181" s="172" t="s">
        <v>293</v>
      </c>
      <c r="J181" s="173">
        <f>BK181</f>
        <v>0</v>
      </c>
      <c r="K181" s="163"/>
      <c r="L181" s="164"/>
      <c r="M181" s="165"/>
      <c r="N181" s="166"/>
      <c r="O181" s="166"/>
      <c r="P181" s="167">
        <f>SUM(P182:P183)</f>
        <v>0</v>
      </c>
      <c r="Q181" s="166"/>
      <c r="R181" s="167">
        <f>SUM(R182:R183)</f>
        <v>0</v>
      </c>
      <c r="S181" s="166"/>
      <c r="T181" s="168">
        <f>SUM(T182:T183)</f>
        <v>0</v>
      </c>
      <c r="AR181" s="160" t="s">
        <v>21</v>
      </c>
      <c r="AT181" s="169" t="s">
        <v>72</v>
      </c>
      <c r="AU181" s="169" t="s">
        <v>21</v>
      </c>
      <c r="AY181" s="160" t="s">
        <v>153</v>
      </c>
      <c r="BK181" s="170">
        <f>SUM(BK182:BK183)</f>
        <v>0</v>
      </c>
    </row>
    <row r="182" spans="2:65" s="47" customFormat="1" ht="20.25" customHeight="1">
      <c r="B182" s="4"/>
      <c r="C182" s="5" t="s">
        <v>7</v>
      </c>
      <c r="D182" s="5" t="s">
        <v>156</v>
      </c>
      <c r="E182" s="6" t="s">
        <v>294</v>
      </c>
      <c r="F182" s="7" t="s">
        <v>295</v>
      </c>
      <c r="G182" s="8" t="s">
        <v>269</v>
      </c>
      <c r="H182" s="9">
        <v>6.225</v>
      </c>
      <c r="I182" s="10"/>
      <c r="J182" s="11">
        <f>ROUND(I182*H182,2)</f>
        <v>0</v>
      </c>
      <c r="K182" s="12" t="s">
        <v>160</v>
      </c>
      <c r="L182" s="42"/>
      <c r="M182" s="174"/>
      <c r="N182" s="175" t="s">
        <v>44</v>
      </c>
      <c r="O182" s="43"/>
      <c r="P182" s="176">
        <f>O182*H182</f>
        <v>0</v>
      </c>
      <c r="Q182" s="176">
        <v>0</v>
      </c>
      <c r="R182" s="176">
        <f>Q182*H182</f>
        <v>0</v>
      </c>
      <c r="S182" s="176">
        <v>0</v>
      </c>
      <c r="T182" s="177">
        <f>S182*H182</f>
        <v>0</v>
      </c>
      <c r="AR182" s="28" t="s">
        <v>161</v>
      </c>
      <c r="AT182" s="28" t="s">
        <v>156</v>
      </c>
      <c r="AU182" s="28" t="s">
        <v>82</v>
      </c>
      <c r="AY182" s="28" t="s">
        <v>153</v>
      </c>
      <c r="BE182" s="178">
        <f>IF(N182="základní",J182,0)</f>
        <v>0</v>
      </c>
      <c r="BF182" s="178">
        <f>IF(N182="snížená",J182,0)</f>
        <v>0</v>
      </c>
      <c r="BG182" s="178">
        <f>IF(N182="zákl. přenesená",J182,0)</f>
        <v>0</v>
      </c>
      <c r="BH182" s="178">
        <f>IF(N182="sníž. přenesená",J182,0)</f>
        <v>0</v>
      </c>
      <c r="BI182" s="178">
        <f>IF(N182="nulová",J182,0)</f>
        <v>0</v>
      </c>
      <c r="BJ182" s="28" t="s">
        <v>21</v>
      </c>
      <c r="BK182" s="178">
        <f>ROUND(I182*H182,2)</f>
        <v>0</v>
      </c>
      <c r="BL182" s="28" t="s">
        <v>161</v>
      </c>
      <c r="BM182" s="28" t="s">
        <v>296</v>
      </c>
    </row>
    <row r="183" spans="2:47" s="47" customFormat="1" ht="36">
      <c r="B183" s="4"/>
      <c r="D183" s="179" t="s">
        <v>163</v>
      </c>
      <c r="F183" s="180" t="s">
        <v>297</v>
      </c>
      <c r="K183" s="66"/>
      <c r="L183" s="42"/>
      <c r="M183" s="181"/>
      <c r="N183" s="43"/>
      <c r="O183" s="43"/>
      <c r="P183" s="43"/>
      <c r="Q183" s="43"/>
      <c r="R183" s="43"/>
      <c r="S183" s="43"/>
      <c r="T183" s="81"/>
      <c r="AT183" s="28" t="s">
        <v>163</v>
      </c>
      <c r="AU183" s="28" t="s">
        <v>82</v>
      </c>
    </row>
    <row r="184" spans="2:63" s="159" customFormat="1" ht="36.75" customHeight="1">
      <c r="B184" s="158"/>
      <c r="D184" s="160" t="s">
        <v>72</v>
      </c>
      <c r="E184" s="161" t="s">
        <v>298</v>
      </c>
      <c r="F184" s="161" t="s">
        <v>299</v>
      </c>
      <c r="J184" s="162">
        <f>BK184</f>
        <v>0</v>
      </c>
      <c r="K184" s="163"/>
      <c r="L184" s="164"/>
      <c r="M184" s="165"/>
      <c r="N184" s="166"/>
      <c r="O184" s="166"/>
      <c r="P184" s="167">
        <f>P185+P200+P206+P221+P223+P244+P287+P350+P355+P410+P430+P437</f>
        <v>0</v>
      </c>
      <c r="Q184" s="166"/>
      <c r="R184" s="167">
        <f>R185+R200+R206+R221+R223+R244+R287+R350+R355+R410+R430+R437</f>
        <v>3.2800670500000004</v>
      </c>
      <c r="S184" s="166"/>
      <c r="T184" s="168">
        <f>T185+T200+T206+T221+T223+T244+T287+T350+T355+T410+T430+T437</f>
        <v>5.677642100000001</v>
      </c>
      <c r="AR184" s="160" t="s">
        <v>82</v>
      </c>
      <c r="AT184" s="169" t="s">
        <v>72</v>
      </c>
      <c r="AU184" s="169" t="s">
        <v>73</v>
      </c>
      <c r="AY184" s="160" t="s">
        <v>153</v>
      </c>
      <c r="BK184" s="170">
        <f>BK185+BK200+BK206+BK221+BK223+BK244+BK287+BK350+BK355+BK410+BK430+BK437</f>
        <v>0</v>
      </c>
    </row>
    <row r="185" spans="2:63" s="159" customFormat="1" ht="19.5" customHeight="1">
      <c r="B185" s="158"/>
      <c r="D185" s="171" t="s">
        <v>72</v>
      </c>
      <c r="E185" s="172" t="s">
        <v>300</v>
      </c>
      <c r="F185" s="172" t="s">
        <v>301</v>
      </c>
      <c r="J185" s="173">
        <f>BK185</f>
        <v>0</v>
      </c>
      <c r="K185" s="163"/>
      <c r="L185" s="164"/>
      <c r="M185" s="165"/>
      <c r="N185" s="166"/>
      <c r="O185" s="166"/>
      <c r="P185" s="167">
        <f>SUM(P186:P199)</f>
        <v>0</v>
      </c>
      <c r="Q185" s="166"/>
      <c r="R185" s="167">
        <f>SUM(R186:R199)</f>
        <v>0.025</v>
      </c>
      <c r="S185" s="166"/>
      <c r="T185" s="168">
        <f>SUM(T186:T199)</f>
        <v>0.02086</v>
      </c>
      <c r="AR185" s="160" t="s">
        <v>82</v>
      </c>
      <c r="AT185" s="169" t="s">
        <v>72</v>
      </c>
      <c r="AU185" s="169" t="s">
        <v>21</v>
      </c>
      <c r="AY185" s="160" t="s">
        <v>153</v>
      </c>
      <c r="BK185" s="170">
        <f>SUM(BK186:BK199)</f>
        <v>0</v>
      </c>
    </row>
    <row r="186" spans="2:65" s="47" customFormat="1" ht="20.25" customHeight="1">
      <c r="B186" s="4"/>
      <c r="C186" s="5" t="s">
        <v>302</v>
      </c>
      <c r="D186" s="5" t="s">
        <v>156</v>
      </c>
      <c r="E186" s="6" t="s">
        <v>303</v>
      </c>
      <c r="F186" s="7" t="s">
        <v>304</v>
      </c>
      <c r="G186" s="8" t="s">
        <v>305</v>
      </c>
      <c r="H186" s="9">
        <v>1</v>
      </c>
      <c r="I186" s="10"/>
      <c r="J186" s="11">
        <f>ROUND(I186*H186,2)</f>
        <v>0</v>
      </c>
      <c r="K186" s="12" t="s">
        <v>160</v>
      </c>
      <c r="L186" s="42"/>
      <c r="M186" s="174"/>
      <c r="N186" s="175" t="s">
        <v>44</v>
      </c>
      <c r="O186" s="43"/>
      <c r="P186" s="176">
        <f>O186*H186</f>
        <v>0</v>
      </c>
      <c r="Q186" s="176">
        <v>0</v>
      </c>
      <c r="R186" s="176">
        <f>Q186*H186</f>
        <v>0</v>
      </c>
      <c r="S186" s="176">
        <v>0.01946</v>
      </c>
      <c r="T186" s="177">
        <f>S186*H186</f>
        <v>0.01946</v>
      </c>
      <c r="AR186" s="28" t="s">
        <v>259</v>
      </c>
      <c r="AT186" s="28" t="s">
        <v>156</v>
      </c>
      <c r="AU186" s="28" t="s">
        <v>82</v>
      </c>
      <c r="AY186" s="28" t="s">
        <v>153</v>
      </c>
      <c r="BE186" s="178">
        <f>IF(N186="základní",J186,0)</f>
        <v>0</v>
      </c>
      <c r="BF186" s="178">
        <f>IF(N186="snížená",J186,0)</f>
        <v>0</v>
      </c>
      <c r="BG186" s="178">
        <f>IF(N186="zákl. přenesená",J186,0)</f>
        <v>0</v>
      </c>
      <c r="BH186" s="178">
        <f>IF(N186="sníž. přenesená",J186,0)</f>
        <v>0</v>
      </c>
      <c r="BI186" s="178">
        <f>IF(N186="nulová",J186,0)</f>
        <v>0</v>
      </c>
      <c r="BJ186" s="28" t="s">
        <v>21</v>
      </c>
      <c r="BK186" s="178">
        <f>ROUND(I186*H186,2)</f>
        <v>0</v>
      </c>
      <c r="BL186" s="28" t="s">
        <v>259</v>
      </c>
      <c r="BM186" s="28" t="s">
        <v>306</v>
      </c>
    </row>
    <row r="187" spans="2:47" s="47" customFormat="1" ht="12">
      <c r="B187" s="4"/>
      <c r="D187" s="179" t="s">
        <v>163</v>
      </c>
      <c r="F187" s="180" t="s">
        <v>307</v>
      </c>
      <c r="K187" s="66"/>
      <c r="L187" s="42"/>
      <c r="M187" s="181"/>
      <c r="N187" s="43"/>
      <c r="O187" s="43"/>
      <c r="P187" s="43"/>
      <c r="Q187" s="43"/>
      <c r="R187" s="43"/>
      <c r="S187" s="43"/>
      <c r="T187" s="81"/>
      <c r="AT187" s="28" t="s">
        <v>163</v>
      </c>
      <c r="AU187" s="28" t="s">
        <v>82</v>
      </c>
    </row>
    <row r="188" spans="2:51" s="183" customFormat="1" ht="12">
      <c r="B188" s="182"/>
      <c r="D188" s="179" t="s">
        <v>165</v>
      </c>
      <c r="E188" s="184"/>
      <c r="F188" s="185" t="s">
        <v>174</v>
      </c>
      <c r="H188" s="184"/>
      <c r="K188" s="186"/>
      <c r="L188" s="187"/>
      <c r="M188" s="188"/>
      <c r="N188" s="189"/>
      <c r="O188" s="189"/>
      <c r="P188" s="189"/>
      <c r="Q188" s="189"/>
      <c r="R188" s="189"/>
      <c r="S188" s="189"/>
      <c r="T188" s="190"/>
      <c r="AT188" s="184" t="s">
        <v>165</v>
      </c>
      <c r="AU188" s="184" t="s">
        <v>82</v>
      </c>
      <c r="AV188" s="183" t="s">
        <v>21</v>
      </c>
      <c r="AW188" s="183" t="s">
        <v>36</v>
      </c>
      <c r="AX188" s="183" t="s">
        <v>73</v>
      </c>
      <c r="AY188" s="184" t="s">
        <v>153</v>
      </c>
    </row>
    <row r="189" spans="2:51" s="192" customFormat="1" ht="12">
      <c r="B189" s="191"/>
      <c r="D189" s="201" t="s">
        <v>165</v>
      </c>
      <c r="E189" s="202"/>
      <c r="F189" s="203" t="s">
        <v>308</v>
      </c>
      <c r="H189" s="204">
        <v>1</v>
      </c>
      <c r="K189" s="196"/>
      <c r="L189" s="197"/>
      <c r="M189" s="198"/>
      <c r="N189" s="199"/>
      <c r="O189" s="199"/>
      <c r="P189" s="199"/>
      <c r="Q189" s="199"/>
      <c r="R189" s="199"/>
      <c r="S189" s="199"/>
      <c r="T189" s="200"/>
      <c r="AT189" s="193" t="s">
        <v>165</v>
      </c>
      <c r="AU189" s="193" t="s">
        <v>82</v>
      </c>
      <c r="AV189" s="192" t="s">
        <v>82</v>
      </c>
      <c r="AW189" s="192" t="s">
        <v>36</v>
      </c>
      <c r="AX189" s="192" t="s">
        <v>21</v>
      </c>
      <c r="AY189" s="193" t="s">
        <v>153</v>
      </c>
    </row>
    <row r="190" spans="2:65" s="47" customFormat="1" ht="20.25" customHeight="1">
      <c r="B190" s="4"/>
      <c r="C190" s="5" t="s">
        <v>309</v>
      </c>
      <c r="D190" s="5" t="s">
        <v>156</v>
      </c>
      <c r="E190" s="6" t="s">
        <v>310</v>
      </c>
      <c r="F190" s="7" t="s">
        <v>311</v>
      </c>
      <c r="G190" s="8" t="s">
        <v>194</v>
      </c>
      <c r="H190" s="9">
        <v>1</v>
      </c>
      <c r="I190" s="10"/>
      <c r="J190" s="11">
        <f>ROUND(I190*H190,2)</f>
        <v>0</v>
      </c>
      <c r="K190" s="12" t="s">
        <v>160</v>
      </c>
      <c r="L190" s="42"/>
      <c r="M190" s="174"/>
      <c r="N190" s="175" t="s">
        <v>44</v>
      </c>
      <c r="O190" s="43"/>
      <c r="P190" s="176">
        <f>O190*H190</f>
        <v>0</v>
      </c>
      <c r="Q190" s="176">
        <v>0</v>
      </c>
      <c r="R190" s="176">
        <f>Q190*H190</f>
        <v>0</v>
      </c>
      <c r="S190" s="176">
        <v>0.00054</v>
      </c>
      <c r="T190" s="177">
        <f>S190*H190</f>
        <v>0.00054</v>
      </c>
      <c r="AR190" s="28" t="s">
        <v>259</v>
      </c>
      <c r="AT190" s="28" t="s">
        <v>156</v>
      </c>
      <c r="AU190" s="28" t="s">
        <v>82</v>
      </c>
      <c r="AY190" s="28" t="s">
        <v>153</v>
      </c>
      <c r="BE190" s="178">
        <f>IF(N190="základní",J190,0)</f>
        <v>0</v>
      </c>
      <c r="BF190" s="178">
        <f>IF(N190="snížená",J190,0)</f>
        <v>0</v>
      </c>
      <c r="BG190" s="178">
        <f>IF(N190="zákl. přenesená",J190,0)</f>
        <v>0</v>
      </c>
      <c r="BH190" s="178">
        <f>IF(N190="sníž. přenesená",J190,0)</f>
        <v>0</v>
      </c>
      <c r="BI190" s="178">
        <f>IF(N190="nulová",J190,0)</f>
        <v>0</v>
      </c>
      <c r="BJ190" s="28" t="s">
        <v>21</v>
      </c>
      <c r="BK190" s="178">
        <f>ROUND(I190*H190,2)</f>
        <v>0</v>
      </c>
      <c r="BL190" s="28" t="s">
        <v>259</v>
      </c>
      <c r="BM190" s="28" t="s">
        <v>312</v>
      </c>
    </row>
    <row r="191" spans="2:47" s="47" customFormat="1" ht="12">
      <c r="B191" s="4"/>
      <c r="D191" s="201" t="s">
        <v>163</v>
      </c>
      <c r="F191" s="216" t="s">
        <v>313</v>
      </c>
      <c r="K191" s="66"/>
      <c r="L191" s="42"/>
      <c r="M191" s="181"/>
      <c r="N191" s="43"/>
      <c r="O191" s="43"/>
      <c r="P191" s="43"/>
      <c r="Q191" s="43"/>
      <c r="R191" s="43"/>
      <c r="S191" s="43"/>
      <c r="T191" s="81"/>
      <c r="AT191" s="28" t="s">
        <v>163</v>
      </c>
      <c r="AU191" s="28" t="s">
        <v>82</v>
      </c>
    </row>
    <row r="192" spans="2:65" s="47" customFormat="1" ht="20.25" customHeight="1">
      <c r="B192" s="4"/>
      <c r="C192" s="5" t="s">
        <v>314</v>
      </c>
      <c r="D192" s="5" t="s">
        <v>156</v>
      </c>
      <c r="E192" s="6" t="s">
        <v>315</v>
      </c>
      <c r="F192" s="7" t="s">
        <v>316</v>
      </c>
      <c r="G192" s="8" t="s">
        <v>305</v>
      </c>
      <c r="H192" s="9">
        <v>1</v>
      </c>
      <c r="I192" s="10"/>
      <c r="J192" s="11">
        <f>ROUND(I192*H192,2)</f>
        <v>0</v>
      </c>
      <c r="K192" s="12" t="s">
        <v>160</v>
      </c>
      <c r="L192" s="42"/>
      <c r="M192" s="174"/>
      <c r="N192" s="175" t="s">
        <v>44</v>
      </c>
      <c r="O192" s="43"/>
      <c r="P192" s="176">
        <f>O192*H192</f>
        <v>0</v>
      </c>
      <c r="Q192" s="176">
        <v>0</v>
      </c>
      <c r="R192" s="176">
        <f>Q192*H192</f>
        <v>0</v>
      </c>
      <c r="S192" s="176">
        <v>0.00086</v>
      </c>
      <c r="T192" s="177">
        <f>S192*H192</f>
        <v>0.00086</v>
      </c>
      <c r="AR192" s="28" t="s">
        <v>259</v>
      </c>
      <c r="AT192" s="28" t="s">
        <v>156</v>
      </c>
      <c r="AU192" s="28" t="s">
        <v>82</v>
      </c>
      <c r="AY192" s="28" t="s">
        <v>153</v>
      </c>
      <c r="BE192" s="178">
        <f>IF(N192="základní",J192,0)</f>
        <v>0</v>
      </c>
      <c r="BF192" s="178">
        <f>IF(N192="snížená",J192,0)</f>
        <v>0</v>
      </c>
      <c r="BG192" s="178">
        <f>IF(N192="zákl. přenesená",J192,0)</f>
        <v>0</v>
      </c>
      <c r="BH192" s="178">
        <f>IF(N192="sníž. přenesená",J192,0)</f>
        <v>0</v>
      </c>
      <c r="BI192" s="178">
        <f>IF(N192="nulová",J192,0)</f>
        <v>0</v>
      </c>
      <c r="BJ192" s="28" t="s">
        <v>21</v>
      </c>
      <c r="BK192" s="178">
        <f>ROUND(I192*H192,2)</f>
        <v>0</v>
      </c>
      <c r="BL192" s="28" t="s">
        <v>259</v>
      </c>
      <c r="BM192" s="28" t="s">
        <v>317</v>
      </c>
    </row>
    <row r="193" spans="2:47" s="47" customFormat="1" ht="12">
      <c r="B193" s="4"/>
      <c r="D193" s="201" t="s">
        <v>163</v>
      </c>
      <c r="F193" s="216" t="s">
        <v>318</v>
      </c>
      <c r="K193" s="66"/>
      <c r="L193" s="42"/>
      <c r="M193" s="181"/>
      <c r="N193" s="43"/>
      <c r="O193" s="43"/>
      <c r="P193" s="43"/>
      <c r="Q193" s="43"/>
      <c r="R193" s="43"/>
      <c r="S193" s="43"/>
      <c r="T193" s="81"/>
      <c r="AT193" s="28" t="s">
        <v>163</v>
      </c>
      <c r="AU193" s="28" t="s">
        <v>82</v>
      </c>
    </row>
    <row r="194" spans="2:65" s="47" customFormat="1" ht="28.5" customHeight="1">
      <c r="B194" s="4"/>
      <c r="C194" s="5" t="s">
        <v>319</v>
      </c>
      <c r="D194" s="5" t="s">
        <v>156</v>
      </c>
      <c r="E194" s="6" t="s">
        <v>320</v>
      </c>
      <c r="F194" s="7" t="s">
        <v>321</v>
      </c>
      <c r="G194" s="8" t="s">
        <v>305</v>
      </c>
      <c r="H194" s="9">
        <v>1</v>
      </c>
      <c r="I194" s="10"/>
      <c r="J194" s="11">
        <f>ROUND(I194*H194,2)</f>
        <v>0</v>
      </c>
      <c r="K194" s="12"/>
      <c r="L194" s="42"/>
      <c r="M194" s="174"/>
      <c r="N194" s="175" t="s">
        <v>44</v>
      </c>
      <c r="O194" s="43"/>
      <c r="P194" s="176">
        <f>O194*H194</f>
        <v>0</v>
      </c>
      <c r="Q194" s="176">
        <v>0.025</v>
      </c>
      <c r="R194" s="176">
        <f>Q194*H194</f>
        <v>0.025</v>
      </c>
      <c r="S194" s="176">
        <v>0</v>
      </c>
      <c r="T194" s="177">
        <f>S194*H194</f>
        <v>0</v>
      </c>
      <c r="AR194" s="28" t="s">
        <v>259</v>
      </c>
      <c r="AT194" s="28" t="s">
        <v>156</v>
      </c>
      <c r="AU194" s="28" t="s">
        <v>82</v>
      </c>
      <c r="AY194" s="28" t="s">
        <v>153</v>
      </c>
      <c r="BE194" s="178">
        <f>IF(N194="základní",J194,0)</f>
        <v>0</v>
      </c>
      <c r="BF194" s="178">
        <f>IF(N194="snížená",J194,0)</f>
        <v>0</v>
      </c>
      <c r="BG194" s="178">
        <f>IF(N194="zákl. přenesená",J194,0)</f>
        <v>0</v>
      </c>
      <c r="BH194" s="178">
        <f>IF(N194="sníž. přenesená",J194,0)</f>
        <v>0</v>
      </c>
      <c r="BI194" s="178">
        <f>IF(N194="nulová",J194,0)</f>
        <v>0</v>
      </c>
      <c r="BJ194" s="28" t="s">
        <v>21</v>
      </c>
      <c r="BK194" s="178">
        <f>ROUND(I194*H194,2)</f>
        <v>0</v>
      </c>
      <c r="BL194" s="28" t="s">
        <v>259</v>
      </c>
      <c r="BM194" s="28" t="s">
        <v>322</v>
      </c>
    </row>
    <row r="195" spans="2:51" s="192" customFormat="1" ht="12">
      <c r="B195" s="191"/>
      <c r="D195" s="201" t="s">
        <v>165</v>
      </c>
      <c r="E195" s="202"/>
      <c r="F195" s="203" t="s">
        <v>323</v>
      </c>
      <c r="H195" s="204">
        <v>1</v>
      </c>
      <c r="K195" s="196"/>
      <c r="L195" s="197"/>
      <c r="M195" s="198"/>
      <c r="N195" s="199"/>
      <c r="O195" s="199"/>
      <c r="P195" s="199"/>
      <c r="Q195" s="199"/>
      <c r="R195" s="199"/>
      <c r="S195" s="199"/>
      <c r="T195" s="200"/>
      <c r="AT195" s="193" t="s">
        <v>165</v>
      </c>
      <c r="AU195" s="193" t="s">
        <v>82</v>
      </c>
      <c r="AV195" s="192" t="s">
        <v>82</v>
      </c>
      <c r="AW195" s="192" t="s">
        <v>36</v>
      </c>
      <c r="AX195" s="192" t="s">
        <v>21</v>
      </c>
      <c r="AY195" s="193" t="s">
        <v>153</v>
      </c>
    </row>
    <row r="196" spans="2:65" s="47" customFormat="1" ht="20.25" customHeight="1">
      <c r="B196" s="4"/>
      <c r="C196" s="5" t="s">
        <v>324</v>
      </c>
      <c r="D196" s="5" t="s">
        <v>156</v>
      </c>
      <c r="E196" s="6" t="s">
        <v>325</v>
      </c>
      <c r="F196" s="7" t="s">
        <v>326</v>
      </c>
      <c r="G196" s="8" t="s">
        <v>269</v>
      </c>
      <c r="H196" s="9">
        <v>0.025</v>
      </c>
      <c r="I196" s="10"/>
      <c r="J196" s="11">
        <f>ROUND(I196*H196,2)</f>
        <v>0</v>
      </c>
      <c r="K196" s="12" t="s">
        <v>160</v>
      </c>
      <c r="L196" s="42"/>
      <c r="M196" s="174"/>
      <c r="N196" s="175" t="s">
        <v>44</v>
      </c>
      <c r="O196" s="43"/>
      <c r="P196" s="176">
        <f>O196*H196</f>
        <v>0</v>
      </c>
      <c r="Q196" s="176">
        <v>0</v>
      </c>
      <c r="R196" s="176">
        <f>Q196*H196</f>
        <v>0</v>
      </c>
      <c r="S196" s="176">
        <v>0</v>
      </c>
      <c r="T196" s="177">
        <f>S196*H196</f>
        <v>0</v>
      </c>
      <c r="AR196" s="28" t="s">
        <v>259</v>
      </c>
      <c r="AT196" s="28" t="s">
        <v>156</v>
      </c>
      <c r="AU196" s="28" t="s">
        <v>82</v>
      </c>
      <c r="AY196" s="28" t="s">
        <v>153</v>
      </c>
      <c r="BE196" s="178">
        <f>IF(N196="základní",J196,0)</f>
        <v>0</v>
      </c>
      <c r="BF196" s="178">
        <f>IF(N196="snížená",J196,0)</f>
        <v>0</v>
      </c>
      <c r="BG196" s="178">
        <f>IF(N196="zákl. přenesená",J196,0)</f>
        <v>0</v>
      </c>
      <c r="BH196" s="178">
        <f>IF(N196="sníž. přenesená",J196,0)</f>
        <v>0</v>
      </c>
      <c r="BI196" s="178">
        <f>IF(N196="nulová",J196,0)</f>
        <v>0</v>
      </c>
      <c r="BJ196" s="28" t="s">
        <v>21</v>
      </c>
      <c r="BK196" s="178">
        <f>ROUND(I196*H196,2)</f>
        <v>0</v>
      </c>
      <c r="BL196" s="28" t="s">
        <v>259</v>
      </c>
      <c r="BM196" s="28" t="s">
        <v>327</v>
      </c>
    </row>
    <row r="197" spans="2:47" s="47" customFormat="1" ht="24">
      <c r="B197" s="4"/>
      <c r="D197" s="201" t="s">
        <v>163</v>
      </c>
      <c r="F197" s="216" t="s">
        <v>328</v>
      </c>
      <c r="K197" s="66"/>
      <c r="L197" s="42"/>
      <c r="M197" s="181"/>
      <c r="N197" s="43"/>
      <c r="O197" s="43"/>
      <c r="P197" s="43"/>
      <c r="Q197" s="43"/>
      <c r="R197" s="43"/>
      <c r="S197" s="43"/>
      <c r="T197" s="81"/>
      <c r="AT197" s="28" t="s">
        <v>163</v>
      </c>
      <c r="AU197" s="28" t="s">
        <v>82</v>
      </c>
    </row>
    <row r="198" spans="2:65" s="47" customFormat="1" ht="20.25" customHeight="1">
      <c r="B198" s="4"/>
      <c r="C198" s="5" t="s">
        <v>329</v>
      </c>
      <c r="D198" s="5" t="s">
        <v>156</v>
      </c>
      <c r="E198" s="6" t="s">
        <v>330</v>
      </c>
      <c r="F198" s="7" t="s">
        <v>331</v>
      </c>
      <c r="G198" s="8" t="s">
        <v>269</v>
      </c>
      <c r="H198" s="9">
        <v>0.025</v>
      </c>
      <c r="I198" s="10"/>
      <c r="J198" s="11">
        <f>ROUND(I198*H198,2)</f>
        <v>0</v>
      </c>
      <c r="K198" s="12" t="s">
        <v>160</v>
      </c>
      <c r="L198" s="42"/>
      <c r="M198" s="174"/>
      <c r="N198" s="175" t="s">
        <v>44</v>
      </c>
      <c r="O198" s="43"/>
      <c r="P198" s="176">
        <f>O198*H198</f>
        <v>0</v>
      </c>
      <c r="Q198" s="176">
        <v>0</v>
      </c>
      <c r="R198" s="176">
        <f>Q198*H198</f>
        <v>0</v>
      </c>
      <c r="S198" s="176">
        <v>0</v>
      </c>
      <c r="T198" s="177">
        <f>S198*H198</f>
        <v>0</v>
      </c>
      <c r="AR198" s="28" t="s">
        <v>259</v>
      </c>
      <c r="AT198" s="28" t="s">
        <v>156</v>
      </c>
      <c r="AU198" s="28" t="s">
        <v>82</v>
      </c>
      <c r="AY198" s="28" t="s">
        <v>153</v>
      </c>
      <c r="BE198" s="178">
        <f>IF(N198="základní",J198,0)</f>
        <v>0</v>
      </c>
      <c r="BF198" s="178">
        <f>IF(N198="snížená",J198,0)</f>
        <v>0</v>
      </c>
      <c r="BG198" s="178">
        <f>IF(N198="zákl. přenesená",J198,0)</f>
        <v>0</v>
      </c>
      <c r="BH198" s="178">
        <f>IF(N198="sníž. přenesená",J198,0)</f>
        <v>0</v>
      </c>
      <c r="BI198" s="178">
        <f>IF(N198="nulová",J198,0)</f>
        <v>0</v>
      </c>
      <c r="BJ198" s="28" t="s">
        <v>21</v>
      </c>
      <c r="BK198" s="178">
        <f>ROUND(I198*H198,2)</f>
        <v>0</v>
      </c>
      <c r="BL198" s="28" t="s">
        <v>259</v>
      </c>
      <c r="BM198" s="28" t="s">
        <v>332</v>
      </c>
    </row>
    <row r="199" spans="2:47" s="47" customFormat="1" ht="36">
      <c r="B199" s="4"/>
      <c r="D199" s="179" t="s">
        <v>163</v>
      </c>
      <c r="F199" s="180" t="s">
        <v>333</v>
      </c>
      <c r="K199" s="66"/>
      <c r="L199" s="42"/>
      <c r="M199" s="181"/>
      <c r="N199" s="43"/>
      <c r="O199" s="43"/>
      <c r="P199" s="43"/>
      <c r="Q199" s="43"/>
      <c r="R199" s="43"/>
      <c r="S199" s="43"/>
      <c r="T199" s="81"/>
      <c r="AT199" s="28" t="s">
        <v>163</v>
      </c>
      <c r="AU199" s="28" t="s">
        <v>82</v>
      </c>
    </row>
    <row r="200" spans="2:63" s="159" customFormat="1" ht="29.25" customHeight="1">
      <c r="B200" s="158"/>
      <c r="D200" s="171" t="s">
        <v>72</v>
      </c>
      <c r="E200" s="172" t="s">
        <v>334</v>
      </c>
      <c r="F200" s="172" t="s">
        <v>335</v>
      </c>
      <c r="J200" s="173">
        <f>BK200</f>
        <v>0</v>
      </c>
      <c r="K200" s="163"/>
      <c r="L200" s="164"/>
      <c r="M200" s="165"/>
      <c r="N200" s="166"/>
      <c r="O200" s="166"/>
      <c r="P200" s="167">
        <f>SUM(P201:P205)</f>
        <v>0</v>
      </c>
      <c r="Q200" s="166"/>
      <c r="R200" s="167">
        <f>SUM(R201:R205)</f>
        <v>0.00522</v>
      </c>
      <c r="S200" s="166"/>
      <c r="T200" s="168">
        <f>SUM(T201:T205)</f>
        <v>0.1812</v>
      </c>
      <c r="AR200" s="160" t="s">
        <v>82</v>
      </c>
      <c r="AT200" s="169" t="s">
        <v>72</v>
      </c>
      <c r="AU200" s="169" t="s">
        <v>21</v>
      </c>
      <c r="AY200" s="160" t="s">
        <v>153</v>
      </c>
      <c r="BK200" s="170">
        <f>SUM(BK201:BK205)</f>
        <v>0</v>
      </c>
    </row>
    <row r="201" spans="2:65" s="47" customFormat="1" ht="20.25" customHeight="1">
      <c r="B201" s="4"/>
      <c r="C201" s="5" t="s">
        <v>336</v>
      </c>
      <c r="D201" s="5" t="s">
        <v>156</v>
      </c>
      <c r="E201" s="6" t="s">
        <v>337</v>
      </c>
      <c r="F201" s="7" t="s">
        <v>338</v>
      </c>
      <c r="G201" s="8" t="s">
        <v>194</v>
      </c>
      <c r="H201" s="9">
        <v>3</v>
      </c>
      <c r="I201" s="10"/>
      <c r="J201" s="11">
        <f>ROUND(I201*H201,2)</f>
        <v>0</v>
      </c>
      <c r="K201" s="12"/>
      <c r="L201" s="42"/>
      <c r="M201" s="174"/>
      <c r="N201" s="175" t="s">
        <v>44</v>
      </c>
      <c r="O201" s="43"/>
      <c r="P201" s="176">
        <f>O201*H201</f>
        <v>0</v>
      </c>
      <c r="Q201" s="176">
        <v>0</v>
      </c>
      <c r="R201" s="176">
        <f>Q201*H201</f>
        <v>0</v>
      </c>
      <c r="S201" s="176">
        <v>0.0604</v>
      </c>
      <c r="T201" s="177">
        <f>S201*H201</f>
        <v>0.1812</v>
      </c>
      <c r="AR201" s="28" t="s">
        <v>259</v>
      </c>
      <c r="AT201" s="28" t="s">
        <v>156</v>
      </c>
      <c r="AU201" s="28" t="s">
        <v>82</v>
      </c>
      <c r="AY201" s="28" t="s">
        <v>153</v>
      </c>
      <c r="BE201" s="178">
        <f>IF(N201="základní",J201,0)</f>
        <v>0</v>
      </c>
      <c r="BF201" s="178">
        <f>IF(N201="snížená",J201,0)</f>
        <v>0</v>
      </c>
      <c r="BG201" s="178">
        <f>IF(N201="zákl. přenesená",J201,0)</f>
        <v>0</v>
      </c>
      <c r="BH201" s="178">
        <f>IF(N201="sníž. přenesená",J201,0)</f>
        <v>0</v>
      </c>
      <c r="BI201" s="178">
        <f>IF(N201="nulová",J201,0)</f>
        <v>0</v>
      </c>
      <c r="BJ201" s="28" t="s">
        <v>21</v>
      </c>
      <c r="BK201" s="178">
        <f>ROUND(I201*H201,2)</f>
        <v>0</v>
      </c>
      <c r="BL201" s="28" t="s">
        <v>259</v>
      </c>
      <c r="BM201" s="28" t="s">
        <v>339</v>
      </c>
    </row>
    <row r="202" spans="2:51" s="192" customFormat="1" ht="12">
      <c r="B202" s="191"/>
      <c r="D202" s="201" t="s">
        <v>165</v>
      </c>
      <c r="E202" s="202"/>
      <c r="F202" s="203" t="s">
        <v>340</v>
      </c>
      <c r="H202" s="204">
        <v>3</v>
      </c>
      <c r="K202" s="196"/>
      <c r="L202" s="197"/>
      <c r="M202" s="198"/>
      <c r="N202" s="199"/>
      <c r="O202" s="199"/>
      <c r="P202" s="199"/>
      <c r="Q202" s="199"/>
      <c r="R202" s="199"/>
      <c r="S202" s="199"/>
      <c r="T202" s="200"/>
      <c r="AT202" s="193" t="s">
        <v>165</v>
      </c>
      <c r="AU202" s="193" t="s">
        <v>82</v>
      </c>
      <c r="AV202" s="192" t="s">
        <v>82</v>
      </c>
      <c r="AW202" s="192" t="s">
        <v>36</v>
      </c>
      <c r="AX202" s="192" t="s">
        <v>21</v>
      </c>
      <c r="AY202" s="193" t="s">
        <v>153</v>
      </c>
    </row>
    <row r="203" spans="2:65" s="47" customFormat="1" ht="20.25" customHeight="1">
      <c r="B203" s="4"/>
      <c r="C203" s="5" t="s">
        <v>341</v>
      </c>
      <c r="D203" s="5" t="s">
        <v>156</v>
      </c>
      <c r="E203" s="6" t="s">
        <v>342</v>
      </c>
      <c r="F203" s="7" t="s">
        <v>343</v>
      </c>
      <c r="G203" s="8" t="s">
        <v>305</v>
      </c>
      <c r="H203" s="9">
        <v>3</v>
      </c>
      <c r="I203" s="10"/>
      <c r="J203" s="11">
        <f>ROUND(I203*H203,2)</f>
        <v>0</v>
      </c>
      <c r="K203" s="12"/>
      <c r="L203" s="42"/>
      <c r="M203" s="174"/>
      <c r="N203" s="175" t="s">
        <v>44</v>
      </c>
      <c r="O203" s="43"/>
      <c r="P203" s="176">
        <f>O203*H203</f>
        <v>0</v>
      </c>
      <c r="Q203" s="176">
        <v>0.00174</v>
      </c>
      <c r="R203" s="176">
        <f>Q203*H203</f>
        <v>0.00522</v>
      </c>
      <c r="S203" s="176">
        <v>0</v>
      </c>
      <c r="T203" s="177">
        <f>S203*H203</f>
        <v>0</v>
      </c>
      <c r="AR203" s="28" t="s">
        <v>259</v>
      </c>
      <c r="AT203" s="28" t="s">
        <v>156</v>
      </c>
      <c r="AU203" s="28" t="s">
        <v>82</v>
      </c>
      <c r="AY203" s="28" t="s">
        <v>153</v>
      </c>
      <c r="BE203" s="178">
        <f>IF(N203="základní",J203,0)</f>
        <v>0</v>
      </c>
      <c r="BF203" s="178">
        <f>IF(N203="snížená",J203,0)</f>
        <v>0</v>
      </c>
      <c r="BG203" s="178">
        <f>IF(N203="zákl. přenesená",J203,0)</f>
        <v>0</v>
      </c>
      <c r="BH203" s="178">
        <f>IF(N203="sníž. přenesená",J203,0)</f>
        <v>0</v>
      </c>
      <c r="BI203" s="178">
        <f>IF(N203="nulová",J203,0)</f>
        <v>0</v>
      </c>
      <c r="BJ203" s="28" t="s">
        <v>21</v>
      </c>
      <c r="BK203" s="178">
        <f>ROUND(I203*H203,2)</f>
        <v>0</v>
      </c>
      <c r="BL203" s="28" t="s">
        <v>259</v>
      </c>
      <c r="BM203" s="28" t="s">
        <v>344</v>
      </c>
    </row>
    <row r="204" spans="2:65" s="47" customFormat="1" ht="20.25" customHeight="1">
      <c r="B204" s="4"/>
      <c r="C204" s="5" t="s">
        <v>345</v>
      </c>
      <c r="D204" s="5" t="s">
        <v>156</v>
      </c>
      <c r="E204" s="6" t="s">
        <v>346</v>
      </c>
      <c r="F204" s="7" t="s">
        <v>347</v>
      </c>
      <c r="G204" s="8" t="s">
        <v>348</v>
      </c>
      <c r="H204" s="13"/>
      <c r="I204" s="10"/>
      <c r="J204" s="11">
        <f>ROUND(I204*H204,2)</f>
        <v>0</v>
      </c>
      <c r="K204" s="12" t="s">
        <v>160</v>
      </c>
      <c r="L204" s="42"/>
      <c r="M204" s="174"/>
      <c r="N204" s="175" t="s">
        <v>44</v>
      </c>
      <c r="O204" s="43"/>
      <c r="P204" s="176">
        <f>O204*H204</f>
        <v>0</v>
      </c>
      <c r="Q204" s="176">
        <v>0</v>
      </c>
      <c r="R204" s="176">
        <f>Q204*H204</f>
        <v>0</v>
      </c>
      <c r="S204" s="176">
        <v>0</v>
      </c>
      <c r="T204" s="177">
        <f>S204*H204</f>
        <v>0</v>
      </c>
      <c r="AR204" s="28" t="s">
        <v>259</v>
      </c>
      <c r="AT204" s="28" t="s">
        <v>156</v>
      </c>
      <c r="AU204" s="28" t="s">
        <v>82</v>
      </c>
      <c r="AY204" s="28" t="s">
        <v>153</v>
      </c>
      <c r="BE204" s="178">
        <f>IF(N204="základní",J204,0)</f>
        <v>0</v>
      </c>
      <c r="BF204" s="178">
        <f>IF(N204="snížená",J204,0)</f>
        <v>0</v>
      </c>
      <c r="BG204" s="178">
        <f>IF(N204="zákl. přenesená",J204,0)</f>
        <v>0</v>
      </c>
      <c r="BH204" s="178">
        <f>IF(N204="sníž. přenesená",J204,0)</f>
        <v>0</v>
      </c>
      <c r="BI204" s="178">
        <f>IF(N204="nulová",J204,0)</f>
        <v>0</v>
      </c>
      <c r="BJ204" s="28" t="s">
        <v>21</v>
      </c>
      <c r="BK204" s="178">
        <f>ROUND(I204*H204,2)</f>
        <v>0</v>
      </c>
      <c r="BL204" s="28" t="s">
        <v>259</v>
      </c>
      <c r="BM204" s="28" t="s">
        <v>349</v>
      </c>
    </row>
    <row r="205" spans="2:47" s="47" customFormat="1" ht="24">
      <c r="B205" s="4"/>
      <c r="D205" s="179" t="s">
        <v>163</v>
      </c>
      <c r="F205" s="180" t="s">
        <v>350</v>
      </c>
      <c r="K205" s="66"/>
      <c r="L205" s="42"/>
      <c r="M205" s="181"/>
      <c r="N205" s="43"/>
      <c r="O205" s="43"/>
      <c r="P205" s="43"/>
      <c r="Q205" s="43"/>
      <c r="R205" s="43"/>
      <c r="S205" s="43"/>
      <c r="T205" s="81"/>
      <c r="AT205" s="28" t="s">
        <v>163</v>
      </c>
      <c r="AU205" s="28" t="s">
        <v>82</v>
      </c>
    </row>
    <row r="206" spans="2:63" s="159" customFormat="1" ht="29.25" customHeight="1">
      <c r="B206" s="158"/>
      <c r="D206" s="171" t="s">
        <v>72</v>
      </c>
      <c r="E206" s="172" t="s">
        <v>351</v>
      </c>
      <c r="F206" s="172" t="s">
        <v>352</v>
      </c>
      <c r="J206" s="173">
        <f>BK206</f>
        <v>0</v>
      </c>
      <c r="K206" s="163"/>
      <c r="L206" s="164"/>
      <c r="M206" s="165"/>
      <c r="N206" s="166"/>
      <c r="O206" s="166"/>
      <c r="P206" s="167">
        <f>SUM(P207:P220)</f>
        <v>0</v>
      </c>
      <c r="Q206" s="166"/>
      <c r="R206" s="167">
        <f>SUM(R207:R220)</f>
        <v>0.0030024</v>
      </c>
      <c r="S206" s="166"/>
      <c r="T206" s="168">
        <f>SUM(T207:T220)</f>
        <v>0.05140800000000001</v>
      </c>
      <c r="AR206" s="160" t="s">
        <v>82</v>
      </c>
      <c r="AT206" s="169" t="s">
        <v>72</v>
      </c>
      <c r="AU206" s="169" t="s">
        <v>21</v>
      </c>
      <c r="AY206" s="160" t="s">
        <v>153</v>
      </c>
      <c r="BK206" s="170">
        <f>SUM(BK207:BK220)</f>
        <v>0</v>
      </c>
    </row>
    <row r="207" spans="2:65" s="47" customFormat="1" ht="20.25" customHeight="1">
      <c r="B207" s="4"/>
      <c r="C207" s="5" t="s">
        <v>353</v>
      </c>
      <c r="D207" s="5" t="s">
        <v>156</v>
      </c>
      <c r="E207" s="6" t="s">
        <v>354</v>
      </c>
      <c r="F207" s="7" t="s">
        <v>355</v>
      </c>
      <c r="G207" s="8" t="s">
        <v>159</v>
      </c>
      <c r="H207" s="9">
        <v>2.16</v>
      </c>
      <c r="I207" s="10"/>
      <c r="J207" s="11">
        <f>ROUND(I207*H207,2)</f>
        <v>0</v>
      </c>
      <c r="K207" s="12" t="s">
        <v>160</v>
      </c>
      <c r="L207" s="42"/>
      <c r="M207" s="174"/>
      <c r="N207" s="175" t="s">
        <v>44</v>
      </c>
      <c r="O207" s="43"/>
      <c r="P207" s="176">
        <f>O207*H207</f>
        <v>0</v>
      </c>
      <c r="Q207" s="176">
        <v>0</v>
      </c>
      <c r="R207" s="176">
        <f>Q207*H207</f>
        <v>0</v>
      </c>
      <c r="S207" s="176">
        <v>0.0238</v>
      </c>
      <c r="T207" s="177">
        <f>S207*H207</f>
        <v>0.05140800000000001</v>
      </c>
      <c r="AR207" s="28" t="s">
        <v>259</v>
      </c>
      <c r="AT207" s="28" t="s">
        <v>156</v>
      </c>
      <c r="AU207" s="28" t="s">
        <v>82</v>
      </c>
      <c r="AY207" s="28" t="s">
        <v>153</v>
      </c>
      <c r="BE207" s="178">
        <f>IF(N207="základní",J207,0)</f>
        <v>0</v>
      </c>
      <c r="BF207" s="178">
        <f>IF(N207="snížená",J207,0)</f>
        <v>0</v>
      </c>
      <c r="BG207" s="178">
        <f>IF(N207="zákl. přenesená",J207,0)</f>
        <v>0</v>
      </c>
      <c r="BH207" s="178">
        <f>IF(N207="sníž. přenesená",J207,0)</f>
        <v>0</v>
      </c>
      <c r="BI207" s="178">
        <f>IF(N207="nulová",J207,0)</f>
        <v>0</v>
      </c>
      <c r="BJ207" s="28" t="s">
        <v>21</v>
      </c>
      <c r="BK207" s="178">
        <f>ROUND(I207*H207,2)</f>
        <v>0</v>
      </c>
      <c r="BL207" s="28" t="s">
        <v>259</v>
      </c>
      <c r="BM207" s="28" t="s">
        <v>356</v>
      </c>
    </row>
    <row r="208" spans="2:47" s="47" customFormat="1" ht="12">
      <c r="B208" s="4"/>
      <c r="D208" s="179" t="s">
        <v>163</v>
      </c>
      <c r="F208" s="180" t="s">
        <v>357</v>
      </c>
      <c r="K208" s="66"/>
      <c r="L208" s="42"/>
      <c r="M208" s="181"/>
      <c r="N208" s="43"/>
      <c r="O208" s="43"/>
      <c r="P208" s="43"/>
      <c r="Q208" s="43"/>
      <c r="R208" s="43"/>
      <c r="S208" s="43"/>
      <c r="T208" s="81"/>
      <c r="AT208" s="28" t="s">
        <v>163</v>
      </c>
      <c r="AU208" s="28" t="s">
        <v>82</v>
      </c>
    </row>
    <row r="209" spans="2:51" s="192" customFormat="1" ht="12">
      <c r="B209" s="191"/>
      <c r="D209" s="201" t="s">
        <v>165</v>
      </c>
      <c r="E209" s="202"/>
      <c r="F209" s="203" t="s">
        <v>358</v>
      </c>
      <c r="H209" s="204">
        <v>2.16</v>
      </c>
      <c r="K209" s="196"/>
      <c r="L209" s="197"/>
      <c r="M209" s="198"/>
      <c r="N209" s="199"/>
      <c r="O209" s="199"/>
      <c r="P209" s="199"/>
      <c r="Q209" s="199"/>
      <c r="R209" s="199"/>
      <c r="S209" s="199"/>
      <c r="T209" s="200"/>
      <c r="AT209" s="193" t="s">
        <v>165</v>
      </c>
      <c r="AU209" s="193" t="s">
        <v>82</v>
      </c>
      <c r="AV209" s="192" t="s">
        <v>82</v>
      </c>
      <c r="AW209" s="192" t="s">
        <v>36</v>
      </c>
      <c r="AX209" s="192" t="s">
        <v>21</v>
      </c>
      <c r="AY209" s="193" t="s">
        <v>153</v>
      </c>
    </row>
    <row r="210" spans="2:65" s="47" customFormat="1" ht="20.25" customHeight="1">
      <c r="B210" s="4"/>
      <c r="C210" s="5" t="s">
        <v>359</v>
      </c>
      <c r="D210" s="5" t="s">
        <v>156</v>
      </c>
      <c r="E210" s="6" t="s">
        <v>360</v>
      </c>
      <c r="F210" s="7" t="s">
        <v>361</v>
      </c>
      <c r="G210" s="8" t="s">
        <v>159</v>
      </c>
      <c r="H210" s="9">
        <v>2.16</v>
      </c>
      <c r="I210" s="10"/>
      <c r="J210" s="11">
        <f>ROUND(I210*H210,2)</f>
        <v>0</v>
      </c>
      <c r="K210" s="12" t="s">
        <v>160</v>
      </c>
      <c r="L210" s="42"/>
      <c r="M210" s="174"/>
      <c r="N210" s="175" t="s">
        <v>44</v>
      </c>
      <c r="O210" s="43"/>
      <c r="P210" s="176">
        <f>O210*H210</f>
        <v>0</v>
      </c>
      <c r="Q210" s="176">
        <v>0</v>
      </c>
      <c r="R210" s="176">
        <f>Q210*H210</f>
        <v>0</v>
      </c>
      <c r="S210" s="176">
        <v>0</v>
      </c>
      <c r="T210" s="177">
        <f>S210*H210</f>
        <v>0</v>
      </c>
      <c r="AR210" s="28" t="s">
        <v>259</v>
      </c>
      <c r="AT210" s="28" t="s">
        <v>156</v>
      </c>
      <c r="AU210" s="28" t="s">
        <v>82</v>
      </c>
      <c r="AY210" s="28" t="s">
        <v>153</v>
      </c>
      <c r="BE210" s="178">
        <f>IF(N210="základní",J210,0)</f>
        <v>0</v>
      </c>
      <c r="BF210" s="178">
        <f>IF(N210="snížená",J210,0)</f>
        <v>0</v>
      </c>
      <c r="BG210" s="178">
        <f>IF(N210="zákl. přenesená",J210,0)</f>
        <v>0</v>
      </c>
      <c r="BH210" s="178">
        <f>IF(N210="sníž. přenesená",J210,0)</f>
        <v>0</v>
      </c>
      <c r="BI210" s="178">
        <f>IF(N210="nulová",J210,0)</f>
        <v>0</v>
      </c>
      <c r="BJ210" s="28" t="s">
        <v>21</v>
      </c>
      <c r="BK210" s="178">
        <f>ROUND(I210*H210,2)</f>
        <v>0</v>
      </c>
      <c r="BL210" s="28" t="s">
        <v>259</v>
      </c>
      <c r="BM210" s="28" t="s">
        <v>362</v>
      </c>
    </row>
    <row r="211" spans="2:47" s="47" customFormat="1" ht="24">
      <c r="B211" s="4"/>
      <c r="D211" s="179" t="s">
        <v>163</v>
      </c>
      <c r="F211" s="180" t="s">
        <v>363</v>
      </c>
      <c r="K211" s="66"/>
      <c r="L211" s="42"/>
      <c r="M211" s="181"/>
      <c r="N211" s="43"/>
      <c r="O211" s="43"/>
      <c r="P211" s="43"/>
      <c r="Q211" s="43"/>
      <c r="R211" s="43"/>
      <c r="S211" s="43"/>
      <c r="T211" s="81"/>
      <c r="AT211" s="28" t="s">
        <v>163</v>
      </c>
      <c r="AU211" s="28" t="s">
        <v>82</v>
      </c>
    </row>
    <row r="212" spans="2:51" s="192" customFormat="1" ht="12">
      <c r="B212" s="191"/>
      <c r="D212" s="201" t="s">
        <v>165</v>
      </c>
      <c r="E212" s="202"/>
      <c r="F212" s="203" t="s">
        <v>358</v>
      </c>
      <c r="H212" s="204">
        <v>2.16</v>
      </c>
      <c r="K212" s="196"/>
      <c r="L212" s="197"/>
      <c r="M212" s="198"/>
      <c r="N212" s="199"/>
      <c r="O212" s="199"/>
      <c r="P212" s="199"/>
      <c r="Q212" s="199"/>
      <c r="R212" s="199"/>
      <c r="S212" s="199"/>
      <c r="T212" s="200"/>
      <c r="AT212" s="193" t="s">
        <v>165</v>
      </c>
      <c r="AU212" s="193" t="s">
        <v>82</v>
      </c>
      <c r="AV212" s="192" t="s">
        <v>82</v>
      </c>
      <c r="AW212" s="192" t="s">
        <v>36</v>
      </c>
      <c r="AX212" s="192" t="s">
        <v>21</v>
      </c>
      <c r="AY212" s="193" t="s">
        <v>153</v>
      </c>
    </row>
    <row r="213" spans="2:65" s="47" customFormat="1" ht="20.25" customHeight="1">
      <c r="B213" s="4"/>
      <c r="C213" s="5" t="s">
        <v>364</v>
      </c>
      <c r="D213" s="5" t="s">
        <v>156</v>
      </c>
      <c r="E213" s="6" t="s">
        <v>365</v>
      </c>
      <c r="F213" s="7" t="s">
        <v>366</v>
      </c>
      <c r="G213" s="8" t="s">
        <v>159</v>
      </c>
      <c r="H213" s="9">
        <v>2.16</v>
      </c>
      <c r="I213" s="10"/>
      <c r="J213" s="11">
        <f>ROUND(I213*H213,2)</f>
        <v>0</v>
      </c>
      <c r="K213" s="12" t="s">
        <v>160</v>
      </c>
      <c r="L213" s="42"/>
      <c r="M213" s="174"/>
      <c r="N213" s="175" t="s">
        <v>44</v>
      </c>
      <c r="O213" s="43"/>
      <c r="P213" s="176">
        <f>O213*H213</f>
        <v>0</v>
      </c>
      <c r="Q213" s="176">
        <v>0</v>
      </c>
      <c r="R213" s="176">
        <f>Q213*H213</f>
        <v>0</v>
      </c>
      <c r="S213" s="176">
        <v>0</v>
      </c>
      <c r="T213" s="177">
        <f>S213*H213</f>
        <v>0</v>
      </c>
      <c r="AR213" s="28" t="s">
        <v>259</v>
      </c>
      <c r="AT213" s="28" t="s">
        <v>156</v>
      </c>
      <c r="AU213" s="28" t="s">
        <v>82</v>
      </c>
      <c r="AY213" s="28" t="s">
        <v>153</v>
      </c>
      <c r="BE213" s="178">
        <f>IF(N213="základní",J213,0)</f>
        <v>0</v>
      </c>
      <c r="BF213" s="178">
        <f>IF(N213="snížená",J213,0)</f>
        <v>0</v>
      </c>
      <c r="BG213" s="178">
        <f>IF(N213="zákl. přenesená",J213,0)</f>
        <v>0</v>
      </c>
      <c r="BH213" s="178">
        <f>IF(N213="sníž. přenesená",J213,0)</f>
        <v>0</v>
      </c>
      <c r="BI213" s="178">
        <f>IF(N213="nulová",J213,0)</f>
        <v>0</v>
      </c>
      <c r="BJ213" s="28" t="s">
        <v>21</v>
      </c>
      <c r="BK213" s="178">
        <f>ROUND(I213*H213,2)</f>
        <v>0</v>
      </c>
      <c r="BL213" s="28" t="s">
        <v>259</v>
      </c>
      <c r="BM213" s="28" t="s">
        <v>367</v>
      </c>
    </row>
    <row r="214" spans="2:47" s="47" customFormat="1" ht="12">
      <c r="B214" s="4"/>
      <c r="D214" s="179" t="s">
        <v>163</v>
      </c>
      <c r="F214" s="180" t="s">
        <v>368</v>
      </c>
      <c r="K214" s="66"/>
      <c r="L214" s="42"/>
      <c r="M214" s="181"/>
      <c r="N214" s="43"/>
      <c r="O214" s="43"/>
      <c r="P214" s="43"/>
      <c r="Q214" s="43"/>
      <c r="R214" s="43"/>
      <c r="S214" s="43"/>
      <c r="T214" s="81"/>
      <c r="AT214" s="28" t="s">
        <v>163</v>
      </c>
      <c r="AU214" s="28" t="s">
        <v>82</v>
      </c>
    </row>
    <row r="215" spans="2:51" s="192" customFormat="1" ht="12">
      <c r="B215" s="191"/>
      <c r="D215" s="201" t="s">
        <v>165</v>
      </c>
      <c r="E215" s="202"/>
      <c r="F215" s="203" t="s">
        <v>358</v>
      </c>
      <c r="H215" s="204">
        <v>2.16</v>
      </c>
      <c r="K215" s="196"/>
      <c r="L215" s="197"/>
      <c r="M215" s="198"/>
      <c r="N215" s="199"/>
      <c r="O215" s="199"/>
      <c r="P215" s="199"/>
      <c r="Q215" s="199"/>
      <c r="R215" s="199"/>
      <c r="S215" s="199"/>
      <c r="T215" s="200"/>
      <c r="AT215" s="193" t="s">
        <v>165</v>
      </c>
      <c r="AU215" s="193" t="s">
        <v>82</v>
      </c>
      <c r="AV215" s="192" t="s">
        <v>82</v>
      </c>
      <c r="AW215" s="192" t="s">
        <v>36</v>
      </c>
      <c r="AX215" s="192" t="s">
        <v>21</v>
      </c>
      <c r="AY215" s="193" t="s">
        <v>153</v>
      </c>
    </row>
    <row r="216" spans="2:65" s="47" customFormat="1" ht="20.25" customHeight="1">
      <c r="B216" s="4"/>
      <c r="C216" s="5" t="s">
        <v>369</v>
      </c>
      <c r="D216" s="5" t="s">
        <v>156</v>
      </c>
      <c r="E216" s="6" t="s">
        <v>370</v>
      </c>
      <c r="F216" s="7" t="s">
        <v>371</v>
      </c>
      <c r="G216" s="8" t="s">
        <v>159</v>
      </c>
      <c r="H216" s="9">
        <v>2.16</v>
      </c>
      <c r="I216" s="10"/>
      <c r="J216" s="11">
        <f>ROUND(I216*H216,2)</f>
        <v>0</v>
      </c>
      <c r="K216" s="12" t="s">
        <v>160</v>
      </c>
      <c r="L216" s="42"/>
      <c r="M216" s="174"/>
      <c r="N216" s="175" t="s">
        <v>44</v>
      </c>
      <c r="O216" s="43"/>
      <c r="P216" s="176">
        <f>O216*H216</f>
        <v>0</v>
      </c>
      <c r="Q216" s="176">
        <v>0.00139</v>
      </c>
      <c r="R216" s="176">
        <f>Q216*H216</f>
        <v>0.0030024</v>
      </c>
      <c r="S216" s="176">
        <v>0</v>
      </c>
      <c r="T216" s="177">
        <f>S216*H216</f>
        <v>0</v>
      </c>
      <c r="AR216" s="28" t="s">
        <v>259</v>
      </c>
      <c r="AT216" s="28" t="s">
        <v>156</v>
      </c>
      <c r="AU216" s="28" t="s">
        <v>82</v>
      </c>
      <c r="AY216" s="28" t="s">
        <v>153</v>
      </c>
      <c r="BE216" s="178">
        <f>IF(N216="základní",J216,0)</f>
        <v>0</v>
      </c>
      <c r="BF216" s="178">
        <f>IF(N216="snížená",J216,0)</f>
        <v>0</v>
      </c>
      <c r="BG216" s="178">
        <f>IF(N216="zákl. přenesená",J216,0)</f>
        <v>0</v>
      </c>
      <c r="BH216" s="178">
        <f>IF(N216="sníž. přenesená",J216,0)</f>
        <v>0</v>
      </c>
      <c r="BI216" s="178">
        <f>IF(N216="nulová",J216,0)</f>
        <v>0</v>
      </c>
      <c r="BJ216" s="28" t="s">
        <v>21</v>
      </c>
      <c r="BK216" s="178">
        <f>ROUND(I216*H216,2)</f>
        <v>0</v>
      </c>
      <c r="BL216" s="28" t="s">
        <v>259</v>
      </c>
      <c r="BM216" s="28" t="s">
        <v>372</v>
      </c>
    </row>
    <row r="217" spans="2:47" s="47" customFormat="1" ht="12">
      <c r="B217" s="4"/>
      <c r="D217" s="179" t="s">
        <v>163</v>
      </c>
      <c r="F217" s="180" t="s">
        <v>373</v>
      </c>
      <c r="K217" s="66"/>
      <c r="L217" s="42"/>
      <c r="M217" s="181"/>
      <c r="N217" s="43"/>
      <c r="O217" s="43"/>
      <c r="P217" s="43"/>
      <c r="Q217" s="43"/>
      <c r="R217" s="43"/>
      <c r="S217" s="43"/>
      <c r="T217" s="81"/>
      <c r="AT217" s="28" t="s">
        <v>163</v>
      </c>
      <c r="AU217" s="28" t="s">
        <v>82</v>
      </c>
    </row>
    <row r="218" spans="2:51" s="192" customFormat="1" ht="12">
      <c r="B218" s="191"/>
      <c r="D218" s="201" t="s">
        <v>165</v>
      </c>
      <c r="E218" s="202"/>
      <c r="F218" s="203" t="s">
        <v>358</v>
      </c>
      <c r="H218" s="204">
        <v>2.16</v>
      </c>
      <c r="K218" s="196"/>
      <c r="L218" s="197"/>
      <c r="M218" s="198"/>
      <c r="N218" s="199"/>
      <c r="O218" s="199"/>
      <c r="P218" s="199"/>
      <c r="Q218" s="199"/>
      <c r="R218" s="199"/>
      <c r="S218" s="199"/>
      <c r="T218" s="200"/>
      <c r="AT218" s="193" t="s">
        <v>165</v>
      </c>
      <c r="AU218" s="193" t="s">
        <v>82</v>
      </c>
      <c r="AV218" s="192" t="s">
        <v>82</v>
      </c>
      <c r="AW218" s="192" t="s">
        <v>36</v>
      </c>
      <c r="AX218" s="192" t="s">
        <v>21</v>
      </c>
      <c r="AY218" s="193" t="s">
        <v>153</v>
      </c>
    </row>
    <row r="219" spans="2:65" s="47" customFormat="1" ht="20.25" customHeight="1">
      <c r="B219" s="4"/>
      <c r="C219" s="5" t="s">
        <v>374</v>
      </c>
      <c r="D219" s="5" t="s">
        <v>156</v>
      </c>
      <c r="E219" s="6" t="s">
        <v>375</v>
      </c>
      <c r="F219" s="7" t="s">
        <v>376</v>
      </c>
      <c r="G219" s="8" t="s">
        <v>348</v>
      </c>
      <c r="H219" s="13"/>
      <c r="I219" s="10"/>
      <c r="J219" s="11">
        <f>ROUND(I219*H219,2)</f>
        <v>0</v>
      </c>
      <c r="K219" s="12" t="s">
        <v>160</v>
      </c>
      <c r="L219" s="42"/>
      <c r="M219" s="174"/>
      <c r="N219" s="175" t="s">
        <v>44</v>
      </c>
      <c r="O219" s="43"/>
      <c r="P219" s="176">
        <f>O219*H219</f>
        <v>0</v>
      </c>
      <c r="Q219" s="176">
        <v>0</v>
      </c>
      <c r="R219" s="176">
        <f>Q219*H219</f>
        <v>0</v>
      </c>
      <c r="S219" s="176">
        <v>0</v>
      </c>
      <c r="T219" s="177">
        <f>S219*H219</f>
        <v>0</v>
      </c>
      <c r="AR219" s="28" t="s">
        <v>259</v>
      </c>
      <c r="AT219" s="28" t="s">
        <v>156</v>
      </c>
      <c r="AU219" s="28" t="s">
        <v>82</v>
      </c>
      <c r="AY219" s="28" t="s">
        <v>153</v>
      </c>
      <c r="BE219" s="178">
        <f>IF(N219="základní",J219,0)</f>
        <v>0</v>
      </c>
      <c r="BF219" s="178">
        <f>IF(N219="snížená",J219,0)</f>
        <v>0</v>
      </c>
      <c r="BG219" s="178">
        <f>IF(N219="zákl. přenesená",J219,0)</f>
        <v>0</v>
      </c>
      <c r="BH219" s="178">
        <f>IF(N219="sníž. přenesená",J219,0)</f>
        <v>0</v>
      </c>
      <c r="BI219" s="178">
        <f>IF(N219="nulová",J219,0)</f>
        <v>0</v>
      </c>
      <c r="BJ219" s="28" t="s">
        <v>21</v>
      </c>
      <c r="BK219" s="178">
        <f>ROUND(I219*H219,2)</f>
        <v>0</v>
      </c>
      <c r="BL219" s="28" t="s">
        <v>259</v>
      </c>
      <c r="BM219" s="28" t="s">
        <v>377</v>
      </c>
    </row>
    <row r="220" spans="2:47" s="47" customFormat="1" ht="24">
      <c r="B220" s="4"/>
      <c r="D220" s="179" t="s">
        <v>163</v>
      </c>
      <c r="F220" s="180" t="s">
        <v>378</v>
      </c>
      <c r="K220" s="66"/>
      <c r="L220" s="42"/>
      <c r="M220" s="181"/>
      <c r="N220" s="43"/>
      <c r="O220" s="43"/>
      <c r="P220" s="43"/>
      <c r="Q220" s="43"/>
      <c r="R220" s="43"/>
      <c r="S220" s="43"/>
      <c r="T220" s="81"/>
      <c r="AT220" s="28" t="s">
        <v>163</v>
      </c>
      <c r="AU220" s="28" t="s">
        <v>82</v>
      </c>
    </row>
    <row r="221" spans="2:63" s="159" customFormat="1" ht="29.25" customHeight="1">
      <c r="B221" s="158"/>
      <c r="D221" s="171" t="s">
        <v>72</v>
      </c>
      <c r="E221" s="172" t="s">
        <v>379</v>
      </c>
      <c r="F221" s="172" t="s">
        <v>380</v>
      </c>
      <c r="J221" s="173">
        <f>BK221</f>
        <v>0</v>
      </c>
      <c r="K221" s="163"/>
      <c r="L221" s="164"/>
      <c r="M221" s="165"/>
      <c r="N221" s="166"/>
      <c r="O221" s="166"/>
      <c r="P221" s="167">
        <f>P222</f>
        <v>0</v>
      </c>
      <c r="Q221" s="166"/>
      <c r="R221" s="167">
        <f>R222</f>
        <v>0</v>
      </c>
      <c r="S221" s="166"/>
      <c r="T221" s="168">
        <f>T222</f>
        <v>0</v>
      </c>
      <c r="AR221" s="160" t="s">
        <v>82</v>
      </c>
      <c r="AT221" s="169" t="s">
        <v>72</v>
      </c>
      <c r="AU221" s="169" t="s">
        <v>21</v>
      </c>
      <c r="AY221" s="160" t="s">
        <v>153</v>
      </c>
      <c r="BK221" s="170">
        <f>BK222</f>
        <v>0</v>
      </c>
    </row>
    <row r="222" spans="2:65" s="47" customFormat="1" ht="20.25" customHeight="1">
      <c r="B222" s="4"/>
      <c r="C222" s="5" t="s">
        <v>381</v>
      </c>
      <c r="D222" s="5" t="s">
        <v>156</v>
      </c>
      <c r="E222" s="6" t="s">
        <v>382</v>
      </c>
      <c r="F222" s="7" t="s">
        <v>383</v>
      </c>
      <c r="G222" s="8" t="s">
        <v>384</v>
      </c>
      <c r="H222" s="9">
        <v>1</v>
      </c>
      <c r="I222" s="481">
        <f>'slaboproud B35'!H8</f>
        <v>0</v>
      </c>
      <c r="J222" s="11">
        <f>ROUND(I222*H222,2)</f>
        <v>0</v>
      </c>
      <c r="K222" s="12"/>
      <c r="L222" s="42"/>
      <c r="M222" s="174"/>
      <c r="N222" s="175" t="s">
        <v>44</v>
      </c>
      <c r="O222" s="43"/>
      <c r="P222" s="176">
        <f>O222*H222</f>
        <v>0</v>
      </c>
      <c r="Q222" s="176">
        <v>0</v>
      </c>
      <c r="R222" s="176">
        <f>Q222*H222</f>
        <v>0</v>
      </c>
      <c r="S222" s="176">
        <v>0</v>
      </c>
      <c r="T222" s="177">
        <f>S222*H222</f>
        <v>0</v>
      </c>
      <c r="AR222" s="28" t="s">
        <v>259</v>
      </c>
      <c r="AT222" s="28" t="s">
        <v>156</v>
      </c>
      <c r="AU222" s="28" t="s">
        <v>82</v>
      </c>
      <c r="AY222" s="28" t="s">
        <v>153</v>
      </c>
      <c r="BE222" s="178">
        <f>IF(N222="základní",J222,0)</f>
        <v>0</v>
      </c>
      <c r="BF222" s="178">
        <f>IF(N222="snížená",J222,0)</f>
        <v>0</v>
      </c>
      <c r="BG222" s="178">
        <f>IF(N222="zákl. přenesená",J222,0)</f>
        <v>0</v>
      </c>
      <c r="BH222" s="178">
        <f>IF(N222="sníž. přenesená",J222,0)</f>
        <v>0</v>
      </c>
      <c r="BI222" s="178">
        <f>IF(N222="nulová",J222,0)</f>
        <v>0</v>
      </c>
      <c r="BJ222" s="28" t="s">
        <v>21</v>
      </c>
      <c r="BK222" s="178">
        <f>ROUND(I222*H222,2)</f>
        <v>0</v>
      </c>
      <c r="BL222" s="28" t="s">
        <v>259</v>
      </c>
      <c r="BM222" s="28" t="s">
        <v>385</v>
      </c>
    </row>
    <row r="223" spans="2:63" s="159" customFormat="1" ht="29.25" customHeight="1">
      <c r="B223" s="158"/>
      <c r="D223" s="171" t="s">
        <v>72</v>
      </c>
      <c r="E223" s="172" t="s">
        <v>386</v>
      </c>
      <c r="F223" s="172" t="s">
        <v>387</v>
      </c>
      <c r="J223" s="173">
        <f>BK223</f>
        <v>0</v>
      </c>
      <c r="K223" s="163"/>
      <c r="L223" s="164"/>
      <c r="M223" s="165"/>
      <c r="N223" s="166"/>
      <c r="O223" s="166"/>
      <c r="P223" s="167">
        <f>SUM(P224:P243)</f>
        <v>0</v>
      </c>
      <c r="Q223" s="166"/>
      <c r="R223" s="167">
        <f>SUM(R224:R243)</f>
        <v>1.9680369000000002</v>
      </c>
      <c r="S223" s="166"/>
      <c r="T223" s="168">
        <f>SUM(T224:T243)</f>
        <v>0.6031</v>
      </c>
      <c r="AR223" s="160" t="s">
        <v>82</v>
      </c>
      <c r="AT223" s="169" t="s">
        <v>72</v>
      </c>
      <c r="AU223" s="169" t="s">
        <v>21</v>
      </c>
      <c r="AY223" s="160" t="s">
        <v>153</v>
      </c>
      <c r="BK223" s="170">
        <f>SUM(BK224:BK243)</f>
        <v>0</v>
      </c>
    </row>
    <row r="224" spans="2:65" s="47" customFormat="1" ht="28.5" customHeight="1">
      <c r="B224" s="4"/>
      <c r="C224" s="5" t="s">
        <v>388</v>
      </c>
      <c r="D224" s="5" t="s">
        <v>156</v>
      </c>
      <c r="E224" s="6" t="s">
        <v>389</v>
      </c>
      <c r="F224" s="7" t="s">
        <v>390</v>
      </c>
      <c r="G224" s="8" t="s">
        <v>159</v>
      </c>
      <c r="H224" s="9">
        <v>141.26</v>
      </c>
      <c r="I224" s="10"/>
      <c r="J224" s="11">
        <f>ROUND(I224*H224,2)</f>
        <v>0</v>
      </c>
      <c r="K224" s="12" t="s">
        <v>160</v>
      </c>
      <c r="L224" s="42"/>
      <c r="M224" s="174"/>
      <c r="N224" s="175" t="s">
        <v>44</v>
      </c>
      <c r="O224" s="43"/>
      <c r="P224" s="176">
        <f>O224*H224</f>
        <v>0</v>
      </c>
      <c r="Q224" s="176">
        <v>0</v>
      </c>
      <c r="R224" s="176">
        <f>Q224*H224</f>
        <v>0</v>
      </c>
      <c r="S224" s="176">
        <v>0</v>
      </c>
      <c r="T224" s="177">
        <f>S224*H224</f>
        <v>0</v>
      </c>
      <c r="AR224" s="28" t="s">
        <v>259</v>
      </c>
      <c r="AT224" s="28" t="s">
        <v>156</v>
      </c>
      <c r="AU224" s="28" t="s">
        <v>82</v>
      </c>
      <c r="AY224" s="28" t="s">
        <v>153</v>
      </c>
      <c r="BE224" s="178">
        <f>IF(N224="základní",J224,0)</f>
        <v>0</v>
      </c>
      <c r="BF224" s="178">
        <f>IF(N224="snížená",J224,0)</f>
        <v>0</v>
      </c>
      <c r="BG224" s="178">
        <f>IF(N224="zákl. přenesená",J224,0)</f>
        <v>0</v>
      </c>
      <c r="BH224" s="178">
        <f>IF(N224="sníž. přenesená",J224,0)</f>
        <v>0</v>
      </c>
      <c r="BI224" s="178">
        <f>IF(N224="nulová",J224,0)</f>
        <v>0</v>
      </c>
      <c r="BJ224" s="28" t="s">
        <v>21</v>
      </c>
      <c r="BK224" s="178">
        <f>ROUND(I224*H224,2)</f>
        <v>0</v>
      </c>
      <c r="BL224" s="28" t="s">
        <v>259</v>
      </c>
      <c r="BM224" s="28" t="s">
        <v>391</v>
      </c>
    </row>
    <row r="225" spans="2:47" s="47" customFormat="1" ht="24">
      <c r="B225" s="4"/>
      <c r="D225" s="179" t="s">
        <v>163</v>
      </c>
      <c r="F225" s="180" t="s">
        <v>392</v>
      </c>
      <c r="K225" s="66"/>
      <c r="L225" s="42"/>
      <c r="M225" s="181"/>
      <c r="N225" s="43"/>
      <c r="O225" s="43"/>
      <c r="P225" s="43"/>
      <c r="Q225" s="43"/>
      <c r="R225" s="43"/>
      <c r="S225" s="43"/>
      <c r="T225" s="81"/>
      <c r="AT225" s="28" t="s">
        <v>163</v>
      </c>
      <c r="AU225" s="28" t="s">
        <v>82</v>
      </c>
    </row>
    <row r="226" spans="2:51" s="183" customFormat="1" ht="12">
      <c r="B226" s="182"/>
      <c r="D226" s="179" t="s">
        <v>165</v>
      </c>
      <c r="E226" s="184"/>
      <c r="F226" s="185" t="s">
        <v>219</v>
      </c>
      <c r="H226" s="184"/>
      <c r="K226" s="186"/>
      <c r="L226" s="187"/>
      <c r="M226" s="188"/>
      <c r="N226" s="189"/>
      <c r="O226" s="189"/>
      <c r="P226" s="189"/>
      <c r="Q226" s="189"/>
      <c r="R226" s="189"/>
      <c r="S226" s="189"/>
      <c r="T226" s="190"/>
      <c r="AT226" s="184" t="s">
        <v>165</v>
      </c>
      <c r="AU226" s="184" t="s">
        <v>82</v>
      </c>
      <c r="AV226" s="183" t="s">
        <v>21</v>
      </c>
      <c r="AW226" s="183" t="s">
        <v>36</v>
      </c>
      <c r="AX226" s="183" t="s">
        <v>73</v>
      </c>
      <c r="AY226" s="184" t="s">
        <v>153</v>
      </c>
    </row>
    <row r="227" spans="2:51" s="192" customFormat="1" ht="12">
      <c r="B227" s="191"/>
      <c r="D227" s="201" t="s">
        <v>165</v>
      </c>
      <c r="E227" s="202"/>
      <c r="F227" s="203" t="s">
        <v>393</v>
      </c>
      <c r="H227" s="204">
        <v>141.26</v>
      </c>
      <c r="K227" s="196"/>
      <c r="L227" s="197"/>
      <c r="M227" s="198"/>
      <c r="N227" s="199"/>
      <c r="O227" s="199"/>
      <c r="P227" s="199"/>
      <c r="Q227" s="199"/>
      <c r="R227" s="199"/>
      <c r="S227" s="199"/>
      <c r="T227" s="200"/>
      <c r="AT227" s="193" t="s">
        <v>165</v>
      </c>
      <c r="AU227" s="193" t="s">
        <v>82</v>
      </c>
      <c r="AV227" s="192" t="s">
        <v>82</v>
      </c>
      <c r="AW227" s="192" t="s">
        <v>36</v>
      </c>
      <c r="AX227" s="192" t="s">
        <v>21</v>
      </c>
      <c r="AY227" s="193" t="s">
        <v>153</v>
      </c>
    </row>
    <row r="228" spans="2:65" s="47" customFormat="1" ht="20.25" customHeight="1">
      <c r="B228" s="4"/>
      <c r="C228" s="14" t="s">
        <v>394</v>
      </c>
      <c r="D228" s="14" t="s">
        <v>395</v>
      </c>
      <c r="E228" s="15" t="s">
        <v>396</v>
      </c>
      <c r="F228" s="16" t="s">
        <v>397</v>
      </c>
      <c r="G228" s="17" t="s">
        <v>159</v>
      </c>
      <c r="H228" s="18">
        <v>152.561</v>
      </c>
      <c r="I228" s="19"/>
      <c r="J228" s="20">
        <f>ROUND(I228*H228,2)</f>
        <v>0</v>
      </c>
      <c r="K228" s="21"/>
      <c r="L228" s="217"/>
      <c r="M228" s="218"/>
      <c r="N228" s="219" t="s">
        <v>44</v>
      </c>
      <c r="O228" s="43"/>
      <c r="P228" s="176">
        <f>O228*H228</f>
        <v>0</v>
      </c>
      <c r="Q228" s="176">
        <v>0.0129</v>
      </c>
      <c r="R228" s="176">
        <f>Q228*H228</f>
        <v>1.9680369000000002</v>
      </c>
      <c r="S228" s="176">
        <v>0</v>
      </c>
      <c r="T228" s="177">
        <f>S228*H228</f>
        <v>0</v>
      </c>
      <c r="AR228" s="28" t="s">
        <v>359</v>
      </c>
      <c r="AT228" s="28" t="s">
        <v>395</v>
      </c>
      <c r="AU228" s="28" t="s">
        <v>82</v>
      </c>
      <c r="AY228" s="28" t="s">
        <v>153</v>
      </c>
      <c r="BE228" s="178">
        <f>IF(N228="základní",J228,0)</f>
        <v>0</v>
      </c>
      <c r="BF228" s="178">
        <f>IF(N228="snížená",J228,0)</f>
        <v>0</v>
      </c>
      <c r="BG228" s="178">
        <f>IF(N228="zákl. přenesená",J228,0)</f>
        <v>0</v>
      </c>
      <c r="BH228" s="178">
        <f>IF(N228="sníž. přenesená",J228,0)</f>
        <v>0</v>
      </c>
      <c r="BI228" s="178">
        <f>IF(N228="nulová",J228,0)</f>
        <v>0</v>
      </c>
      <c r="BJ228" s="28" t="s">
        <v>21</v>
      </c>
      <c r="BK228" s="178">
        <f>ROUND(I228*H228,2)</f>
        <v>0</v>
      </c>
      <c r="BL228" s="28" t="s">
        <v>259</v>
      </c>
      <c r="BM228" s="28" t="s">
        <v>398</v>
      </c>
    </row>
    <row r="229" spans="2:47" s="47" customFormat="1" ht="12">
      <c r="B229" s="4"/>
      <c r="D229" s="179" t="s">
        <v>163</v>
      </c>
      <c r="F229" s="180" t="s">
        <v>399</v>
      </c>
      <c r="K229" s="66"/>
      <c r="L229" s="42"/>
      <c r="M229" s="181"/>
      <c r="N229" s="43"/>
      <c r="O229" s="43"/>
      <c r="P229" s="43"/>
      <c r="Q229" s="43"/>
      <c r="R229" s="43"/>
      <c r="S229" s="43"/>
      <c r="T229" s="81"/>
      <c r="AT229" s="28" t="s">
        <v>163</v>
      </c>
      <c r="AU229" s="28" t="s">
        <v>82</v>
      </c>
    </row>
    <row r="230" spans="2:47" s="47" customFormat="1" ht="84">
      <c r="B230" s="4"/>
      <c r="D230" s="179" t="s">
        <v>400</v>
      </c>
      <c r="F230" s="220" t="s">
        <v>401</v>
      </c>
      <c r="K230" s="66"/>
      <c r="L230" s="42"/>
      <c r="M230" s="181"/>
      <c r="N230" s="43"/>
      <c r="O230" s="43"/>
      <c r="P230" s="43"/>
      <c r="Q230" s="43"/>
      <c r="R230" s="43"/>
      <c r="S230" s="43"/>
      <c r="T230" s="81"/>
      <c r="AT230" s="28" t="s">
        <v>400</v>
      </c>
      <c r="AU230" s="28" t="s">
        <v>82</v>
      </c>
    </row>
    <row r="231" spans="2:51" s="183" customFormat="1" ht="12">
      <c r="B231" s="182"/>
      <c r="D231" s="179" t="s">
        <v>165</v>
      </c>
      <c r="E231" s="184"/>
      <c r="F231" s="185" t="s">
        <v>219</v>
      </c>
      <c r="H231" s="184"/>
      <c r="K231" s="186"/>
      <c r="L231" s="187"/>
      <c r="M231" s="188"/>
      <c r="N231" s="189"/>
      <c r="O231" s="189"/>
      <c r="P231" s="189"/>
      <c r="Q231" s="189"/>
      <c r="R231" s="189"/>
      <c r="S231" s="189"/>
      <c r="T231" s="190"/>
      <c r="AT231" s="184" t="s">
        <v>165</v>
      </c>
      <c r="AU231" s="184" t="s">
        <v>82</v>
      </c>
      <c r="AV231" s="183" t="s">
        <v>21</v>
      </c>
      <c r="AW231" s="183" t="s">
        <v>36</v>
      </c>
      <c r="AX231" s="183" t="s">
        <v>73</v>
      </c>
      <c r="AY231" s="184" t="s">
        <v>153</v>
      </c>
    </row>
    <row r="232" spans="2:51" s="192" customFormat="1" ht="12">
      <c r="B232" s="191"/>
      <c r="D232" s="179" t="s">
        <v>165</v>
      </c>
      <c r="E232" s="193"/>
      <c r="F232" s="194" t="s">
        <v>393</v>
      </c>
      <c r="H232" s="195">
        <v>141.26</v>
      </c>
      <c r="K232" s="196"/>
      <c r="L232" s="197"/>
      <c r="M232" s="198"/>
      <c r="N232" s="199"/>
      <c r="O232" s="199"/>
      <c r="P232" s="199"/>
      <c r="Q232" s="199"/>
      <c r="R232" s="199"/>
      <c r="S232" s="199"/>
      <c r="T232" s="200"/>
      <c r="AT232" s="193" t="s">
        <v>165</v>
      </c>
      <c r="AU232" s="193" t="s">
        <v>82</v>
      </c>
      <c r="AV232" s="192" t="s">
        <v>82</v>
      </c>
      <c r="AW232" s="192" t="s">
        <v>36</v>
      </c>
      <c r="AX232" s="192" t="s">
        <v>73</v>
      </c>
      <c r="AY232" s="193" t="s">
        <v>153</v>
      </c>
    </row>
    <row r="233" spans="2:51" s="192" customFormat="1" ht="12">
      <c r="B233" s="191"/>
      <c r="D233" s="179" t="s">
        <v>165</v>
      </c>
      <c r="E233" s="193"/>
      <c r="F233" s="194" t="s">
        <v>402</v>
      </c>
      <c r="H233" s="195">
        <v>11.301</v>
      </c>
      <c r="K233" s="196"/>
      <c r="L233" s="197"/>
      <c r="M233" s="198"/>
      <c r="N233" s="199"/>
      <c r="O233" s="199"/>
      <c r="P233" s="199"/>
      <c r="Q233" s="199"/>
      <c r="R233" s="199"/>
      <c r="S233" s="199"/>
      <c r="T233" s="200"/>
      <c r="AT233" s="193" t="s">
        <v>165</v>
      </c>
      <c r="AU233" s="193" t="s">
        <v>82</v>
      </c>
      <c r="AV233" s="192" t="s">
        <v>82</v>
      </c>
      <c r="AW233" s="192" t="s">
        <v>36</v>
      </c>
      <c r="AX233" s="192" t="s">
        <v>73</v>
      </c>
      <c r="AY233" s="193" t="s">
        <v>153</v>
      </c>
    </row>
    <row r="234" spans="2:51" s="206" customFormat="1" ht="12">
      <c r="B234" s="205"/>
      <c r="D234" s="201" t="s">
        <v>165</v>
      </c>
      <c r="E234" s="207"/>
      <c r="F234" s="208" t="s">
        <v>190</v>
      </c>
      <c r="H234" s="209">
        <v>152.561</v>
      </c>
      <c r="K234" s="210"/>
      <c r="L234" s="211"/>
      <c r="M234" s="212"/>
      <c r="N234" s="213"/>
      <c r="O234" s="213"/>
      <c r="P234" s="213"/>
      <c r="Q234" s="213"/>
      <c r="R234" s="213"/>
      <c r="S234" s="213"/>
      <c r="T234" s="214"/>
      <c r="AT234" s="215" t="s">
        <v>165</v>
      </c>
      <c r="AU234" s="215" t="s">
        <v>82</v>
      </c>
      <c r="AV234" s="206" t="s">
        <v>161</v>
      </c>
      <c r="AW234" s="206" t="s">
        <v>36</v>
      </c>
      <c r="AX234" s="206" t="s">
        <v>21</v>
      </c>
      <c r="AY234" s="215" t="s">
        <v>153</v>
      </c>
    </row>
    <row r="235" spans="2:65" s="47" customFormat="1" ht="20.25" customHeight="1">
      <c r="B235" s="4"/>
      <c r="C235" s="5" t="s">
        <v>403</v>
      </c>
      <c r="D235" s="5" t="s">
        <v>156</v>
      </c>
      <c r="E235" s="6" t="s">
        <v>404</v>
      </c>
      <c r="F235" s="7" t="s">
        <v>405</v>
      </c>
      <c r="G235" s="8" t="s">
        <v>159</v>
      </c>
      <c r="H235" s="9">
        <v>12.062</v>
      </c>
      <c r="I235" s="10"/>
      <c r="J235" s="11">
        <f>ROUND(I235*H235,2)</f>
        <v>0</v>
      </c>
      <c r="K235" s="12"/>
      <c r="L235" s="42"/>
      <c r="M235" s="174"/>
      <c r="N235" s="175" t="s">
        <v>44</v>
      </c>
      <c r="O235" s="43"/>
      <c r="P235" s="176">
        <f>O235*H235</f>
        <v>0</v>
      </c>
      <c r="Q235" s="176">
        <v>0</v>
      </c>
      <c r="R235" s="176">
        <f>Q235*H235</f>
        <v>0</v>
      </c>
      <c r="S235" s="176">
        <v>0.05</v>
      </c>
      <c r="T235" s="177">
        <f>S235*H235</f>
        <v>0.6031</v>
      </c>
      <c r="AR235" s="28" t="s">
        <v>259</v>
      </c>
      <c r="AT235" s="28" t="s">
        <v>156</v>
      </c>
      <c r="AU235" s="28" t="s">
        <v>82</v>
      </c>
      <c r="AY235" s="28" t="s">
        <v>153</v>
      </c>
      <c r="BE235" s="178">
        <f>IF(N235="základní",J235,0)</f>
        <v>0</v>
      </c>
      <c r="BF235" s="178">
        <f>IF(N235="snížená",J235,0)</f>
        <v>0</v>
      </c>
      <c r="BG235" s="178">
        <f>IF(N235="zákl. přenesená",J235,0)</f>
        <v>0</v>
      </c>
      <c r="BH235" s="178">
        <f>IF(N235="sníž. přenesená",J235,0)</f>
        <v>0</v>
      </c>
      <c r="BI235" s="178">
        <f>IF(N235="nulová",J235,0)</f>
        <v>0</v>
      </c>
      <c r="BJ235" s="28" t="s">
        <v>21</v>
      </c>
      <c r="BK235" s="178">
        <f>ROUND(I235*H235,2)</f>
        <v>0</v>
      </c>
      <c r="BL235" s="28" t="s">
        <v>259</v>
      </c>
      <c r="BM235" s="28" t="s">
        <v>406</v>
      </c>
    </row>
    <row r="236" spans="2:47" s="47" customFormat="1" ht="12">
      <c r="B236" s="4"/>
      <c r="D236" s="179" t="s">
        <v>163</v>
      </c>
      <c r="F236" s="180" t="s">
        <v>407</v>
      </c>
      <c r="K236" s="66"/>
      <c r="L236" s="42"/>
      <c r="M236" s="181"/>
      <c r="N236" s="43"/>
      <c r="O236" s="43"/>
      <c r="P236" s="43"/>
      <c r="Q236" s="43"/>
      <c r="R236" s="43"/>
      <c r="S236" s="43"/>
      <c r="T236" s="81"/>
      <c r="AT236" s="28" t="s">
        <v>163</v>
      </c>
      <c r="AU236" s="28" t="s">
        <v>82</v>
      </c>
    </row>
    <row r="237" spans="2:51" s="183" customFormat="1" ht="12">
      <c r="B237" s="182"/>
      <c r="D237" s="179" t="s">
        <v>165</v>
      </c>
      <c r="E237" s="184"/>
      <c r="F237" s="185" t="s">
        <v>408</v>
      </c>
      <c r="H237" s="184"/>
      <c r="K237" s="186"/>
      <c r="L237" s="187"/>
      <c r="M237" s="188"/>
      <c r="N237" s="189"/>
      <c r="O237" s="189"/>
      <c r="P237" s="189"/>
      <c r="Q237" s="189"/>
      <c r="R237" s="189"/>
      <c r="S237" s="189"/>
      <c r="T237" s="190"/>
      <c r="AT237" s="184" t="s">
        <v>165</v>
      </c>
      <c r="AU237" s="184" t="s">
        <v>82</v>
      </c>
      <c r="AV237" s="183" t="s">
        <v>21</v>
      </c>
      <c r="AW237" s="183" t="s">
        <v>36</v>
      </c>
      <c r="AX237" s="183" t="s">
        <v>73</v>
      </c>
      <c r="AY237" s="184" t="s">
        <v>153</v>
      </c>
    </row>
    <row r="238" spans="2:51" s="183" customFormat="1" ht="12">
      <c r="B238" s="182"/>
      <c r="D238" s="179" t="s">
        <v>165</v>
      </c>
      <c r="E238" s="184"/>
      <c r="F238" s="185" t="s">
        <v>409</v>
      </c>
      <c r="H238" s="184"/>
      <c r="K238" s="186"/>
      <c r="L238" s="187"/>
      <c r="M238" s="188"/>
      <c r="N238" s="189"/>
      <c r="O238" s="189"/>
      <c r="P238" s="189"/>
      <c r="Q238" s="189"/>
      <c r="R238" s="189"/>
      <c r="S238" s="189"/>
      <c r="T238" s="190"/>
      <c r="AT238" s="184" t="s">
        <v>165</v>
      </c>
      <c r="AU238" s="184" t="s">
        <v>82</v>
      </c>
      <c r="AV238" s="183" t="s">
        <v>21</v>
      </c>
      <c r="AW238" s="183" t="s">
        <v>36</v>
      </c>
      <c r="AX238" s="183" t="s">
        <v>73</v>
      </c>
      <c r="AY238" s="184" t="s">
        <v>153</v>
      </c>
    </row>
    <row r="239" spans="2:51" s="192" customFormat="1" ht="12">
      <c r="B239" s="191"/>
      <c r="D239" s="201" t="s">
        <v>165</v>
      </c>
      <c r="E239" s="202"/>
      <c r="F239" s="203" t="s">
        <v>410</v>
      </c>
      <c r="H239" s="204">
        <v>12.062</v>
      </c>
      <c r="K239" s="196"/>
      <c r="L239" s="197"/>
      <c r="M239" s="198"/>
      <c r="N239" s="199"/>
      <c r="O239" s="199"/>
      <c r="P239" s="199"/>
      <c r="Q239" s="199"/>
      <c r="R239" s="199"/>
      <c r="S239" s="199"/>
      <c r="T239" s="200"/>
      <c r="AT239" s="193" t="s">
        <v>165</v>
      </c>
      <c r="AU239" s="193" t="s">
        <v>82</v>
      </c>
      <c r="AV239" s="192" t="s">
        <v>82</v>
      </c>
      <c r="AW239" s="192" t="s">
        <v>36</v>
      </c>
      <c r="AX239" s="192" t="s">
        <v>21</v>
      </c>
      <c r="AY239" s="193" t="s">
        <v>153</v>
      </c>
    </row>
    <row r="240" spans="2:65" s="47" customFormat="1" ht="20.25" customHeight="1">
      <c r="B240" s="4"/>
      <c r="C240" s="5" t="s">
        <v>411</v>
      </c>
      <c r="D240" s="5" t="s">
        <v>156</v>
      </c>
      <c r="E240" s="6" t="s">
        <v>412</v>
      </c>
      <c r="F240" s="7" t="s">
        <v>413</v>
      </c>
      <c r="G240" s="8" t="s">
        <v>269</v>
      </c>
      <c r="H240" s="9">
        <v>1.968</v>
      </c>
      <c r="I240" s="10"/>
      <c r="J240" s="11">
        <f>ROUND(I240*H240,2)</f>
        <v>0</v>
      </c>
      <c r="K240" s="12" t="s">
        <v>160</v>
      </c>
      <c r="L240" s="42"/>
      <c r="M240" s="174"/>
      <c r="N240" s="175" t="s">
        <v>44</v>
      </c>
      <c r="O240" s="43"/>
      <c r="P240" s="176">
        <f>O240*H240</f>
        <v>0</v>
      </c>
      <c r="Q240" s="176">
        <v>0</v>
      </c>
      <c r="R240" s="176">
        <f>Q240*H240</f>
        <v>0</v>
      </c>
      <c r="S240" s="176">
        <v>0</v>
      </c>
      <c r="T240" s="177">
        <f>S240*H240</f>
        <v>0</v>
      </c>
      <c r="AR240" s="28" t="s">
        <v>259</v>
      </c>
      <c r="AT240" s="28" t="s">
        <v>156</v>
      </c>
      <c r="AU240" s="28" t="s">
        <v>82</v>
      </c>
      <c r="AY240" s="28" t="s">
        <v>153</v>
      </c>
      <c r="BE240" s="178">
        <f>IF(N240="základní",J240,0)</f>
        <v>0</v>
      </c>
      <c r="BF240" s="178">
        <f>IF(N240="snížená",J240,0)</f>
        <v>0</v>
      </c>
      <c r="BG240" s="178">
        <f>IF(N240="zákl. přenesená",J240,0)</f>
        <v>0</v>
      </c>
      <c r="BH240" s="178">
        <f>IF(N240="sníž. přenesená",J240,0)</f>
        <v>0</v>
      </c>
      <c r="BI240" s="178">
        <f>IF(N240="nulová",J240,0)</f>
        <v>0</v>
      </c>
      <c r="BJ240" s="28" t="s">
        <v>21</v>
      </c>
      <c r="BK240" s="178">
        <f>ROUND(I240*H240,2)</f>
        <v>0</v>
      </c>
      <c r="BL240" s="28" t="s">
        <v>259</v>
      </c>
      <c r="BM240" s="28" t="s">
        <v>414</v>
      </c>
    </row>
    <row r="241" spans="2:47" s="47" customFormat="1" ht="24">
      <c r="B241" s="4"/>
      <c r="D241" s="201" t="s">
        <v>163</v>
      </c>
      <c r="F241" s="216" t="s">
        <v>415</v>
      </c>
      <c r="K241" s="66"/>
      <c r="L241" s="42"/>
      <c r="M241" s="181"/>
      <c r="N241" s="43"/>
      <c r="O241" s="43"/>
      <c r="P241" s="43"/>
      <c r="Q241" s="43"/>
      <c r="R241" s="43"/>
      <c r="S241" s="43"/>
      <c r="T241" s="81"/>
      <c r="AT241" s="28" t="s">
        <v>163</v>
      </c>
      <c r="AU241" s="28" t="s">
        <v>82</v>
      </c>
    </row>
    <row r="242" spans="2:65" s="47" customFormat="1" ht="20.25" customHeight="1">
      <c r="B242" s="4"/>
      <c r="C242" s="5" t="s">
        <v>416</v>
      </c>
      <c r="D242" s="5" t="s">
        <v>156</v>
      </c>
      <c r="E242" s="6" t="s">
        <v>417</v>
      </c>
      <c r="F242" s="7" t="s">
        <v>418</v>
      </c>
      <c r="G242" s="8" t="s">
        <v>269</v>
      </c>
      <c r="H242" s="9">
        <v>1.968</v>
      </c>
      <c r="I242" s="10"/>
      <c r="J242" s="11">
        <f>ROUND(I242*H242,2)</f>
        <v>0</v>
      </c>
      <c r="K242" s="12" t="s">
        <v>160</v>
      </c>
      <c r="L242" s="42"/>
      <c r="M242" s="174"/>
      <c r="N242" s="175" t="s">
        <v>44</v>
      </c>
      <c r="O242" s="43"/>
      <c r="P242" s="176">
        <f>O242*H242</f>
        <v>0</v>
      </c>
      <c r="Q242" s="176">
        <v>0</v>
      </c>
      <c r="R242" s="176">
        <f>Q242*H242</f>
        <v>0</v>
      </c>
      <c r="S242" s="176">
        <v>0</v>
      </c>
      <c r="T242" s="177">
        <f>S242*H242</f>
        <v>0</v>
      </c>
      <c r="AR242" s="28" t="s">
        <v>259</v>
      </c>
      <c r="AT242" s="28" t="s">
        <v>156</v>
      </c>
      <c r="AU242" s="28" t="s">
        <v>82</v>
      </c>
      <c r="AY242" s="28" t="s">
        <v>153</v>
      </c>
      <c r="BE242" s="178">
        <f>IF(N242="základní",J242,0)</f>
        <v>0</v>
      </c>
      <c r="BF242" s="178">
        <f>IF(N242="snížená",J242,0)</f>
        <v>0</v>
      </c>
      <c r="BG242" s="178">
        <f>IF(N242="zákl. přenesená",J242,0)</f>
        <v>0</v>
      </c>
      <c r="BH242" s="178">
        <f>IF(N242="sníž. přenesená",J242,0)</f>
        <v>0</v>
      </c>
      <c r="BI242" s="178">
        <f>IF(N242="nulová",J242,0)</f>
        <v>0</v>
      </c>
      <c r="BJ242" s="28" t="s">
        <v>21</v>
      </c>
      <c r="BK242" s="178">
        <f>ROUND(I242*H242,2)</f>
        <v>0</v>
      </c>
      <c r="BL242" s="28" t="s">
        <v>259</v>
      </c>
      <c r="BM242" s="28" t="s">
        <v>419</v>
      </c>
    </row>
    <row r="243" spans="2:47" s="47" customFormat="1" ht="36">
      <c r="B243" s="4"/>
      <c r="D243" s="179" t="s">
        <v>163</v>
      </c>
      <c r="F243" s="180" t="s">
        <v>420</v>
      </c>
      <c r="K243" s="66"/>
      <c r="L243" s="42"/>
      <c r="M243" s="181"/>
      <c r="N243" s="43"/>
      <c r="O243" s="43"/>
      <c r="P243" s="43"/>
      <c r="Q243" s="43"/>
      <c r="R243" s="43"/>
      <c r="S243" s="43"/>
      <c r="T243" s="81"/>
      <c r="AT243" s="28" t="s">
        <v>163</v>
      </c>
      <c r="AU243" s="28" t="s">
        <v>82</v>
      </c>
    </row>
    <row r="244" spans="2:63" s="159" customFormat="1" ht="29.25" customHeight="1">
      <c r="B244" s="158"/>
      <c r="D244" s="171" t="s">
        <v>72</v>
      </c>
      <c r="E244" s="172" t="s">
        <v>421</v>
      </c>
      <c r="F244" s="172" t="s">
        <v>422</v>
      </c>
      <c r="J244" s="173">
        <f>BK244</f>
        <v>0</v>
      </c>
      <c r="K244" s="163"/>
      <c r="L244" s="164"/>
      <c r="M244" s="165"/>
      <c r="N244" s="166"/>
      <c r="O244" s="166"/>
      <c r="P244" s="167">
        <f>SUM(P245:P286)</f>
        <v>0</v>
      </c>
      <c r="Q244" s="166"/>
      <c r="R244" s="167">
        <f>SUM(R245:R286)</f>
        <v>0.8066304300000001</v>
      </c>
      <c r="S244" s="166"/>
      <c r="T244" s="168">
        <f>SUM(T245:T286)</f>
        <v>0</v>
      </c>
      <c r="AR244" s="160" t="s">
        <v>82</v>
      </c>
      <c r="AT244" s="169" t="s">
        <v>72</v>
      </c>
      <c r="AU244" s="169" t="s">
        <v>21</v>
      </c>
      <c r="AY244" s="160" t="s">
        <v>153</v>
      </c>
      <c r="BK244" s="170">
        <f>SUM(BK245:BK286)</f>
        <v>0</v>
      </c>
    </row>
    <row r="245" spans="2:65" s="47" customFormat="1" ht="28.5" customHeight="1">
      <c r="B245" s="4"/>
      <c r="C245" s="5" t="s">
        <v>423</v>
      </c>
      <c r="D245" s="5" t="s">
        <v>156</v>
      </c>
      <c r="E245" s="6" t="s">
        <v>424</v>
      </c>
      <c r="F245" s="7" t="s">
        <v>425</v>
      </c>
      <c r="G245" s="8" t="s">
        <v>159</v>
      </c>
      <c r="H245" s="9">
        <v>4</v>
      </c>
      <c r="I245" s="10"/>
      <c r="J245" s="11">
        <f>ROUND(I245*H245,2)</f>
        <v>0</v>
      </c>
      <c r="K245" s="12"/>
      <c r="L245" s="42"/>
      <c r="M245" s="174"/>
      <c r="N245" s="175" t="s">
        <v>44</v>
      </c>
      <c r="O245" s="43"/>
      <c r="P245" s="176">
        <f>O245*H245</f>
        <v>0</v>
      </c>
      <c r="Q245" s="176">
        <v>0.01236</v>
      </c>
      <c r="R245" s="176">
        <f>Q245*H245</f>
        <v>0.04944</v>
      </c>
      <c r="S245" s="176">
        <v>0</v>
      </c>
      <c r="T245" s="177">
        <f>S245*H245</f>
        <v>0</v>
      </c>
      <c r="AR245" s="28" t="s">
        <v>259</v>
      </c>
      <c r="AT245" s="28" t="s">
        <v>156</v>
      </c>
      <c r="AU245" s="28" t="s">
        <v>82</v>
      </c>
      <c r="AY245" s="28" t="s">
        <v>153</v>
      </c>
      <c r="BE245" s="178">
        <f>IF(N245="základní",J245,0)</f>
        <v>0</v>
      </c>
      <c r="BF245" s="178">
        <f>IF(N245="snížená",J245,0)</f>
        <v>0</v>
      </c>
      <c r="BG245" s="178">
        <f>IF(N245="zákl. přenesená",J245,0)</f>
        <v>0</v>
      </c>
      <c r="BH245" s="178">
        <f>IF(N245="sníž. přenesená",J245,0)</f>
        <v>0</v>
      </c>
      <c r="BI245" s="178">
        <f>IF(N245="nulová",J245,0)</f>
        <v>0</v>
      </c>
      <c r="BJ245" s="28" t="s">
        <v>21</v>
      </c>
      <c r="BK245" s="178">
        <f>ROUND(I245*H245,2)</f>
        <v>0</v>
      </c>
      <c r="BL245" s="28" t="s">
        <v>259</v>
      </c>
      <c r="BM245" s="28" t="s">
        <v>426</v>
      </c>
    </row>
    <row r="246" spans="2:51" s="183" customFormat="1" ht="12">
      <c r="B246" s="182"/>
      <c r="D246" s="179" t="s">
        <v>165</v>
      </c>
      <c r="E246" s="184"/>
      <c r="F246" s="185" t="s">
        <v>427</v>
      </c>
      <c r="H246" s="184"/>
      <c r="K246" s="186"/>
      <c r="L246" s="187"/>
      <c r="M246" s="188"/>
      <c r="N246" s="189"/>
      <c r="O246" s="189"/>
      <c r="P246" s="189"/>
      <c r="Q246" s="189"/>
      <c r="R246" s="189"/>
      <c r="S246" s="189"/>
      <c r="T246" s="190"/>
      <c r="AT246" s="184" t="s">
        <v>165</v>
      </c>
      <c r="AU246" s="184" t="s">
        <v>82</v>
      </c>
      <c r="AV246" s="183" t="s">
        <v>21</v>
      </c>
      <c r="AW246" s="183" t="s">
        <v>36</v>
      </c>
      <c r="AX246" s="183" t="s">
        <v>73</v>
      </c>
      <c r="AY246" s="184" t="s">
        <v>153</v>
      </c>
    </row>
    <row r="247" spans="2:51" s="183" customFormat="1" ht="12">
      <c r="B247" s="182"/>
      <c r="D247" s="179" t="s">
        <v>165</v>
      </c>
      <c r="E247" s="184"/>
      <c r="F247" s="185" t="s">
        <v>174</v>
      </c>
      <c r="H247" s="184"/>
      <c r="K247" s="186"/>
      <c r="L247" s="187"/>
      <c r="M247" s="188"/>
      <c r="N247" s="189"/>
      <c r="O247" s="189"/>
      <c r="P247" s="189"/>
      <c r="Q247" s="189"/>
      <c r="R247" s="189"/>
      <c r="S247" s="189"/>
      <c r="T247" s="190"/>
      <c r="AT247" s="184" t="s">
        <v>165</v>
      </c>
      <c r="AU247" s="184" t="s">
        <v>82</v>
      </c>
      <c r="AV247" s="183" t="s">
        <v>21</v>
      </c>
      <c r="AW247" s="183" t="s">
        <v>36</v>
      </c>
      <c r="AX247" s="183" t="s">
        <v>73</v>
      </c>
      <c r="AY247" s="184" t="s">
        <v>153</v>
      </c>
    </row>
    <row r="248" spans="2:51" s="192" customFormat="1" ht="12">
      <c r="B248" s="191"/>
      <c r="D248" s="201" t="s">
        <v>165</v>
      </c>
      <c r="E248" s="202"/>
      <c r="F248" s="203" t="s">
        <v>428</v>
      </c>
      <c r="H248" s="204">
        <v>4</v>
      </c>
      <c r="K248" s="196"/>
      <c r="L248" s="197"/>
      <c r="M248" s="198"/>
      <c r="N248" s="199"/>
      <c r="O248" s="199"/>
      <c r="P248" s="199"/>
      <c r="Q248" s="199"/>
      <c r="R248" s="199"/>
      <c r="S248" s="199"/>
      <c r="T248" s="200"/>
      <c r="AT248" s="193" t="s">
        <v>165</v>
      </c>
      <c r="AU248" s="193" t="s">
        <v>82</v>
      </c>
      <c r="AV248" s="192" t="s">
        <v>82</v>
      </c>
      <c r="AW248" s="192" t="s">
        <v>36</v>
      </c>
      <c r="AX248" s="192" t="s">
        <v>21</v>
      </c>
      <c r="AY248" s="193" t="s">
        <v>153</v>
      </c>
    </row>
    <row r="249" spans="2:65" s="47" customFormat="1" ht="20.25" customHeight="1">
      <c r="B249" s="4"/>
      <c r="C249" s="5" t="s">
        <v>429</v>
      </c>
      <c r="D249" s="5" t="s">
        <v>156</v>
      </c>
      <c r="E249" s="6" t="s">
        <v>430</v>
      </c>
      <c r="F249" s="7" t="s">
        <v>431</v>
      </c>
      <c r="G249" s="8" t="s">
        <v>223</v>
      </c>
      <c r="H249" s="9">
        <v>4</v>
      </c>
      <c r="I249" s="10"/>
      <c r="J249" s="11">
        <f>ROUND(I249*H249,2)</f>
        <v>0</v>
      </c>
      <c r="K249" s="12" t="s">
        <v>160</v>
      </c>
      <c r="L249" s="42"/>
      <c r="M249" s="174"/>
      <c r="N249" s="175" t="s">
        <v>44</v>
      </c>
      <c r="O249" s="43"/>
      <c r="P249" s="176">
        <f>O249*H249</f>
        <v>0</v>
      </c>
      <c r="Q249" s="176">
        <v>0.00091</v>
      </c>
      <c r="R249" s="176">
        <f>Q249*H249</f>
        <v>0.00364</v>
      </c>
      <c r="S249" s="176">
        <v>0</v>
      </c>
      <c r="T249" s="177">
        <f>S249*H249</f>
        <v>0</v>
      </c>
      <c r="AR249" s="28" t="s">
        <v>259</v>
      </c>
      <c r="AT249" s="28" t="s">
        <v>156</v>
      </c>
      <c r="AU249" s="28" t="s">
        <v>82</v>
      </c>
      <c r="AY249" s="28" t="s">
        <v>153</v>
      </c>
      <c r="BE249" s="178">
        <f>IF(N249="základní",J249,0)</f>
        <v>0</v>
      </c>
      <c r="BF249" s="178">
        <f>IF(N249="snížená",J249,0)</f>
        <v>0</v>
      </c>
      <c r="BG249" s="178">
        <f>IF(N249="zákl. přenesená",J249,0)</f>
        <v>0</v>
      </c>
      <c r="BH249" s="178">
        <f>IF(N249="sníž. přenesená",J249,0)</f>
        <v>0</v>
      </c>
      <c r="BI249" s="178">
        <f>IF(N249="nulová",J249,0)</f>
        <v>0</v>
      </c>
      <c r="BJ249" s="28" t="s">
        <v>21</v>
      </c>
      <c r="BK249" s="178">
        <f>ROUND(I249*H249,2)</f>
        <v>0</v>
      </c>
      <c r="BL249" s="28" t="s">
        <v>259</v>
      </c>
      <c r="BM249" s="28" t="s">
        <v>432</v>
      </c>
    </row>
    <row r="250" spans="2:47" s="47" customFormat="1" ht="24">
      <c r="B250" s="4"/>
      <c r="D250" s="179" t="s">
        <v>163</v>
      </c>
      <c r="F250" s="180" t="s">
        <v>433</v>
      </c>
      <c r="K250" s="66"/>
      <c r="L250" s="42"/>
      <c r="M250" s="181"/>
      <c r="N250" s="43"/>
      <c r="O250" s="43"/>
      <c r="P250" s="43"/>
      <c r="Q250" s="43"/>
      <c r="R250" s="43"/>
      <c r="S250" s="43"/>
      <c r="T250" s="81"/>
      <c r="AT250" s="28" t="s">
        <v>163</v>
      </c>
      <c r="AU250" s="28" t="s">
        <v>82</v>
      </c>
    </row>
    <row r="251" spans="2:51" s="183" customFormat="1" ht="12">
      <c r="B251" s="182"/>
      <c r="D251" s="179" t="s">
        <v>165</v>
      </c>
      <c r="E251" s="184"/>
      <c r="F251" s="185" t="s">
        <v>427</v>
      </c>
      <c r="H251" s="184"/>
      <c r="K251" s="186"/>
      <c r="L251" s="187"/>
      <c r="M251" s="188"/>
      <c r="N251" s="189"/>
      <c r="O251" s="189"/>
      <c r="P251" s="189"/>
      <c r="Q251" s="189"/>
      <c r="R251" s="189"/>
      <c r="S251" s="189"/>
      <c r="T251" s="190"/>
      <c r="AT251" s="184" t="s">
        <v>165</v>
      </c>
      <c r="AU251" s="184" t="s">
        <v>82</v>
      </c>
      <c r="AV251" s="183" t="s">
        <v>21</v>
      </c>
      <c r="AW251" s="183" t="s">
        <v>36</v>
      </c>
      <c r="AX251" s="183" t="s">
        <v>73</v>
      </c>
      <c r="AY251" s="184" t="s">
        <v>153</v>
      </c>
    </row>
    <row r="252" spans="2:51" s="183" customFormat="1" ht="12">
      <c r="B252" s="182"/>
      <c r="D252" s="179" t="s">
        <v>165</v>
      </c>
      <c r="E252" s="184"/>
      <c r="F252" s="185" t="s">
        <v>174</v>
      </c>
      <c r="H252" s="184"/>
      <c r="K252" s="186"/>
      <c r="L252" s="187"/>
      <c r="M252" s="188"/>
      <c r="N252" s="189"/>
      <c r="O252" s="189"/>
      <c r="P252" s="189"/>
      <c r="Q252" s="189"/>
      <c r="R252" s="189"/>
      <c r="S252" s="189"/>
      <c r="T252" s="190"/>
      <c r="AT252" s="184" t="s">
        <v>165</v>
      </c>
      <c r="AU252" s="184" t="s">
        <v>82</v>
      </c>
      <c r="AV252" s="183" t="s">
        <v>21</v>
      </c>
      <c r="AW252" s="183" t="s">
        <v>36</v>
      </c>
      <c r="AX252" s="183" t="s">
        <v>73</v>
      </c>
      <c r="AY252" s="184" t="s">
        <v>153</v>
      </c>
    </row>
    <row r="253" spans="2:51" s="192" customFormat="1" ht="12">
      <c r="B253" s="191"/>
      <c r="D253" s="201" t="s">
        <v>165</v>
      </c>
      <c r="E253" s="202"/>
      <c r="F253" s="203" t="s">
        <v>434</v>
      </c>
      <c r="H253" s="204">
        <v>4</v>
      </c>
      <c r="K253" s="196"/>
      <c r="L253" s="197"/>
      <c r="M253" s="198"/>
      <c r="N253" s="199"/>
      <c r="O253" s="199"/>
      <c r="P253" s="199"/>
      <c r="Q253" s="199"/>
      <c r="R253" s="199"/>
      <c r="S253" s="199"/>
      <c r="T253" s="200"/>
      <c r="AT253" s="193" t="s">
        <v>165</v>
      </c>
      <c r="AU253" s="193" t="s">
        <v>82</v>
      </c>
      <c r="AV253" s="192" t="s">
        <v>82</v>
      </c>
      <c r="AW253" s="192" t="s">
        <v>36</v>
      </c>
      <c r="AX253" s="192" t="s">
        <v>21</v>
      </c>
      <c r="AY253" s="193" t="s">
        <v>153</v>
      </c>
    </row>
    <row r="254" spans="2:65" s="47" customFormat="1" ht="20.25" customHeight="1">
      <c r="B254" s="4"/>
      <c r="C254" s="5" t="s">
        <v>435</v>
      </c>
      <c r="D254" s="5" t="s">
        <v>156</v>
      </c>
      <c r="E254" s="6" t="s">
        <v>436</v>
      </c>
      <c r="F254" s="7" t="s">
        <v>437</v>
      </c>
      <c r="G254" s="8" t="s">
        <v>159</v>
      </c>
      <c r="H254" s="9">
        <v>4</v>
      </c>
      <c r="I254" s="10"/>
      <c r="J254" s="11">
        <f>ROUND(I254*H254,2)</f>
        <v>0</v>
      </c>
      <c r="K254" s="12" t="s">
        <v>160</v>
      </c>
      <c r="L254" s="42"/>
      <c r="M254" s="174"/>
      <c r="N254" s="175" t="s">
        <v>44</v>
      </c>
      <c r="O254" s="43"/>
      <c r="P254" s="176">
        <f>O254*H254</f>
        <v>0</v>
      </c>
      <c r="Q254" s="176">
        <v>0.0001</v>
      </c>
      <c r="R254" s="176">
        <f>Q254*H254</f>
        <v>0.0004</v>
      </c>
      <c r="S254" s="176">
        <v>0</v>
      </c>
      <c r="T254" s="177">
        <f>S254*H254</f>
        <v>0</v>
      </c>
      <c r="AR254" s="28" t="s">
        <v>259</v>
      </c>
      <c r="AT254" s="28" t="s">
        <v>156</v>
      </c>
      <c r="AU254" s="28" t="s">
        <v>82</v>
      </c>
      <c r="AY254" s="28" t="s">
        <v>153</v>
      </c>
      <c r="BE254" s="178">
        <f>IF(N254="základní",J254,0)</f>
        <v>0</v>
      </c>
      <c r="BF254" s="178">
        <f>IF(N254="snížená",J254,0)</f>
        <v>0</v>
      </c>
      <c r="BG254" s="178">
        <f>IF(N254="zákl. přenesená",J254,0)</f>
        <v>0</v>
      </c>
      <c r="BH254" s="178">
        <f>IF(N254="sníž. přenesená",J254,0)</f>
        <v>0</v>
      </c>
      <c r="BI254" s="178">
        <f>IF(N254="nulová",J254,0)</f>
        <v>0</v>
      </c>
      <c r="BJ254" s="28" t="s">
        <v>21</v>
      </c>
      <c r="BK254" s="178">
        <f>ROUND(I254*H254,2)</f>
        <v>0</v>
      </c>
      <c r="BL254" s="28" t="s">
        <v>259</v>
      </c>
      <c r="BM254" s="28" t="s">
        <v>438</v>
      </c>
    </row>
    <row r="255" spans="2:47" s="47" customFormat="1" ht="24">
      <c r="B255" s="4"/>
      <c r="D255" s="179" t="s">
        <v>163</v>
      </c>
      <c r="F255" s="180" t="s">
        <v>439</v>
      </c>
      <c r="K255" s="66"/>
      <c r="L255" s="42"/>
      <c r="M255" s="181"/>
      <c r="N255" s="43"/>
      <c r="O255" s="43"/>
      <c r="P255" s="43"/>
      <c r="Q255" s="43"/>
      <c r="R255" s="43"/>
      <c r="S255" s="43"/>
      <c r="T255" s="81"/>
      <c r="AT255" s="28" t="s">
        <v>163</v>
      </c>
      <c r="AU255" s="28" t="s">
        <v>82</v>
      </c>
    </row>
    <row r="256" spans="2:51" s="183" customFormat="1" ht="12">
      <c r="B256" s="182"/>
      <c r="D256" s="179" t="s">
        <v>165</v>
      </c>
      <c r="E256" s="184"/>
      <c r="F256" s="185" t="s">
        <v>427</v>
      </c>
      <c r="H256" s="184"/>
      <c r="K256" s="186"/>
      <c r="L256" s="187"/>
      <c r="M256" s="188"/>
      <c r="N256" s="189"/>
      <c r="O256" s="189"/>
      <c r="P256" s="189"/>
      <c r="Q256" s="189"/>
      <c r="R256" s="189"/>
      <c r="S256" s="189"/>
      <c r="T256" s="190"/>
      <c r="AT256" s="184" t="s">
        <v>165</v>
      </c>
      <c r="AU256" s="184" t="s">
        <v>82</v>
      </c>
      <c r="AV256" s="183" t="s">
        <v>21</v>
      </c>
      <c r="AW256" s="183" t="s">
        <v>36</v>
      </c>
      <c r="AX256" s="183" t="s">
        <v>73</v>
      </c>
      <c r="AY256" s="184" t="s">
        <v>153</v>
      </c>
    </row>
    <row r="257" spans="2:51" s="183" customFormat="1" ht="12">
      <c r="B257" s="182"/>
      <c r="D257" s="179" t="s">
        <v>165</v>
      </c>
      <c r="E257" s="184"/>
      <c r="F257" s="185" t="s">
        <v>174</v>
      </c>
      <c r="H257" s="184"/>
      <c r="K257" s="186"/>
      <c r="L257" s="187"/>
      <c r="M257" s="188"/>
      <c r="N257" s="189"/>
      <c r="O257" s="189"/>
      <c r="P257" s="189"/>
      <c r="Q257" s="189"/>
      <c r="R257" s="189"/>
      <c r="S257" s="189"/>
      <c r="T257" s="190"/>
      <c r="AT257" s="184" t="s">
        <v>165</v>
      </c>
      <c r="AU257" s="184" t="s">
        <v>82</v>
      </c>
      <c r="AV257" s="183" t="s">
        <v>21</v>
      </c>
      <c r="AW257" s="183" t="s">
        <v>36</v>
      </c>
      <c r="AX257" s="183" t="s">
        <v>73</v>
      </c>
      <c r="AY257" s="184" t="s">
        <v>153</v>
      </c>
    </row>
    <row r="258" spans="2:51" s="192" customFormat="1" ht="12">
      <c r="B258" s="191"/>
      <c r="D258" s="201" t="s">
        <v>165</v>
      </c>
      <c r="E258" s="202"/>
      <c r="F258" s="203" t="s">
        <v>428</v>
      </c>
      <c r="H258" s="204">
        <v>4</v>
      </c>
      <c r="K258" s="196"/>
      <c r="L258" s="197"/>
      <c r="M258" s="198"/>
      <c r="N258" s="199"/>
      <c r="O258" s="199"/>
      <c r="P258" s="199"/>
      <c r="Q258" s="199"/>
      <c r="R258" s="199"/>
      <c r="S258" s="199"/>
      <c r="T258" s="200"/>
      <c r="AT258" s="193" t="s">
        <v>165</v>
      </c>
      <c r="AU258" s="193" t="s">
        <v>82</v>
      </c>
      <c r="AV258" s="192" t="s">
        <v>82</v>
      </c>
      <c r="AW258" s="192" t="s">
        <v>36</v>
      </c>
      <c r="AX258" s="192" t="s">
        <v>21</v>
      </c>
      <c r="AY258" s="193" t="s">
        <v>153</v>
      </c>
    </row>
    <row r="259" spans="2:65" s="47" customFormat="1" ht="28.5" customHeight="1">
      <c r="B259" s="4"/>
      <c r="C259" s="5" t="s">
        <v>440</v>
      </c>
      <c r="D259" s="5" t="s">
        <v>156</v>
      </c>
      <c r="E259" s="6" t="s">
        <v>441</v>
      </c>
      <c r="F259" s="7" t="s">
        <v>442</v>
      </c>
      <c r="G259" s="8" t="s">
        <v>223</v>
      </c>
      <c r="H259" s="9">
        <v>2</v>
      </c>
      <c r="I259" s="10"/>
      <c r="J259" s="11">
        <f>ROUND(I259*H259,2)</f>
        <v>0</v>
      </c>
      <c r="K259" s="12" t="s">
        <v>160</v>
      </c>
      <c r="L259" s="42"/>
      <c r="M259" s="174"/>
      <c r="N259" s="175" t="s">
        <v>44</v>
      </c>
      <c r="O259" s="43"/>
      <c r="P259" s="176">
        <f>O259*H259</f>
        <v>0</v>
      </c>
      <c r="Q259" s="176">
        <v>4E-05</v>
      </c>
      <c r="R259" s="176">
        <f>Q259*H259</f>
        <v>8E-05</v>
      </c>
      <c r="S259" s="176">
        <v>0</v>
      </c>
      <c r="T259" s="177">
        <f>S259*H259</f>
        <v>0</v>
      </c>
      <c r="AR259" s="28" t="s">
        <v>259</v>
      </c>
      <c r="AT259" s="28" t="s">
        <v>156</v>
      </c>
      <c r="AU259" s="28" t="s">
        <v>82</v>
      </c>
      <c r="AY259" s="28" t="s">
        <v>153</v>
      </c>
      <c r="BE259" s="178">
        <f>IF(N259="základní",J259,0)</f>
        <v>0</v>
      </c>
      <c r="BF259" s="178">
        <f>IF(N259="snížená",J259,0)</f>
        <v>0</v>
      </c>
      <c r="BG259" s="178">
        <f>IF(N259="zákl. přenesená",J259,0)</f>
        <v>0</v>
      </c>
      <c r="BH259" s="178">
        <f>IF(N259="sníž. přenesená",J259,0)</f>
        <v>0</v>
      </c>
      <c r="BI259" s="178">
        <f>IF(N259="nulová",J259,0)</f>
        <v>0</v>
      </c>
      <c r="BJ259" s="28" t="s">
        <v>21</v>
      </c>
      <c r="BK259" s="178">
        <f>ROUND(I259*H259,2)</f>
        <v>0</v>
      </c>
      <c r="BL259" s="28" t="s">
        <v>259</v>
      </c>
      <c r="BM259" s="28" t="s">
        <v>443</v>
      </c>
    </row>
    <row r="260" spans="2:47" s="47" customFormat="1" ht="36">
      <c r="B260" s="4"/>
      <c r="D260" s="179" t="s">
        <v>163</v>
      </c>
      <c r="F260" s="180" t="s">
        <v>444</v>
      </c>
      <c r="K260" s="66"/>
      <c r="L260" s="42"/>
      <c r="M260" s="181"/>
      <c r="N260" s="43"/>
      <c r="O260" s="43"/>
      <c r="P260" s="43"/>
      <c r="Q260" s="43"/>
      <c r="R260" s="43"/>
      <c r="S260" s="43"/>
      <c r="T260" s="81"/>
      <c r="AT260" s="28" t="s">
        <v>163</v>
      </c>
      <c r="AU260" s="28" t="s">
        <v>82</v>
      </c>
    </row>
    <row r="261" spans="2:51" s="183" customFormat="1" ht="12">
      <c r="B261" s="182"/>
      <c r="D261" s="179" t="s">
        <v>165</v>
      </c>
      <c r="E261" s="184"/>
      <c r="F261" s="185" t="s">
        <v>427</v>
      </c>
      <c r="H261" s="184"/>
      <c r="K261" s="186"/>
      <c r="L261" s="187"/>
      <c r="M261" s="188"/>
      <c r="N261" s="189"/>
      <c r="O261" s="189"/>
      <c r="P261" s="189"/>
      <c r="Q261" s="189"/>
      <c r="R261" s="189"/>
      <c r="S261" s="189"/>
      <c r="T261" s="190"/>
      <c r="AT261" s="184" t="s">
        <v>165</v>
      </c>
      <c r="AU261" s="184" t="s">
        <v>82</v>
      </c>
      <c r="AV261" s="183" t="s">
        <v>21</v>
      </c>
      <c r="AW261" s="183" t="s">
        <v>36</v>
      </c>
      <c r="AX261" s="183" t="s">
        <v>73</v>
      </c>
      <c r="AY261" s="184" t="s">
        <v>153</v>
      </c>
    </row>
    <row r="262" spans="2:51" s="183" customFormat="1" ht="12">
      <c r="B262" s="182"/>
      <c r="D262" s="179" t="s">
        <v>165</v>
      </c>
      <c r="E262" s="184"/>
      <c r="F262" s="185" t="s">
        <v>174</v>
      </c>
      <c r="H262" s="184"/>
      <c r="K262" s="186"/>
      <c r="L262" s="187"/>
      <c r="M262" s="188"/>
      <c r="N262" s="189"/>
      <c r="O262" s="189"/>
      <c r="P262" s="189"/>
      <c r="Q262" s="189"/>
      <c r="R262" s="189"/>
      <c r="S262" s="189"/>
      <c r="T262" s="190"/>
      <c r="AT262" s="184" t="s">
        <v>165</v>
      </c>
      <c r="AU262" s="184" t="s">
        <v>82</v>
      </c>
      <c r="AV262" s="183" t="s">
        <v>21</v>
      </c>
      <c r="AW262" s="183" t="s">
        <v>36</v>
      </c>
      <c r="AX262" s="183" t="s">
        <v>73</v>
      </c>
      <c r="AY262" s="184" t="s">
        <v>153</v>
      </c>
    </row>
    <row r="263" spans="2:51" s="192" customFormat="1" ht="12">
      <c r="B263" s="191"/>
      <c r="D263" s="201" t="s">
        <v>165</v>
      </c>
      <c r="E263" s="202"/>
      <c r="F263" s="203" t="s">
        <v>445</v>
      </c>
      <c r="H263" s="204">
        <v>2</v>
      </c>
      <c r="K263" s="196"/>
      <c r="L263" s="197"/>
      <c r="M263" s="198"/>
      <c r="N263" s="199"/>
      <c r="O263" s="199"/>
      <c r="P263" s="199"/>
      <c r="Q263" s="199"/>
      <c r="R263" s="199"/>
      <c r="S263" s="199"/>
      <c r="T263" s="200"/>
      <c r="AT263" s="193" t="s">
        <v>165</v>
      </c>
      <c r="AU263" s="193" t="s">
        <v>82</v>
      </c>
      <c r="AV263" s="192" t="s">
        <v>82</v>
      </c>
      <c r="AW263" s="192" t="s">
        <v>36</v>
      </c>
      <c r="AX263" s="192" t="s">
        <v>21</v>
      </c>
      <c r="AY263" s="193" t="s">
        <v>153</v>
      </c>
    </row>
    <row r="264" spans="2:65" s="47" customFormat="1" ht="20.25" customHeight="1">
      <c r="B264" s="4"/>
      <c r="C264" s="5" t="s">
        <v>446</v>
      </c>
      <c r="D264" s="5" t="s">
        <v>156</v>
      </c>
      <c r="E264" s="6" t="s">
        <v>447</v>
      </c>
      <c r="F264" s="7" t="s">
        <v>448</v>
      </c>
      <c r="G264" s="8" t="s">
        <v>159</v>
      </c>
      <c r="H264" s="9">
        <v>4</v>
      </c>
      <c r="I264" s="10"/>
      <c r="J264" s="11">
        <f>ROUND(I264*H264,2)</f>
        <v>0</v>
      </c>
      <c r="K264" s="12" t="s">
        <v>160</v>
      </c>
      <c r="L264" s="42"/>
      <c r="M264" s="174"/>
      <c r="N264" s="175" t="s">
        <v>44</v>
      </c>
      <c r="O264" s="43"/>
      <c r="P264" s="176">
        <f>O264*H264</f>
        <v>0</v>
      </c>
      <c r="Q264" s="176">
        <v>0</v>
      </c>
      <c r="R264" s="176">
        <f>Q264*H264</f>
        <v>0</v>
      </c>
      <c r="S264" s="176">
        <v>0</v>
      </c>
      <c r="T264" s="177">
        <f>S264*H264</f>
        <v>0</v>
      </c>
      <c r="AR264" s="28" t="s">
        <v>259</v>
      </c>
      <c r="AT264" s="28" t="s">
        <v>156</v>
      </c>
      <c r="AU264" s="28" t="s">
        <v>82</v>
      </c>
      <c r="AY264" s="28" t="s">
        <v>153</v>
      </c>
      <c r="BE264" s="178">
        <f>IF(N264="základní",J264,0)</f>
        <v>0</v>
      </c>
      <c r="BF264" s="178">
        <f>IF(N264="snížená",J264,0)</f>
        <v>0</v>
      </c>
      <c r="BG264" s="178">
        <f>IF(N264="zákl. přenesená",J264,0)</f>
        <v>0</v>
      </c>
      <c r="BH264" s="178">
        <f>IF(N264="sníž. přenesená",J264,0)</f>
        <v>0</v>
      </c>
      <c r="BI264" s="178">
        <f>IF(N264="nulová",J264,0)</f>
        <v>0</v>
      </c>
      <c r="BJ264" s="28" t="s">
        <v>21</v>
      </c>
      <c r="BK264" s="178">
        <f>ROUND(I264*H264,2)</f>
        <v>0</v>
      </c>
      <c r="BL264" s="28" t="s">
        <v>259</v>
      </c>
      <c r="BM264" s="28" t="s">
        <v>449</v>
      </c>
    </row>
    <row r="265" spans="2:47" s="47" customFormat="1" ht="24">
      <c r="B265" s="4"/>
      <c r="D265" s="179" t="s">
        <v>163</v>
      </c>
      <c r="F265" s="180" t="s">
        <v>450</v>
      </c>
      <c r="K265" s="66"/>
      <c r="L265" s="42"/>
      <c r="M265" s="181"/>
      <c r="N265" s="43"/>
      <c r="O265" s="43"/>
      <c r="P265" s="43"/>
      <c r="Q265" s="43"/>
      <c r="R265" s="43"/>
      <c r="S265" s="43"/>
      <c r="T265" s="81"/>
      <c r="AT265" s="28" t="s">
        <v>163</v>
      </c>
      <c r="AU265" s="28" t="s">
        <v>82</v>
      </c>
    </row>
    <row r="266" spans="2:51" s="183" customFormat="1" ht="12">
      <c r="B266" s="182"/>
      <c r="D266" s="179" t="s">
        <v>165</v>
      </c>
      <c r="E266" s="184"/>
      <c r="F266" s="185" t="s">
        <v>427</v>
      </c>
      <c r="H266" s="184"/>
      <c r="K266" s="186"/>
      <c r="L266" s="187"/>
      <c r="M266" s="188"/>
      <c r="N266" s="189"/>
      <c r="O266" s="189"/>
      <c r="P266" s="189"/>
      <c r="Q266" s="189"/>
      <c r="R266" s="189"/>
      <c r="S266" s="189"/>
      <c r="T266" s="190"/>
      <c r="AT266" s="184" t="s">
        <v>165</v>
      </c>
      <c r="AU266" s="184" t="s">
        <v>82</v>
      </c>
      <c r="AV266" s="183" t="s">
        <v>21</v>
      </c>
      <c r="AW266" s="183" t="s">
        <v>36</v>
      </c>
      <c r="AX266" s="183" t="s">
        <v>73</v>
      </c>
      <c r="AY266" s="184" t="s">
        <v>153</v>
      </c>
    </row>
    <row r="267" spans="2:51" s="183" customFormat="1" ht="12">
      <c r="B267" s="182"/>
      <c r="D267" s="179" t="s">
        <v>165</v>
      </c>
      <c r="E267" s="184"/>
      <c r="F267" s="185" t="s">
        <v>174</v>
      </c>
      <c r="H267" s="184"/>
      <c r="K267" s="186"/>
      <c r="L267" s="187"/>
      <c r="M267" s="188"/>
      <c r="N267" s="189"/>
      <c r="O267" s="189"/>
      <c r="P267" s="189"/>
      <c r="Q267" s="189"/>
      <c r="R267" s="189"/>
      <c r="S267" s="189"/>
      <c r="T267" s="190"/>
      <c r="AT267" s="184" t="s">
        <v>165</v>
      </c>
      <c r="AU267" s="184" t="s">
        <v>82</v>
      </c>
      <c r="AV267" s="183" t="s">
        <v>21</v>
      </c>
      <c r="AW267" s="183" t="s">
        <v>36</v>
      </c>
      <c r="AX267" s="183" t="s">
        <v>73</v>
      </c>
      <c r="AY267" s="184" t="s">
        <v>153</v>
      </c>
    </row>
    <row r="268" spans="2:51" s="192" customFormat="1" ht="12">
      <c r="B268" s="191"/>
      <c r="D268" s="201" t="s">
        <v>165</v>
      </c>
      <c r="E268" s="202"/>
      <c r="F268" s="203" t="s">
        <v>428</v>
      </c>
      <c r="H268" s="204">
        <v>4</v>
      </c>
      <c r="K268" s="196"/>
      <c r="L268" s="197"/>
      <c r="M268" s="198"/>
      <c r="N268" s="199"/>
      <c r="O268" s="199"/>
      <c r="P268" s="199"/>
      <c r="Q268" s="199"/>
      <c r="R268" s="199"/>
      <c r="S268" s="199"/>
      <c r="T268" s="200"/>
      <c r="AT268" s="193" t="s">
        <v>165</v>
      </c>
      <c r="AU268" s="193" t="s">
        <v>82</v>
      </c>
      <c r="AV268" s="192" t="s">
        <v>82</v>
      </c>
      <c r="AW268" s="192" t="s">
        <v>36</v>
      </c>
      <c r="AX268" s="192" t="s">
        <v>21</v>
      </c>
      <c r="AY268" s="193" t="s">
        <v>153</v>
      </c>
    </row>
    <row r="269" spans="2:65" s="47" customFormat="1" ht="28.5" customHeight="1">
      <c r="B269" s="4"/>
      <c r="C269" s="5" t="s">
        <v>451</v>
      </c>
      <c r="D269" s="5" t="s">
        <v>156</v>
      </c>
      <c r="E269" s="6" t="s">
        <v>452</v>
      </c>
      <c r="F269" s="7" t="s">
        <v>453</v>
      </c>
      <c r="G269" s="8" t="s">
        <v>159</v>
      </c>
      <c r="H269" s="9">
        <v>6.123</v>
      </c>
      <c r="I269" s="10"/>
      <c r="J269" s="11">
        <f>ROUND(I269*H269,2)</f>
        <v>0</v>
      </c>
      <c r="K269" s="12" t="s">
        <v>160</v>
      </c>
      <c r="L269" s="42"/>
      <c r="M269" s="174"/>
      <c r="N269" s="175" t="s">
        <v>44</v>
      </c>
      <c r="O269" s="43"/>
      <c r="P269" s="176">
        <f>O269*H269</f>
        <v>0</v>
      </c>
      <c r="Q269" s="176">
        <v>0.02471</v>
      </c>
      <c r="R269" s="176">
        <f>Q269*H269</f>
        <v>0.15129933</v>
      </c>
      <c r="S269" s="176">
        <v>0</v>
      </c>
      <c r="T269" s="177">
        <f>S269*H269</f>
        <v>0</v>
      </c>
      <c r="AR269" s="28" t="s">
        <v>259</v>
      </c>
      <c r="AT269" s="28" t="s">
        <v>156</v>
      </c>
      <c r="AU269" s="28" t="s">
        <v>82</v>
      </c>
      <c r="AY269" s="28" t="s">
        <v>153</v>
      </c>
      <c r="BE269" s="178">
        <f>IF(N269="základní",J269,0)</f>
        <v>0</v>
      </c>
      <c r="BF269" s="178">
        <f>IF(N269="snížená",J269,0)</f>
        <v>0</v>
      </c>
      <c r="BG269" s="178">
        <f>IF(N269="zákl. přenesená",J269,0)</f>
        <v>0</v>
      </c>
      <c r="BH269" s="178">
        <f>IF(N269="sníž. přenesená",J269,0)</f>
        <v>0</v>
      </c>
      <c r="BI269" s="178">
        <f>IF(N269="nulová",J269,0)</f>
        <v>0</v>
      </c>
      <c r="BJ269" s="28" t="s">
        <v>21</v>
      </c>
      <c r="BK269" s="178">
        <f>ROUND(I269*H269,2)</f>
        <v>0</v>
      </c>
      <c r="BL269" s="28" t="s">
        <v>259</v>
      </c>
      <c r="BM269" s="28" t="s">
        <v>454</v>
      </c>
    </row>
    <row r="270" spans="2:47" s="47" customFormat="1" ht="36">
      <c r="B270" s="4"/>
      <c r="D270" s="179" t="s">
        <v>163</v>
      </c>
      <c r="F270" s="180" t="s">
        <v>455</v>
      </c>
      <c r="K270" s="66"/>
      <c r="L270" s="42"/>
      <c r="M270" s="181"/>
      <c r="N270" s="43"/>
      <c r="O270" s="43"/>
      <c r="P270" s="43"/>
      <c r="Q270" s="43"/>
      <c r="R270" s="43"/>
      <c r="S270" s="43"/>
      <c r="T270" s="81"/>
      <c r="AT270" s="28" t="s">
        <v>163</v>
      </c>
      <c r="AU270" s="28" t="s">
        <v>82</v>
      </c>
    </row>
    <row r="271" spans="2:51" s="183" customFormat="1" ht="12">
      <c r="B271" s="182"/>
      <c r="D271" s="179" t="s">
        <v>165</v>
      </c>
      <c r="E271" s="184"/>
      <c r="F271" s="185" t="s">
        <v>456</v>
      </c>
      <c r="H271" s="184"/>
      <c r="K271" s="186"/>
      <c r="L271" s="187"/>
      <c r="M271" s="188"/>
      <c r="N271" s="189"/>
      <c r="O271" s="189"/>
      <c r="P271" s="189"/>
      <c r="Q271" s="189"/>
      <c r="R271" s="189"/>
      <c r="S271" s="189"/>
      <c r="T271" s="190"/>
      <c r="AT271" s="184" t="s">
        <v>165</v>
      </c>
      <c r="AU271" s="184" t="s">
        <v>82</v>
      </c>
      <c r="AV271" s="183" t="s">
        <v>21</v>
      </c>
      <c r="AW271" s="183" t="s">
        <v>36</v>
      </c>
      <c r="AX271" s="183" t="s">
        <v>73</v>
      </c>
      <c r="AY271" s="184" t="s">
        <v>153</v>
      </c>
    </row>
    <row r="272" spans="2:51" s="192" customFormat="1" ht="12">
      <c r="B272" s="191"/>
      <c r="D272" s="179" t="s">
        <v>165</v>
      </c>
      <c r="E272" s="193"/>
      <c r="F272" s="194" t="s">
        <v>457</v>
      </c>
      <c r="H272" s="195">
        <v>1.778</v>
      </c>
      <c r="K272" s="196"/>
      <c r="L272" s="197"/>
      <c r="M272" s="198"/>
      <c r="N272" s="199"/>
      <c r="O272" s="199"/>
      <c r="P272" s="199"/>
      <c r="Q272" s="199"/>
      <c r="R272" s="199"/>
      <c r="S272" s="199"/>
      <c r="T272" s="200"/>
      <c r="AT272" s="193" t="s">
        <v>165</v>
      </c>
      <c r="AU272" s="193" t="s">
        <v>82</v>
      </c>
      <c r="AV272" s="192" t="s">
        <v>82</v>
      </c>
      <c r="AW272" s="192" t="s">
        <v>36</v>
      </c>
      <c r="AX272" s="192" t="s">
        <v>73</v>
      </c>
      <c r="AY272" s="193" t="s">
        <v>153</v>
      </c>
    </row>
    <row r="273" spans="2:51" s="192" customFormat="1" ht="12">
      <c r="B273" s="191"/>
      <c r="D273" s="179" t="s">
        <v>165</v>
      </c>
      <c r="E273" s="193"/>
      <c r="F273" s="194" t="s">
        <v>458</v>
      </c>
      <c r="H273" s="195">
        <v>1.975</v>
      </c>
      <c r="K273" s="196"/>
      <c r="L273" s="197"/>
      <c r="M273" s="198"/>
      <c r="N273" s="199"/>
      <c r="O273" s="199"/>
      <c r="P273" s="199"/>
      <c r="Q273" s="199"/>
      <c r="R273" s="199"/>
      <c r="S273" s="199"/>
      <c r="T273" s="200"/>
      <c r="AT273" s="193" t="s">
        <v>165</v>
      </c>
      <c r="AU273" s="193" t="s">
        <v>82</v>
      </c>
      <c r="AV273" s="192" t="s">
        <v>82</v>
      </c>
      <c r="AW273" s="192" t="s">
        <v>36</v>
      </c>
      <c r="AX273" s="192" t="s">
        <v>73</v>
      </c>
      <c r="AY273" s="193" t="s">
        <v>153</v>
      </c>
    </row>
    <row r="274" spans="2:51" s="192" customFormat="1" ht="12">
      <c r="B274" s="191"/>
      <c r="D274" s="179" t="s">
        <v>165</v>
      </c>
      <c r="E274" s="193"/>
      <c r="F274" s="194" t="s">
        <v>459</v>
      </c>
      <c r="H274" s="195">
        <v>2.37</v>
      </c>
      <c r="K274" s="196"/>
      <c r="L274" s="197"/>
      <c r="M274" s="198"/>
      <c r="N274" s="199"/>
      <c r="O274" s="199"/>
      <c r="P274" s="199"/>
      <c r="Q274" s="199"/>
      <c r="R274" s="199"/>
      <c r="S274" s="199"/>
      <c r="T274" s="200"/>
      <c r="AT274" s="193" t="s">
        <v>165</v>
      </c>
      <c r="AU274" s="193" t="s">
        <v>82</v>
      </c>
      <c r="AV274" s="192" t="s">
        <v>82</v>
      </c>
      <c r="AW274" s="192" t="s">
        <v>36</v>
      </c>
      <c r="AX274" s="192" t="s">
        <v>73</v>
      </c>
      <c r="AY274" s="193" t="s">
        <v>153</v>
      </c>
    </row>
    <row r="275" spans="2:51" s="206" customFormat="1" ht="12">
      <c r="B275" s="205"/>
      <c r="D275" s="201" t="s">
        <v>165</v>
      </c>
      <c r="E275" s="207"/>
      <c r="F275" s="208" t="s">
        <v>190</v>
      </c>
      <c r="H275" s="209">
        <v>6.123</v>
      </c>
      <c r="K275" s="210"/>
      <c r="L275" s="211"/>
      <c r="M275" s="212"/>
      <c r="N275" s="213"/>
      <c r="O275" s="213"/>
      <c r="P275" s="213"/>
      <c r="Q275" s="213"/>
      <c r="R275" s="213"/>
      <c r="S275" s="213"/>
      <c r="T275" s="214"/>
      <c r="AT275" s="215" t="s">
        <v>165</v>
      </c>
      <c r="AU275" s="215" t="s">
        <v>82</v>
      </c>
      <c r="AV275" s="206" t="s">
        <v>161</v>
      </c>
      <c r="AW275" s="206" t="s">
        <v>36</v>
      </c>
      <c r="AX275" s="206" t="s">
        <v>21</v>
      </c>
      <c r="AY275" s="215" t="s">
        <v>153</v>
      </c>
    </row>
    <row r="276" spans="2:65" s="47" customFormat="1" ht="28.5" customHeight="1">
      <c r="B276" s="4"/>
      <c r="C276" s="5" t="s">
        <v>460</v>
      </c>
      <c r="D276" s="5" t="s">
        <v>156</v>
      </c>
      <c r="E276" s="6" t="s">
        <v>461</v>
      </c>
      <c r="F276" s="7" t="s">
        <v>462</v>
      </c>
      <c r="G276" s="8" t="s">
        <v>159</v>
      </c>
      <c r="H276" s="9">
        <v>70.63</v>
      </c>
      <c r="I276" s="10"/>
      <c r="J276" s="11">
        <f>ROUND(I276*H276,2)</f>
        <v>0</v>
      </c>
      <c r="K276" s="12" t="s">
        <v>160</v>
      </c>
      <c r="L276" s="42"/>
      <c r="M276" s="174"/>
      <c r="N276" s="175" t="s">
        <v>44</v>
      </c>
      <c r="O276" s="43"/>
      <c r="P276" s="176">
        <f>O276*H276</f>
        <v>0</v>
      </c>
      <c r="Q276" s="176">
        <v>0.00117</v>
      </c>
      <c r="R276" s="176">
        <f>Q276*H276</f>
        <v>0.08263709999999999</v>
      </c>
      <c r="S276" s="176">
        <v>0</v>
      </c>
      <c r="T276" s="177">
        <f>S276*H276</f>
        <v>0</v>
      </c>
      <c r="AR276" s="28" t="s">
        <v>259</v>
      </c>
      <c r="AT276" s="28" t="s">
        <v>156</v>
      </c>
      <c r="AU276" s="28" t="s">
        <v>82</v>
      </c>
      <c r="AY276" s="28" t="s">
        <v>153</v>
      </c>
      <c r="BE276" s="178">
        <f>IF(N276="základní",J276,0)</f>
        <v>0</v>
      </c>
      <c r="BF276" s="178">
        <f>IF(N276="snížená",J276,0)</f>
        <v>0</v>
      </c>
      <c r="BG276" s="178">
        <f>IF(N276="zákl. přenesená",J276,0)</f>
        <v>0</v>
      </c>
      <c r="BH276" s="178">
        <f>IF(N276="sníž. přenesená",J276,0)</f>
        <v>0</v>
      </c>
      <c r="BI276" s="178">
        <f>IF(N276="nulová",J276,0)</f>
        <v>0</v>
      </c>
      <c r="BJ276" s="28" t="s">
        <v>21</v>
      </c>
      <c r="BK276" s="178">
        <f>ROUND(I276*H276,2)</f>
        <v>0</v>
      </c>
      <c r="BL276" s="28" t="s">
        <v>259</v>
      </c>
      <c r="BM276" s="28" t="s">
        <v>463</v>
      </c>
    </row>
    <row r="277" spans="2:47" s="47" customFormat="1" ht="24">
      <c r="B277" s="4"/>
      <c r="D277" s="179" t="s">
        <v>163</v>
      </c>
      <c r="F277" s="180" t="s">
        <v>464</v>
      </c>
      <c r="K277" s="66"/>
      <c r="L277" s="42"/>
      <c r="M277" s="181"/>
      <c r="N277" s="43"/>
      <c r="O277" s="43"/>
      <c r="P277" s="43"/>
      <c r="Q277" s="43"/>
      <c r="R277" s="43"/>
      <c r="S277" s="43"/>
      <c r="T277" s="81"/>
      <c r="AT277" s="28" t="s">
        <v>163</v>
      </c>
      <c r="AU277" s="28" t="s">
        <v>82</v>
      </c>
    </row>
    <row r="278" spans="2:51" s="183" customFormat="1" ht="12">
      <c r="B278" s="182"/>
      <c r="D278" s="179" t="s">
        <v>165</v>
      </c>
      <c r="E278" s="184"/>
      <c r="F278" s="185" t="s">
        <v>465</v>
      </c>
      <c r="H278" s="184"/>
      <c r="K278" s="186"/>
      <c r="L278" s="187"/>
      <c r="M278" s="188"/>
      <c r="N278" s="189"/>
      <c r="O278" s="189"/>
      <c r="P278" s="189"/>
      <c r="Q278" s="189"/>
      <c r="R278" s="189"/>
      <c r="S278" s="189"/>
      <c r="T278" s="190"/>
      <c r="AT278" s="184" t="s">
        <v>165</v>
      </c>
      <c r="AU278" s="184" t="s">
        <v>82</v>
      </c>
      <c r="AV278" s="183" t="s">
        <v>21</v>
      </c>
      <c r="AW278" s="183" t="s">
        <v>36</v>
      </c>
      <c r="AX278" s="183" t="s">
        <v>73</v>
      </c>
      <c r="AY278" s="184" t="s">
        <v>153</v>
      </c>
    </row>
    <row r="279" spans="2:51" s="192" customFormat="1" ht="12">
      <c r="B279" s="191"/>
      <c r="D279" s="201" t="s">
        <v>165</v>
      </c>
      <c r="E279" s="202"/>
      <c r="F279" s="203" t="s">
        <v>466</v>
      </c>
      <c r="H279" s="204">
        <v>70.63</v>
      </c>
      <c r="K279" s="196"/>
      <c r="L279" s="197"/>
      <c r="M279" s="198"/>
      <c r="N279" s="199"/>
      <c r="O279" s="199"/>
      <c r="P279" s="199"/>
      <c r="Q279" s="199"/>
      <c r="R279" s="199"/>
      <c r="S279" s="199"/>
      <c r="T279" s="200"/>
      <c r="AT279" s="193" t="s">
        <v>165</v>
      </c>
      <c r="AU279" s="193" t="s">
        <v>82</v>
      </c>
      <c r="AV279" s="192" t="s">
        <v>82</v>
      </c>
      <c r="AW279" s="192" t="s">
        <v>36</v>
      </c>
      <c r="AX279" s="192" t="s">
        <v>21</v>
      </c>
      <c r="AY279" s="193" t="s">
        <v>153</v>
      </c>
    </row>
    <row r="280" spans="2:65" s="47" customFormat="1" ht="28.5" customHeight="1">
      <c r="B280" s="4"/>
      <c r="C280" s="14" t="s">
        <v>467</v>
      </c>
      <c r="D280" s="14" t="s">
        <v>395</v>
      </c>
      <c r="E280" s="15" t="s">
        <v>468</v>
      </c>
      <c r="F280" s="16" t="s">
        <v>469</v>
      </c>
      <c r="G280" s="17" t="s">
        <v>159</v>
      </c>
      <c r="H280" s="18">
        <v>74.162</v>
      </c>
      <c r="I280" s="19"/>
      <c r="J280" s="20">
        <f>ROUND(I280*H280,2)</f>
        <v>0</v>
      </c>
      <c r="K280" s="21"/>
      <c r="L280" s="217"/>
      <c r="M280" s="218"/>
      <c r="N280" s="219" t="s">
        <v>44</v>
      </c>
      <c r="O280" s="43"/>
      <c r="P280" s="176">
        <f>O280*H280</f>
        <v>0</v>
      </c>
      <c r="Q280" s="176">
        <v>0.007</v>
      </c>
      <c r="R280" s="176">
        <f>Q280*H280</f>
        <v>0.5191340000000001</v>
      </c>
      <c r="S280" s="176">
        <v>0</v>
      </c>
      <c r="T280" s="177">
        <f>S280*H280</f>
        <v>0</v>
      </c>
      <c r="AR280" s="28" t="s">
        <v>359</v>
      </c>
      <c r="AT280" s="28" t="s">
        <v>395</v>
      </c>
      <c r="AU280" s="28" t="s">
        <v>82</v>
      </c>
      <c r="AY280" s="28" t="s">
        <v>153</v>
      </c>
      <c r="BE280" s="178">
        <f>IF(N280="základní",J280,0)</f>
        <v>0</v>
      </c>
      <c r="BF280" s="178">
        <f>IF(N280="snížená",J280,0)</f>
        <v>0</v>
      </c>
      <c r="BG280" s="178">
        <f>IF(N280="zákl. přenesená",J280,0)</f>
        <v>0</v>
      </c>
      <c r="BH280" s="178">
        <f>IF(N280="sníž. přenesená",J280,0)</f>
        <v>0</v>
      </c>
      <c r="BI280" s="178">
        <f>IF(N280="nulová",J280,0)</f>
        <v>0</v>
      </c>
      <c r="BJ280" s="28" t="s">
        <v>21</v>
      </c>
      <c r="BK280" s="178">
        <f>ROUND(I280*H280,2)</f>
        <v>0</v>
      </c>
      <c r="BL280" s="28" t="s">
        <v>259</v>
      </c>
      <c r="BM280" s="28" t="s">
        <v>470</v>
      </c>
    </row>
    <row r="281" spans="2:47" s="47" customFormat="1" ht="48">
      <c r="B281" s="4"/>
      <c r="D281" s="179" t="s">
        <v>163</v>
      </c>
      <c r="F281" s="180" t="s">
        <v>471</v>
      </c>
      <c r="K281" s="66"/>
      <c r="L281" s="42"/>
      <c r="M281" s="181"/>
      <c r="N281" s="43"/>
      <c r="O281" s="43"/>
      <c r="P281" s="43"/>
      <c r="Q281" s="43"/>
      <c r="R281" s="43"/>
      <c r="S281" s="43"/>
      <c r="T281" s="81"/>
      <c r="AT281" s="28" t="s">
        <v>163</v>
      </c>
      <c r="AU281" s="28" t="s">
        <v>82</v>
      </c>
    </row>
    <row r="282" spans="2:51" s="192" customFormat="1" ht="12">
      <c r="B282" s="191"/>
      <c r="D282" s="201" t="s">
        <v>165</v>
      </c>
      <c r="E282" s="202"/>
      <c r="F282" s="203" t="s">
        <v>472</v>
      </c>
      <c r="H282" s="204">
        <v>74.162</v>
      </c>
      <c r="K282" s="196"/>
      <c r="L282" s="197"/>
      <c r="M282" s="198"/>
      <c r="N282" s="199"/>
      <c r="O282" s="199"/>
      <c r="P282" s="199"/>
      <c r="Q282" s="199"/>
      <c r="R282" s="199"/>
      <c r="S282" s="199"/>
      <c r="T282" s="200"/>
      <c r="AT282" s="193" t="s">
        <v>165</v>
      </c>
      <c r="AU282" s="193" t="s">
        <v>82</v>
      </c>
      <c r="AV282" s="192" t="s">
        <v>82</v>
      </c>
      <c r="AW282" s="192" t="s">
        <v>36</v>
      </c>
      <c r="AX282" s="192" t="s">
        <v>21</v>
      </c>
      <c r="AY282" s="193" t="s">
        <v>153</v>
      </c>
    </row>
    <row r="283" spans="2:65" s="47" customFormat="1" ht="20.25" customHeight="1">
      <c r="B283" s="4"/>
      <c r="C283" s="5" t="s">
        <v>473</v>
      </c>
      <c r="D283" s="5" t="s">
        <v>156</v>
      </c>
      <c r="E283" s="6" t="s">
        <v>474</v>
      </c>
      <c r="F283" s="7" t="s">
        <v>475</v>
      </c>
      <c r="G283" s="8" t="s">
        <v>269</v>
      </c>
      <c r="H283" s="9">
        <v>0.807</v>
      </c>
      <c r="I283" s="10"/>
      <c r="J283" s="11">
        <f>ROUND(I283*H283,2)</f>
        <v>0</v>
      </c>
      <c r="K283" s="12" t="s">
        <v>160</v>
      </c>
      <c r="L283" s="42"/>
      <c r="M283" s="174"/>
      <c r="N283" s="175" t="s">
        <v>44</v>
      </c>
      <c r="O283" s="43"/>
      <c r="P283" s="176">
        <f>O283*H283</f>
        <v>0</v>
      </c>
      <c r="Q283" s="176">
        <v>0</v>
      </c>
      <c r="R283" s="176">
        <f>Q283*H283</f>
        <v>0</v>
      </c>
      <c r="S283" s="176">
        <v>0</v>
      </c>
      <c r="T283" s="177">
        <f>S283*H283</f>
        <v>0</v>
      </c>
      <c r="AR283" s="28" t="s">
        <v>259</v>
      </c>
      <c r="AT283" s="28" t="s">
        <v>156</v>
      </c>
      <c r="AU283" s="28" t="s">
        <v>82</v>
      </c>
      <c r="AY283" s="28" t="s">
        <v>153</v>
      </c>
      <c r="BE283" s="178">
        <f>IF(N283="základní",J283,0)</f>
        <v>0</v>
      </c>
      <c r="BF283" s="178">
        <f>IF(N283="snížená",J283,0)</f>
        <v>0</v>
      </c>
      <c r="BG283" s="178">
        <f>IF(N283="zákl. přenesená",J283,0)</f>
        <v>0</v>
      </c>
      <c r="BH283" s="178">
        <f>IF(N283="sníž. přenesená",J283,0)</f>
        <v>0</v>
      </c>
      <c r="BI283" s="178">
        <f>IF(N283="nulová",J283,0)</f>
        <v>0</v>
      </c>
      <c r="BJ283" s="28" t="s">
        <v>21</v>
      </c>
      <c r="BK283" s="178">
        <f>ROUND(I283*H283,2)</f>
        <v>0</v>
      </c>
      <c r="BL283" s="28" t="s">
        <v>259</v>
      </c>
      <c r="BM283" s="28" t="s">
        <v>476</v>
      </c>
    </row>
    <row r="284" spans="2:47" s="47" customFormat="1" ht="48">
      <c r="B284" s="4"/>
      <c r="D284" s="201" t="s">
        <v>163</v>
      </c>
      <c r="F284" s="216" t="s">
        <v>477</v>
      </c>
      <c r="K284" s="66"/>
      <c r="L284" s="42"/>
      <c r="M284" s="181"/>
      <c r="N284" s="43"/>
      <c r="O284" s="43"/>
      <c r="P284" s="43"/>
      <c r="Q284" s="43"/>
      <c r="R284" s="43"/>
      <c r="S284" s="43"/>
      <c r="T284" s="81"/>
      <c r="AT284" s="28" t="s">
        <v>163</v>
      </c>
      <c r="AU284" s="28" t="s">
        <v>82</v>
      </c>
    </row>
    <row r="285" spans="2:65" s="47" customFormat="1" ht="28.5" customHeight="1">
      <c r="B285" s="4"/>
      <c r="C285" s="5" t="s">
        <v>478</v>
      </c>
      <c r="D285" s="5" t="s">
        <v>156</v>
      </c>
      <c r="E285" s="6" t="s">
        <v>479</v>
      </c>
      <c r="F285" s="7" t="s">
        <v>480</v>
      </c>
      <c r="G285" s="8" t="s">
        <v>269</v>
      </c>
      <c r="H285" s="9">
        <v>0.807</v>
      </c>
      <c r="I285" s="10"/>
      <c r="J285" s="11">
        <f>ROUND(I285*H285,2)</f>
        <v>0</v>
      </c>
      <c r="K285" s="12" t="s">
        <v>160</v>
      </c>
      <c r="L285" s="42"/>
      <c r="M285" s="174"/>
      <c r="N285" s="175" t="s">
        <v>44</v>
      </c>
      <c r="O285" s="43"/>
      <c r="P285" s="176">
        <f>O285*H285</f>
        <v>0</v>
      </c>
      <c r="Q285" s="176">
        <v>0</v>
      </c>
      <c r="R285" s="176">
        <f>Q285*H285</f>
        <v>0</v>
      </c>
      <c r="S285" s="176">
        <v>0</v>
      </c>
      <c r="T285" s="177">
        <f>S285*H285</f>
        <v>0</v>
      </c>
      <c r="AR285" s="28" t="s">
        <v>259</v>
      </c>
      <c r="AT285" s="28" t="s">
        <v>156</v>
      </c>
      <c r="AU285" s="28" t="s">
        <v>82</v>
      </c>
      <c r="AY285" s="28" t="s">
        <v>153</v>
      </c>
      <c r="BE285" s="178">
        <f>IF(N285="základní",J285,0)</f>
        <v>0</v>
      </c>
      <c r="BF285" s="178">
        <f>IF(N285="snížená",J285,0)</f>
        <v>0</v>
      </c>
      <c r="BG285" s="178">
        <f>IF(N285="zákl. přenesená",J285,0)</f>
        <v>0</v>
      </c>
      <c r="BH285" s="178">
        <f>IF(N285="sníž. přenesená",J285,0)</f>
        <v>0</v>
      </c>
      <c r="BI285" s="178">
        <f>IF(N285="nulová",J285,0)</f>
        <v>0</v>
      </c>
      <c r="BJ285" s="28" t="s">
        <v>21</v>
      </c>
      <c r="BK285" s="178">
        <f>ROUND(I285*H285,2)</f>
        <v>0</v>
      </c>
      <c r="BL285" s="28" t="s">
        <v>259</v>
      </c>
      <c r="BM285" s="28" t="s">
        <v>481</v>
      </c>
    </row>
    <row r="286" spans="2:47" s="47" customFormat="1" ht="36">
      <c r="B286" s="4"/>
      <c r="D286" s="179" t="s">
        <v>163</v>
      </c>
      <c r="F286" s="180" t="s">
        <v>482</v>
      </c>
      <c r="K286" s="66"/>
      <c r="L286" s="42"/>
      <c r="M286" s="181"/>
      <c r="N286" s="43"/>
      <c r="O286" s="43"/>
      <c r="P286" s="43"/>
      <c r="Q286" s="43"/>
      <c r="R286" s="43"/>
      <c r="S286" s="43"/>
      <c r="T286" s="81"/>
      <c r="AT286" s="28" t="s">
        <v>163</v>
      </c>
      <c r="AU286" s="28" t="s">
        <v>82</v>
      </c>
    </row>
    <row r="287" spans="2:63" s="159" customFormat="1" ht="29.25" customHeight="1">
      <c r="B287" s="158"/>
      <c r="D287" s="171" t="s">
        <v>72</v>
      </c>
      <c r="E287" s="172" t="s">
        <v>483</v>
      </c>
      <c r="F287" s="172" t="s">
        <v>484</v>
      </c>
      <c r="J287" s="173">
        <f>BK287</f>
        <v>0</v>
      </c>
      <c r="K287" s="163"/>
      <c r="L287" s="164"/>
      <c r="M287" s="165"/>
      <c r="N287" s="166"/>
      <c r="O287" s="166"/>
      <c r="P287" s="167">
        <f>SUM(P288:P349)</f>
        <v>0</v>
      </c>
      <c r="Q287" s="166"/>
      <c r="R287" s="167">
        <f>SUM(R288:R349)</f>
        <v>0</v>
      </c>
      <c r="S287" s="166"/>
      <c r="T287" s="168">
        <f>SUM(T288:T349)</f>
        <v>3.4979400000000003</v>
      </c>
      <c r="AR287" s="160" t="s">
        <v>82</v>
      </c>
      <c r="AT287" s="169" t="s">
        <v>72</v>
      </c>
      <c r="AU287" s="169" t="s">
        <v>21</v>
      </c>
      <c r="AY287" s="160" t="s">
        <v>153</v>
      </c>
      <c r="BK287" s="170">
        <f>SUM(BK288:BK349)</f>
        <v>0</v>
      </c>
    </row>
    <row r="288" spans="2:65" s="47" customFormat="1" ht="28.5" customHeight="1">
      <c r="B288" s="4"/>
      <c r="C288" s="5" t="s">
        <v>485</v>
      </c>
      <c r="D288" s="5" t="s">
        <v>156</v>
      </c>
      <c r="E288" s="6" t="s">
        <v>486</v>
      </c>
      <c r="F288" s="7" t="s">
        <v>487</v>
      </c>
      <c r="G288" s="8" t="s">
        <v>159</v>
      </c>
      <c r="H288" s="9">
        <v>60.9</v>
      </c>
      <c r="I288" s="10"/>
      <c r="J288" s="11">
        <f>ROUND(I288*H288,2)</f>
        <v>0</v>
      </c>
      <c r="K288" s="12"/>
      <c r="L288" s="42"/>
      <c r="M288" s="174"/>
      <c r="N288" s="175" t="s">
        <v>44</v>
      </c>
      <c r="O288" s="43"/>
      <c r="P288" s="176">
        <f>O288*H288</f>
        <v>0</v>
      </c>
      <c r="Q288" s="176">
        <v>0</v>
      </c>
      <c r="R288" s="176">
        <f>Q288*H288</f>
        <v>0</v>
      </c>
      <c r="S288" s="176">
        <v>0.02465</v>
      </c>
      <c r="T288" s="177">
        <f>S288*H288</f>
        <v>1.5011849999999998</v>
      </c>
      <c r="AR288" s="28" t="s">
        <v>259</v>
      </c>
      <c r="AT288" s="28" t="s">
        <v>156</v>
      </c>
      <c r="AU288" s="28" t="s">
        <v>82</v>
      </c>
      <c r="AY288" s="28" t="s">
        <v>153</v>
      </c>
      <c r="BE288" s="178">
        <f>IF(N288="základní",J288,0)</f>
        <v>0</v>
      </c>
      <c r="BF288" s="178">
        <f>IF(N288="snížená",J288,0)</f>
        <v>0</v>
      </c>
      <c r="BG288" s="178">
        <f>IF(N288="zákl. přenesená",J288,0)</f>
        <v>0</v>
      </c>
      <c r="BH288" s="178">
        <f>IF(N288="sníž. přenesená",J288,0)</f>
        <v>0</v>
      </c>
      <c r="BI288" s="178">
        <f>IF(N288="nulová",J288,0)</f>
        <v>0</v>
      </c>
      <c r="BJ288" s="28" t="s">
        <v>21</v>
      </c>
      <c r="BK288" s="178">
        <f>ROUND(I288*H288,2)</f>
        <v>0</v>
      </c>
      <c r="BL288" s="28" t="s">
        <v>259</v>
      </c>
      <c r="BM288" s="28" t="s">
        <v>488</v>
      </c>
    </row>
    <row r="289" spans="2:47" s="47" customFormat="1" ht="12">
      <c r="B289" s="4"/>
      <c r="D289" s="179" t="s">
        <v>163</v>
      </c>
      <c r="F289" s="180" t="s">
        <v>489</v>
      </c>
      <c r="K289" s="66"/>
      <c r="L289" s="42"/>
      <c r="M289" s="181"/>
      <c r="N289" s="43"/>
      <c r="O289" s="43"/>
      <c r="P289" s="43"/>
      <c r="Q289" s="43"/>
      <c r="R289" s="43"/>
      <c r="S289" s="43"/>
      <c r="T289" s="81"/>
      <c r="AT289" s="28" t="s">
        <v>163</v>
      </c>
      <c r="AU289" s="28" t="s">
        <v>82</v>
      </c>
    </row>
    <row r="290" spans="2:51" s="183" customFormat="1" ht="12">
      <c r="B290" s="182"/>
      <c r="D290" s="179" t="s">
        <v>165</v>
      </c>
      <c r="E290" s="184"/>
      <c r="F290" s="185" t="s">
        <v>256</v>
      </c>
      <c r="H290" s="184"/>
      <c r="K290" s="186"/>
      <c r="L290" s="187"/>
      <c r="M290" s="188"/>
      <c r="N290" s="189"/>
      <c r="O290" s="189"/>
      <c r="P290" s="189"/>
      <c r="Q290" s="189"/>
      <c r="R290" s="189"/>
      <c r="S290" s="189"/>
      <c r="T290" s="190"/>
      <c r="AT290" s="184" t="s">
        <v>165</v>
      </c>
      <c r="AU290" s="184" t="s">
        <v>82</v>
      </c>
      <c r="AV290" s="183" t="s">
        <v>21</v>
      </c>
      <c r="AW290" s="183" t="s">
        <v>36</v>
      </c>
      <c r="AX290" s="183" t="s">
        <v>73</v>
      </c>
      <c r="AY290" s="184" t="s">
        <v>153</v>
      </c>
    </row>
    <row r="291" spans="2:51" s="183" customFormat="1" ht="12">
      <c r="B291" s="182"/>
      <c r="D291" s="179" t="s">
        <v>165</v>
      </c>
      <c r="E291" s="184"/>
      <c r="F291" s="185" t="s">
        <v>174</v>
      </c>
      <c r="H291" s="184"/>
      <c r="K291" s="186"/>
      <c r="L291" s="187"/>
      <c r="M291" s="188"/>
      <c r="N291" s="189"/>
      <c r="O291" s="189"/>
      <c r="P291" s="189"/>
      <c r="Q291" s="189"/>
      <c r="R291" s="189"/>
      <c r="S291" s="189"/>
      <c r="T291" s="190"/>
      <c r="AT291" s="184" t="s">
        <v>165</v>
      </c>
      <c r="AU291" s="184" t="s">
        <v>82</v>
      </c>
      <c r="AV291" s="183" t="s">
        <v>21</v>
      </c>
      <c r="AW291" s="183" t="s">
        <v>36</v>
      </c>
      <c r="AX291" s="183" t="s">
        <v>73</v>
      </c>
      <c r="AY291" s="184" t="s">
        <v>153</v>
      </c>
    </row>
    <row r="292" spans="2:51" s="183" customFormat="1" ht="12">
      <c r="B292" s="182"/>
      <c r="D292" s="179" t="s">
        <v>165</v>
      </c>
      <c r="E292" s="184"/>
      <c r="F292" s="185" t="s">
        <v>257</v>
      </c>
      <c r="H292" s="184"/>
      <c r="K292" s="186"/>
      <c r="L292" s="187"/>
      <c r="M292" s="188"/>
      <c r="N292" s="189"/>
      <c r="O292" s="189"/>
      <c r="P292" s="189"/>
      <c r="Q292" s="189"/>
      <c r="R292" s="189"/>
      <c r="S292" s="189"/>
      <c r="T292" s="190"/>
      <c r="AT292" s="184" t="s">
        <v>165</v>
      </c>
      <c r="AU292" s="184" t="s">
        <v>82</v>
      </c>
      <c r="AV292" s="183" t="s">
        <v>21</v>
      </c>
      <c r="AW292" s="183" t="s">
        <v>36</v>
      </c>
      <c r="AX292" s="183" t="s">
        <v>73</v>
      </c>
      <c r="AY292" s="184" t="s">
        <v>153</v>
      </c>
    </row>
    <row r="293" spans="2:51" s="192" customFormat="1" ht="12">
      <c r="B293" s="191"/>
      <c r="D293" s="179" t="s">
        <v>165</v>
      </c>
      <c r="E293" s="193"/>
      <c r="F293" s="194" t="s">
        <v>490</v>
      </c>
      <c r="H293" s="195">
        <v>22.575</v>
      </c>
      <c r="K293" s="196"/>
      <c r="L293" s="197"/>
      <c r="M293" s="198"/>
      <c r="N293" s="199"/>
      <c r="O293" s="199"/>
      <c r="P293" s="199"/>
      <c r="Q293" s="199"/>
      <c r="R293" s="199"/>
      <c r="S293" s="199"/>
      <c r="T293" s="200"/>
      <c r="AT293" s="193" t="s">
        <v>165</v>
      </c>
      <c r="AU293" s="193" t="s">
        <v>82</v>
      </c>
      <c r="AV293" s="192" t="s">
        <v>82</v>
      </c>
      <c r="AW293" s="192" t="s">
        <v>36</v>
      </c>
      <c r="AX293" s="192" t="s">
        <v>73</v>
      </c>
      <c r="AY293" s="193" t="s">
        <v>153</v>
      </c>
    </row>
    <row r="294" spans="2:51" s="192" customFormat="1" ht="12">
      <c r="B294" s="191"/>
      <c r="D294" s="179" t="s">
        <v>165</v>
      </c>
      <c r="E294" s="193"/>
      <c r="F294" s="194" t="s">
        <v>491</v>
      </c>
      <c r="H294" s="195">
        <v>38.325</v>
      </c>
      <c r="K294" s="196"/>
      <c r="L294" s="197"/>
      <c r="M294" s="198"/>
      <c r="N294" s="199"/>
      <c r="O294" s="199"/>
      <c r="P294" s="199"/>
      <c r="Q294" s="199"/>
      <c r="R294" s="199"/>
      <c r="S294" s="199"/>
      <c r="T294" s="200"/>
      <c r="AT294" s="193" t="s">
        <v>165</v>
      </c>
      <c r="AU294" s="193" t="s">
        <v>82</v>
      </c>
      <c r="AV294" s="192" t="s">
        <v>82</v>
      </c>
      <c r="AW294" s="192" t="s">
        <v>36</v>
      </c>
      <c r="AX294" s="192" t="s">
        <v>73</v>
      </c>
      <c r="AY294" s="193" t="s">
        <v>153</v>
      </c>
    </row>
    <row r="295" spans="2:51" s="206" customFormat="1" ht="12">
      <c r="B295" s="205"/>
      <c r="D295" s="201" t="s">
        <v>165</v>
      </c>
      <c r="E295" s="207"/>
      <c r="F295" s="208" t="s">
        <v>190</v>
      </c>
      <c r="H295" s="209">
        <v>60.9</v>
      </c>
      <c r="K295" s="210"/>
      <c r="L295" s="211"/>
      <c r="M295" s="212"/>
      <c r="N295" s="213"/>
      <c r="O295" s="213"/>
      <c r="P295" s="213"/>
      <c r="Q295" s="213"/>
      <c r="R295" s="213"/>
      <c r="S295" s="213"/>
      <c r="T295" s="214"/>
      <c r="AT295" s="215" t="s">
        <v>165</v>
      </c>
      <c r="AU295" s="215" t="s">
        <v>82</v>
      </c>
      <c r="AV295" s="206" t="s">
        <v>161</v>
      </c>
      <c r="AW295" s="206" t="s">
        <v>36</v>
      </c>
      <c r="AX295" s="206" t="s">
        <v>21</v>
      </c>
      <c r="AY295" s="215" t="s">
        <v>153</v>
      </c>
    </row>
    <row r="296" spans="2:65" s="47" customFormat="1" ht="20.25" customHeight="1">
      <c r="B296" s="4"/>
      <c r="C296" s="5" t="s">
        <v>492</v>
      </c>
      <c r="D296" s="5" t="s">
        <v>156</v>
      </c>
      <c r="E296" s="6" t="s">
        <v>493</v>
      </c>
      <c r="F296" s="7" t="s">
        <v>494</v>
      </c>
      <c r="G296" s="8" t="s">
        <v>159</v>
      </c>
      <c r="H296" s="9">
        <v>7.7</v>
      </c>
      <c r="I296" s="10"/>
      <c r="J296" s="11">
        <f>ROUND(I296*H296,2)</f>
        <v>0</v>
      </c>
      <c r="K296" s="12"/>
      <c r="L296" s="42"/>
      <c r="M296" s="174"/>
      <c r="N296" s="175" t="s">
        <v>44</v>
      </c>
      <c r="O296" s="43"/>
      <c r="P296" s="176">
        <f>O296*H296</f>
        <v>0</v>
      </c>
      <c r="Q296" s="176">
        <v>0</v>
      </c>
      <c r="R296" s="176">
        <f>Q296*H296</f>
        <v>0</v>
      </c>
      <c r="S296" s="176">
        <v>0.02465</v>
      </c>
      <c r="T296" s="177">
        <f>S296*H296</f>
        <v>0.189805</v>
      </c>
      <c r="AR296" s="28" t="s">
        <v>259</v>
      </c>
      <c r="AT296" s="28" t="s">
        <v>156</v>
      </c>
      <c r="AU296" s="28" t="s">
        <v>82</v>
      </c>
      <c r="AY296" s="28" t="s">
        <v>153</v>
      </c>
      <c r="BE296" s="178">
        <f>IF(N296="základní",J296,0)</f>
        <v>0</v>
      </c>
      <c r="BF296" s="178">
        <f>IF(N296="snížená",J296,0)</f>
        <v>0</v>
      </c>
      <c r="BG296" s="178">
        <f>IF(N296="zákl. přenesená",J296,0)</f>
        <v>0</v>
      </c>
      <c r="BH296" s="178">
        <f>IF(N296="sníž. přenesená",J296,0)</f>
        <v>0</v>
      </c>
      <c r="BI296" s="178">
        <f>IF(N296="nulová",J296,0)</f>
        <v>0</v>
      </c>
      <c r="BJ296" s="28" t="s">
        <v>21</v>
      </c>
      <c r="BK296" s="178">
        <f>ROUND(I296*H296,2)</f>
        <v>0</v>
      </c>
      <c r="BL296" s="28" t="s">
        <v>259</v>
      </c>
      <c r="BM296" s="28" t="s">
        <v>495</v>
      </c>
    </row>
    <row r="297" spans="2:47" s="47" customFormat="1" ht="12">
      <c r="B297" s="4"/>
      <c r="D297" s="179" t="s">
        <v>163</v>
      </c>
      <c r="F297" s="180" t="s">
        <v>496</v>
      </c>
      <c r="K297" s="66"/>
      <c r="L297" s="42"/>
      <c r="M297" s="181"/>
      <c r="N297" s="43"/>
      <c r="O297" s="43"/>
      <c r="P297" s="43"/>
      <c r="Q297" s="43"/>
      <c r="R297" s="43"/>
      <c r="S297" s="43"/>
      <c r="T297" s="81"/>
      <c r="AT297" s="28" t="s">
        <v>163</v>
      </c>
      <c r="AU297" s="28" t="s">
        <v>82</v>
      </c>
    </row>
    <row r="298" spans="2:51" s="192" customFormat="1" ht="12">
      <c r="B298" s="191"/>
      <c r="D298" s="201" t="s">
        <v>165</v>
      </c>
      <c r="E298" s="202"/>
      <c r="F298" s="203" t="s">
        <v>497</v>
      </c>
      <c r="H298" s="204">
        <v>7.7</v>
      </c>
      <c r="K298" s="196"/>
      <c r="L298" s="197"/>
      <c r="M298" s="198"/>
      <c r="N298" s="199"/>
      <c r="O298" s="199"/>
      <c r="P298" s="199"/>
      <c r="Q298" s="199"/>
      <c r="R298" s="199"/>
      <c r="S298" s="199"/>
      <c r="T298" s="200"/>
      <c r="AT298" s="193" t="s">
        <v>165</v>
      </c>
      <c r="AU298" s="193" t="s">
        <v>82</v>
      </c>
      <c r="AV298" s="192" t="s">
        <v>82</v>
      </c>
      <c r="AW298" s="192" t="s">
        <v>36</v>
      </c>
      <c r="AX298" s="192" t="s">
        <v>21</v>
      </c>
      <c r="AY298" s="193" t="s">
        <v>153</v>
      </c>
    </row>
    <row r="299" spans="2:65" s="47" customFormat="1" ht="20.25" customHeight="1">
      <c r="B299" s="4"/>
      <c r="C299" s="5" t="s">
        <v>498</v>
      </c>
      <c r="D299" s="5" t="s">
        <v>156</v>
      </c>
      <c r="E299" s="6" t="s">
        <v>499</v>
      </c>
      <c r="F299" s="7" t="s">
        <v>500</v>
      </c>
      <c r="G299" s="8" t="s">
        <v>159</v>
      </c>
      <c r="H299" s="9">
        <v>60.9</v>
      </c>
      <c r="I299" s="10"/>
      <c r="J299" s="11">
        <f>ROUND(I299*H299,2)</f>
        <v>0</v>
      </c>
      <c r="K299" s="12" t="s">
        <v>160</v>
      </c>
      <c r="L299" s="42"/>
      <c r="M299" s="174"/>
      <c r="N299" s="175" t="s">
        <v>44</v>
      </c>
      <c r="O299" s="43"/>
      <c r="P299" s="176">
        <f>O299*H299</f>
        <v>0</v>
      </c>
      <c r="Q299" s="176">
        <v>0</v>
      </c>
      <c r="R299" s="176">
        <f>Q299*H299</f>
        <v>0</v>
      </c>
      <c r="S299" s="176">
        <v>0.008</v>
      </c>
      <c r="T299" s="177">
        <f>S299*H299</f>
        <v>0.4872</v>
      </c>
      <c r="AR299" s="28" t="s">
        <v>259</v>
      </c>
      <c r="AT299" s="28" t="s">
        <v>156</v>
      </c>
      <c r="AU299" s="28" t="s">
        <v>82</v>
      </c>
      <c r="AY299" s="28" t="s">
        <v>153</v>
      </c>
      <c r="BE299" s="178">
        <f>IF(N299="základní",J299,0)</f>
        <v>0</v>
      </c>
      <c r="BF299" s="178">
        <f>IF(N299="snížená",J299,0)</f>
        <v>0</v>
      </c>
      <c r="BG299" s="178">
        <f>IF(N299="zákl. přenesená",J299,0)</f>
        <v>0</v>
      </c>
      <c r="BH299" s="178">
        <f>IF(N299="sníž. přenesená",J299,0)</f>
        <v>0</v>
      </c>
      <c r="BI299" s="178">
        <f>IF(N299="nulová",J299,0)</f>
        <v>0</v>
      </c>
      <c r="BJ299" s="28" t="s">
        <v>21</v>
      </c>
      <c r="BK299" s="178">
        <f>ROUND(I299*H299,2)</f>
        <v>0</v>
      </c>
      <c r="BL299" s="28" t="s">
        <v>259</v>
      </c>
      <c r="BM299" s="28" t="s">
        <v>501</v>
      </c>
    </row>
    <row r="300" spans="2:47" s="47" customFormat="1" ht="12">
      <c r="B300" s="4"/>
      <c r="D300" s="179" t="s">
        <v>163</v>
      </c>
      <c r="F300" s="180" t="s">
        <v>502</v>
      </c>
      <c r="K300" s="66"/>
      <c r="L300" s="42"/>
      <c r="M300" s="181"/>
      <c r="N300" s="43"/>
      <c r="O300" s="43"/>
      <c r="P300" s="43"/>
      <c r="Q300" s="43"/>
      <c r="R300" s="43"/>
      <c r="S300" s="43"/>
      <c r="T300" s="81"/>
      <c r="AT300" s="28" t="s">
        <v>163</v>
      </c>
      <c r="AU300" s="28" t="s">
        <v>82</v>
      </c>
    </row>
    <row r="301" spans="2:51" s="183" customFormat="1" ht="12">
      <c r="B301" s="182"/>
      <c r="D301" s="179" t="s">
        <v>165</v>
      </c>
      <c r="E301" s="184"/>
      <c r="F301" s="185" t="s">
        <v>256</v>
      </c>
      <c r="H301" s="184"/>
      <c r="K301" s="186"/>
      <c r="L301" s="187"/>
      <c r="M301" s="188"/>
      <c r="N301" s="189"/>
      <c r="O301" s="189"/>
      <c r="P301" s="189"/>
      <c r="Q301" s="189"/>
      <c r="R301" s="189"/>
      <c r="S301" s="189"/>
      <c r="T301" s="190"/>
      <c r="AT301" s="184" t="s">
        <v>165</v>
      </c>
      <c r="AU301" s="184" t="s">
        <v>82</v>
      </c>
      <c r="AV301" s="183" t="s">
        <v>21</v>
      </c>
      <c r="AW301" s="183" t="s">
        <v>36</v>
      </c>
      <c r="AX301" s="183" t="s">
        <v>73</v>
      </c>
      <c r="AY301" s="184" t="s">
        <v>153</v>
      </c>
    </row>
    <row r="302" spans="2:51" s="183" customFormat="1" ht="12">
      <c r="B302" s="182"/>
      <c r="D302" s="179" t="s">
        <v>165</v>
      </c>
      <c r="E302" s="184"/>
      <c r="F302" s="185" t="s">
        <v>174</v>
      </c>
      <c r="H302" s="184"/>
      <c r="K302" s="186"/>
      <c r="L302" s="187"/>
      <c r="M302" s="188"/>
      <c r="N302" s="189"/>
      <c r="O302" s="189"/>
      <c r="P302" s="189"/>
      <c r="Q302" s="189"/>
      <c r="R302" s="189"/>
      <c r="S302" s="189"/>
      <c r="T302" s="190"/>
      <c r="AT302" s="184" t="s">
        <v>165</v>
      </c>
      <c r="AU302" s="184" t="s">
        <v>82</v>
      </c>
      <c r="AV302" s="183" t="s">
        <v>21</v>
      </c>
      <c r="AW302" s="183" t="s">
        <v>36</v>
      </c>
      <c r="AX302" s="183" t="s">
        <v>73</v>
      </c>
      <c r="AY302" s="184" t="s">
        <v>153</v>
      </c>
    </row>
    <row r="303" spans="2:51" s="183" customFormat="1" ht="12">
      <c r="B303" s="182"/>
      <c r="D303" s="179" t="s">
        <v>165</v>
      </c>
      <c r="E303" s="184"/>
      <c r="F303" s="185" t="s">
        <v>257</v>
      </c>
      <c r="H303" s="184"/>
      <c r="K303" s="186"/>
      <c r="L303" s="187"/>
      <c r="M303" s="188"/>
      <c r="N303" s="189"/>
      <c r="O303" s="189"/>
      <c r="P303" s="189"/>
      <c r="Q303" s="189"/>
      <c r="R303" s="189"/>
      <c r="S303" s="189"/>
      <c r="T303" s="190"/>
      <c r="AT303" s="184" t="s">
        <v>165</v>
      </c>
      <c r="AU303" s="184" t="s">
        <v>82</v>
      </c>
      <c r="AV303" s="183" t="s">
        <v>21</v>
      </c>
      <c r="AW303" s="183" t="s">
        <v>36</v>
      </c>
      <c r="AX303" s="183" t="s">
        <v>73</v>
      </c>
      <c r="AY303" s="184" t="s">
        <v>153</v>
      </c>
    </row>
    <row r="304" spans="2:51" s="192" customFormat="1" ht="12">
      <c r="B304" s="191"/>
      <c r="D304" s="179" t="s">
        <v>165</v>
      </c>
      <c r="E304" s="193"/>
      <c r="F304" s="194" t="s">
        <v>490</v>
      </c>
      <c r="H304" s="195">
        <v>22.575</v>
      </c>
      <c r="K304" s="196"/>
      <c r="L304" s="197"/>
      <c r="M304" s="198"/>
      <c r="N304" s="199"/>
      <c r="O304" s="199"/>
      <c r="P304" s="199"/>
      <c r="Q304" s="199"/>
      <c r="R304" s="199"/>
      <c r="S304" s="199"/>
      <c r="T304" s="200"/>
      <c r="AT304" s="193" t="s">
        <v>165</v>
      </c>
      <c r="AU304" s="193" t="s">
        <v>82</v>
      </c>
      <c r="AV304" s="192" t="s">
        <v>82</v>
      </c>
      <c r="AW304" s="192" t="s">
        <v>36</v>
      </c>
      <c r="AX304" s="192" t="s">
        <v>73</v>
      </c>
      <c r="AY304" s="193" t="s">
        <v>153</v>
      </c>
    </row>
    <row r="305" spans="2:51" s="192" customFormat="1" ht="12">
      <c r="B305" s="191"/>
      <c r="D305" s="179" t="s">
        <v>165</v>
      </c>
      <c r="E305" s="193"/>
      <c r="F305" s="194" t="s">
        <v>491</v>
      </c>
      <c r="H305" s="195">
        <v>38.325</v>
      </c>
      <c r="K305" s="196"/>
      <c r="L305" s="197"/>
      <c r="M305" s="198"/>
      <c r="N305" s="199"/>
      <c r="O305" s="199"/>
      <c r="P305" s="199"/>
      <c r="Q305" s="199"/>
      <c r="R305" s="199"/>
      <c r="S305" s="199"/>
      <c r="T305" s="200"/>
      <c r="AT305" s="193" t="s">
        <v>165</v>
      </c>
      <c r="AU305" s="193" t="s">
        <v>82</v>
      </c>
      <c r="AV305" s="192" t="s">
        <v>82</v>
      </c>
      <c r="AW305" s="192" t="s">
        <v>36</v>
      </c>
      <c r="AX305" s="192" t="s">
        <v>73</v>
      </c>
      <c r="AY305" s="193" t="s">
        <v>153</v>
      </c>
    </row>
    <row r="306" spans="2:51" s="206" customFormat="1" ht="12">
      <c r="B306" s="205"/>
      <c r="D306" s="201" t="s">
        <v>165</v>
      </c>
      <c r="E306" s="207"/>
      <c r="F306" s="208" t="s">
        <v>190</v>
      </c>
      <c r="H306" s="209">
        <v>60.9</v>
      </c>
      <c r="K306" s="210"/>
      <c r="L306" s="211"/>
      <c r="M306" s="212"/>
      <c r="N306" s="213"/>
      <c r="O306" s="213"/>
      <c r="P306" s="213"/>
      <c r="Q306" s="213"/>
      <c r="R306" s="213"/>
      <c r="S306" s="213"/>
      <c r="T306" s="214"/>
      <c r="AT306" s="215" t="s">
        <v>165</v>
      </c>
      <c r="AU306" s="215" t="s">
        <v>82</v>
      </c>
      <c r="AV306" s="206" t="s">
        <v>161</v>
      </c>
      <c r="AW306" s="206" t="s">
        <v>36</v>
      </c>
      <c r="AX306" s="206" t="s">
        <v>21</v>
      </c>
      <c r="AY306" s="215" t="s">
        <v>153</v>
      </c>
    </row>
    <row r="307" spans="2:65" s="47" customFormat="1" ht="20.25" customHeight="1">
      <c r="B307" s="4"/>
      <c r="C307" s="5" t="s">
        <v>503</v>
      </c>
      <c r="D307" s="5" t="s">
        <v>156</v>
      </c>
      <c r="E307" s="6" t="s">
        <v>504</v>
      </c>
      <c r="F307" s="7" t="s">
        <v>505</v>
      </c>
      <c r="G307" s="8" t="s">
        <v>159</v>
      </c>
      <c r="H307" s="9">
        <v>14.85</v>
      </c>
      <c r="I307" s="10"/>
      <c r="J307" s="11">
        <f>ROUND(I307*H307,2)</f>
        <v>0</v>
      </c>
      <c r="K307" s="12"/>
      <c r="L307" s="42"/>
      <c r="M307" s="174"/>
      <c r="N307" s="175" t="s">
        <v>44</v>
      </c>
      <c r="O307" s="43"/>
      <c r="P307" s="176">
        <f>O307*H307</f>
        <v>0</v>
      </c>
      <c r="Q307" s="176">
        <v>0</v>
      </c>
      <c r="R307" s="176">
        <f>Q307*H307</f>
        <v>0</v>
      </c>
      <c r="S307" s="176">
        <v>0.035</v>
      </c>
      <c r="T307" s="177">
        <f>S307*H307</f>
        <v>0.51975</v>
      </c>
      <c r="AR307" s="28" t="s">
        <v>259</v>
      </c>
      <c r="AT307" s="28" t="s">
        <v>156</v>
      </c>
      <c r="AU307" s="28" t="s">
        <v>82</v>
      </c>
      <c r="AY307" s="28" t="s">
        <v>153</v>
      </c>
      <c r="BE307" s="178">
        <f>IF(N307="základní",J307,0)</f>
        <v>0</v>
      </c>
      <c r="BF307" s="178">
        <f>IF(N307="snížená",J307,0)</f>
        <v>0</v>
      </c>
      <c r="BG307" s="178">
        <f>IF(N307="zákl. přenesená",J307,0)</f>
        <v>0</v>
      </c>
      <c r="BH307" s="178">
        <f>IF(N307="sníž. přenesená",J307,0)</f>
        <v>0</v>
      </c>
      <c r="BI307" s="178">
        <f>IF(N307="nulová",J307,0)</f>
        <v>0</v>
      </c>
      <c r="BJ307" s="28" t="s">
        <v>21</v>
      </c>
      <c r="BK307" s="178">
        <f>ROUND(I307*H307,2)</f>
        <v>0</v>
      </c>
      <c r="BL307" s="28" t="s">
        <v>259</v>
      </c>
      <c r="BM307" s="28" t="s">
        <v>506</v>
      </c>
    </row>
    <row r="308" spans="2:51" s="192" customFormat="1" ht="12">
      <c r="B308" s="191"/>
      <c r="D308" s="179" t="s">
        <v>165</v>
      </c>
      <c r="E308" s="193"/>
      <c r="F308" s="194" t="s">
        <v>507</v>
      </c>
      <c r="H308" s="195">
        <v>13.5</v>
      </c>
      <c r="K308" s="196"/>
      <c r="L308" s="197"/>
      <c r="M308" s="198"/>
      <c r="N308" s="199"/>
      <c r="O308" s="199"/>
      <c r="P308" s="199"/>
      <c r="Q308" s="199"/>
      <c r="R308" s="199"/>
      <c r="S308" s="199"/>
      <c r="T308" s="200"/>
      <c r="AT308" s="193" t="s">
        <v>165</v>
      </c>
      <c r="AU308" s="193" t="s">
        <v>82</v>
      </c>
      <c r="AV308" s="192" t="s">
        <v>82</v>
      </c>
      <c r="AW308" s="192" t="s">
        <v>36</v>
      </c>
      <c r="AX308" s="192" t="s">
        <v>73</v>
      </c>
      <c r="AY308" s="193" t="s">
        <v>153</v>
      </c>
    </row>
    <row r="309" spans="2:51" s="192" customFormat="1" ht="12">
      <c r="B309" s="191"/>
      <c r="D309" s="179" t="s">
        <v>165</v>
      </c>
      <c r="E309" s="193"/>
      <c r="F309" s="194" t="s">
        <v>508</v>
      </c>
      <c r="H309" s="195">
        <v>1.35</v>
      </c>
      <c r="K309" s="196"/>
      <c r="L309" s="197"/>
      <c r="M309" s="198"/>
      <c r="N309" s="199"/>
      <c r="O309" s="199"/>
      <c r="P309" s="199"/>
      <c r="Q309" s="199"/>
      <c r="R309" s="199"/>
      <c r="S309" s="199"/>
      <c r="T309" s="200"/>
      <c r="AT309" s="193" t="s">
        <v>165</v>
      </c>
      <c r="AU309" s="193" t="s">
        <v>82</v>
      </c>
      <c r="AV309" s="192" t="s">
        <v>82</v>
      </c>
      <c r="AW309" s="192" t="s">
        <v>36</v>
      </c>
      <c r="AX309" s="192" t="s">
        <v>73</v>
      </c>
      <c r="AY309" s="193" t="s">
        <v>153</v>
      </c>
    </row>
    <row r="310" spans="2:51" s="206" customFormat="1" ht="12">
      <c r="B310" s="205"/>
      <c r="D310" s="201" t="s">
        <v>165</v>
      </c>
      <c r="E310" s="207"/>
      <c r="F310" s="208" t="s">
        <v>190</v>
      </c>
      <c r="H310" s="209">
        <v>14.85</v>
      </c>
      <c r="K310" s="210"/>
      <c r="L310" s="211"/>
      <c r="M310" s="212"/>
      <c r="N310" s="213"/>
      <c r="O310" s="213"/>
      <c r="P310" s="213"/>
      <c r="Q310" s="213"/>
      <c r="R310" s="213"/>
      <c r="S310" s="213"/>
      <c r="T310" s="214"/>
      <c r="AT310" s="215" t="s">
        <v>165</v>
      </c>
      <c r="AU310" s="215" t="s">
        <v>82</v>
      </c>
      <c r="AV310" s="206" t="s">
        <v>161</v>
      </c>
      <c r="AW310" s="206" t="s">
        <v>36</v>
      </c>
      <c r="AX310" s="206" t="s">
        <v>21</v>
      </c>
      <c r="AY310" s="215" t="s">
        <v>153</v>
      </c>
    </row>
    <row r="311" spans="2:65" s="47" customFormat="1" ht="20.25" customHeight="1">
      <c r="B311" s="4"/>
      <c r="C311" s="5" t="s">
        <v>509</v>
      </c>
      <c r="D311" s="5" t="s">
        <v>156</v>
      </c>
      <c r="E311" s="6" t="s">
        <v>510</v>
      </c>
      <c r="F311" s="7" t="s">
        <v>511</v>
      </c>
      <c r="G311" s="8" t="s">
        <v>194</v>
      </c>
      <c r="H311" s="9">
        <v>1</v>
      </c>
      <c r="I311" s="10"/>
      <c r="J311" s="11">
        <f>ROUND(I311*H311,2)</f>
        <v>0</v>
      </c>
      <c r="K311" s="12"/>
      <c r="L311" s="42"/>
      <c r="M311" s="174"/>
      <c r="N311" s="175" t="s">
        <v>44</v>
      </c>
      <c r="O311" s="43"/>
      <c r="P311" s="176">
        <f>O311*H311</f>
        <v>0</v>
      </c>
      <c r="Q311" s="176">
        <v>0</v>
      </c>
      <c r="R311" s="176">
        <f>Q311*H311</f>
        <v>0</v>
      </c>
      <c r="S311" s="176">
        <v>0.5</v>
      </c>
      <c r="T311" s="177">
        <f>S311*H311</f>
        <v>0.5</v>
      </c>
      <c r="AR311" s="28" t="s">
        <v>259</v>
      </c>
      <c r="AT311" s="28" t="s">
        <v>156</v>
      </c>
      <c r="AU311" s="28" t="s">
        <v>82</v>
      </c>
      <c r="AY311" s="28" t="s">
        <v>153</v>
      </c>
      <c r="BE311" s="178">
        <f>IF(N311="základní",J311,0)</f>
        <v>0</v>
      </c>
      <c r="BF311" s="178">
        <f>IF(N311="snížená",J311,0)</f>
        <v>0</v>
      </c>
      <c r="BG311" s="178">
        <f>IF(N311="zákl. přenesená",J311,0)</f>
        <v>0</v>
      </c>
      <c r="BH311" s="178">
        <f>IF(N311="sníž. přenesená",J311,0)</f>
        <v>0</v>
      </c>
      <c r="BI311" s="178">
        <f>IF(N311="nulová",J311,0)</f>
        <v>0</v>
      </c>
      <c r="BJ311" s="28" t="s">
        <v>21</v>
      </c>
      <c r="BK311" s="178">
        <f>ROUND(I311*H311,2)</f>
        <v>0</v>
      </c>
      <c r="BL311" s="28" t="s">
        <v>259</v>
      </c>
      <c r="BM311" s="28" t="s">
        <v>512</v>
      </c>
    </row>
    <row r="312" spans="2:47" s="47" customFormat="1" ht="12">
      <c r="B312" s="4"/>
      <c r="D312" s="201" t="s">
        <v>163</v>
      </c>
      <c r="F312" s="216" t="s">
        <v>513</v>
      </c>
      <c r="K312" s="66"/>
      <c r="L312" s="42"/>
      <c r="M312" s="181"/>
      <c r="N312" s="43"/>
      <c r="O312" s="43"/>
      <c r="P312" s="43"/>
      <c r="Q312" s="43"/>
      <c r="R312" s="43"/>
      <c r="S312" s="43"/>
      <c r="T312" s="81"/>
      <c r="AT312" s="28" t="s">
        <v>163</v>
      </c>
      <c r="AU312" s="28" t="s">
        <v>82</v>
      </c>
    </row>
    <row r="313" spans="2:65" s="47" customFormat="1" ht="20.25" customHeight="1">
      <c r="B313" s="4"/>
      <c r="C313" s="5" t="s">
        <v>514</v>
      </c>
      <c r="D313" s="5" t="s">
        <v>156</v>
      </c>
      <c r="E313" s="6" t="s">
        <v>515</v>
      </c>
      <c r="F313" s="7" t="s">
        <v>516</v>
      </c>
      <c r="G313" s="8" t="s">
        <v>194</v>
      </c>
      <c r="H313" s="9">
        <v>1</v>
      </c>
      <c r="I313" s="10"/>
      <c r="J313" s="11">
        <f>ROUND(I313*H313,2)</f>
        <v>0</v>
      </c>
      <c r="K313" s="12"/>
      <c r="L313" s="42"/>
      <c r="M313" s="174"/>
      <c r="N313" s="175" t="s">
        <v>44</v>
      </c>
      <c r="O313" s="43"/>
      <c r="P313" s="176">
        <f>O313*H313</f>
        <v>0</v>
      </c>
      <c r="Q313" s="176">
        <v>0</v>
      </c>
      <c r="R313" s="176">
        <f>Q313*H313</f>
        <v>0</v>
      </c>
      <c r="S313" s="176">
        <v>0.16</v>
      </c>
      <c r="T313" s="177">
        <f>S313*H313</f>
        <v>0.16</v>
      </c>
      <c r="AR313" s="28" t="s">
        <v>259</v>
      </c>
      <c r="AT313" s="28" t="s">
        <v>156</v>
      </c>
      <c r="AU313" s="28" t="s">
        <v>82</v>
      </c>
      <c r="AY313" s="28" t="s">
        <v>153</v>
      </c>
      <c r="BE313" s="178">
        <f>IF(N313="základní",J313,0)</f>
        <v>0</v>
      </c>
      <c r="BF313" s="178">
        <f>IF(N313="snížená",J313,0)</f>
        <v>0</v>
      </c>
      <c r="BG313" s="178">
        <f>IF(N313="zákl. přenesená",J313,0)</f>
        <v>0</v>
      </c>
      <c r="BH313" s="178">
        <f>IF(N313="sníž. přenesená",J313,0)</f>
        <v>0</v>
      </c>
      <c r="BI313" s="178">
        <f>IF(N313="nulová",J313,0)</f>
        <v>0</v>
      </c>
      <c r="BJ313" s="28" t="s">
        <v>21</v>
      </c>
      <c r="BK313" s="178">
        <f>ROUND(I313*H313,2)</f>
        <v>0</v>
      </c>
      <c r="BL313" s="28" t="s">
        <v>259</v>
      </c>
      <c r="BM313" s="28" t="s">
        <v>517</v>
      </c>
    </row>
    <row r="314" spans="2:47" s="47" customFormat="1" ht="12">
      <c r="B314" s="4"/>
      <c r="D314" s="179" t="s">
        <v>163</v>
      </c>
      <c r="F314" s="180" t="s">
        <v>513</v>
      </c>
      <c r="K314" s="66"/>
      <c r="L314" s="42"/>
      <c r="M314" s="181"/>
      <c r="N314" s="43"/>
      <c r="O314" s="43"/>
      <c r="P314" s="43"/>
      <c r="Q314" s="43"/>
      <c r="R314" s="43"/>
      <c r="S314" s="43"/>
      <c r="T314" s="81"/>
      <c r="AT314" s="28" t="s">
        <v>163</v>
      </c>
      <c r="AU314" s="28" t="s">
        <v>82</v>
      </c>
    </row>
    <row r="315" spans="2:51" s="183" customFormat="1" ht="12">
      <c r="B315" s="182"/>
      <c r="D315" s="179" t="s">
        <v>165</v>
      </c>
      <c r="E315" s="184"/>
      <c r="F315" s="185" t="s">
        <v>518</v>
      </c>
      <c r="H315" s="184"/>
      <c r="K315" s="186"/>
      <c r="L315" s="187"/>
      <c r="M315" s="188"/>
      <c r="N315" s="189"/>
      <c r="O315" s="189"/>
      <c r="P315" s="189"/>
      <c r="Q315" s="189"/>
      <c r="R315" s="189"/>
      <c r="S315" s="189"/>
      <c r="T315" s="190"/>
      <c r="AT315" s="184" t="s">
        <v>165</v>
      </c>
      <c r="AU315" s="184" t="s">
        <v>82</v>
      </c>
      <c r="AV315" s="183" t="s">
        <v>21</v>
      </c>
      <c r="AW315" s="183" t="s">
        <v>36</v>
      </c>
      <c r="AX315" s="183" t="s">
        <v>73</v>
      </c>
      <c r="AY315" s="184" t="s">
        <v>153</v>
      </c>
    </row>
    <row r="316" spans="2:51" s="192" customFormat="1" ht="12">
      <c r="B316" s="191"/>
      <c r="D316" s="201" t="s">
        <v>165</v>
      </c>
      <c r="E316" s="202"/>
      <c r="F316" s="203" t="s">
        <v>21</v>
      </c>
      <c r="H316" s="204">
        <v>1</v>
      </c>
      <c r="K316" s="196"/>
      <c r="L316" s="197"/>
      <c r="M316" s="198"/>
      <c r="N316" s="199"/>
      <c r="O316" s="199"/>
      <c r="P316" s="199"/>
      <c r="Q316" s="199"/>
      <c r="R316" s="199"/>
      <c r="S316" s="199"/>
      <c r="T316" s="200"/>
      <c r="AT316" s="193" t="s">
        <v>165</v>
      </c>
      <c r="AU316" s="193" t="s">
        <v>82</v>
      </c>
      <c r="AV316" s="192" t="s">
        <v>82</v>
      </c>
      <c r="AW316" s="192" t="s">
        <v>36</v>
      </c>
      <c r="AX316" s="192" t="s">
        <v>21</v>
      </c>
      <c r="AY316" s="193" t="s">
        <v>153</v>
      </c>
    </row>
    <row r="317" spans="2:65" s="47" customFormat="1" ht="20.25" customHeight="1">
      <c r="B317" s="4"/>
      <c r="C317" s="5" t="s">
        <v>519</v>
      </c>
      <c r="D317" s="5" t="s">
        <v>156</v>
      </c>
      <c r="E317" s="6" t="s">
        <v>520</v>
      </c>
      <c r="F317" s="7" t="s">
        <v>521</v>
      </c>
      <c r="G317" s="8" t="s">
        <v>194</v>
      </c>
      <c r="H317" s="9">
        <v>1</v>
      </c>
      <c r="I317" s="10"/>
      <c r="J317" s="11">
        <f>ROUND(I317*H317,2)</f>
        <v>0</v>
      </c>
      <c r="K317" s="12"/>
      <c r="L317" s="42"/>
      <c r="M317" s="174"/>
      <c r="N317" s="175" t="s">
        <v>44</v>
      </c>
      <c r="O317" s="43"/>
      <c r="P317" s="176">
        <f>O317*H317</f>
        <v>0</v>
      </c>
      <c r="Q317" s="176">
        <v>0</v>
      </c>
      <c r="R317" s="176">
        <f>Q317*H317</f>
        <v>0</v>
      </c>
      <c r="S317" s="176">
        <v>0.14</v>
      </c>
      <c r="T317" s="177">
        <f>S317*H317</f>
        <v>0.14</v>
      </c>
      <c r="AR317" s="28" t="s">
        <v>259</v>
      </c>
      <c r="AT317" s="28" t="s">
        <v>156</v>
      </c>
      <c r="AU317" s="28" t="s">
        <v>82</v>
      </c>
      <c r="AY317" s="28" t="s">
        <v>153</v>
      </c>
      <c r="BE317" s="178">
        <f>IF(N317="základní",J317,0)</f>
        <v>0</v>
      </c>
      <c r="BF317" s="178">
        <f>IF(N317="snížená",J317,0)</f>
        <v>0</v>
      </c>
      <c r="BG317" s="178">
        <f>IF(N317="zákl. přenesená",J317,0)</f>
        <v>0</v>
      </c>
      <c r="BH317" s="178">
        <f>IF(N317="sníž. přenesená",J317,0)</f>
        <v>0</v>
      </c>
      <c r="BI317" s="178">
        <f>IF(N317="nulová",J317,0)</f>
        <v>0</v>
      </c>
      <c r="BJ317" s="28" t="s">
        <v>21</v>
      </c>
      <c r="BK317" s="178">
        <f>ROUND(I317*H317,2)</f>
        <v>0</v>
      </c>
      <c r="BL317" s="28" t="s">
        <v>259</v>
      </c>
      <c r="BM317" s="28" t="s">
        <v>522</v>
      </c>
    </row>
    <row r="318" spans="2:47" s="47" customFormat="1" ht="12">
      <c r="B318" s="4"/>
      <c r="D318" s="179" t="s">
        <v>163</v>
      </c>
      <c r="F318" s="180" t="s">
        <v>513</v>
      </c>
      <c r="K318" s="66"/>
      <c r="L318" s="42"/>
      <c r="M318" s="181"/>
      <c r="N318" s="43"/>
      <c r="O318" s="43"/>
      <c r="P318" s="43"/>
      <c r="Q318" s="43"/>
      <c r="R318" s="43"/>
      <c r="S318" s="43"/>
      <c r="T318" s="81"/>
      <c r="AT318" s="28" t="s">
        <v>163</v>
      </c>
      <c r="AU318" s="28" t="s">
        <v>82</v>
      </c>
    </row>
    <row r="319" spans="2:51" s="183" customFormat="1" ht="12">
      <c r="B319" s="182"/>
      <c r="D319" s="179" t="s">
        <v>165</v>
      </c>
      <c r="E319" s="184"/>
      <c r="F319" s="185" t="s">
        <v>518</v>
      </c>
      <c r="H319" s="184"/>
      <c r="K319" s="186"/>
      <c r="L319" s="187"/>
      <c r="M319" s="188"/>
      <c r="N319" s="189"/>
      <c r="O319" s="189"/>
      <c r="P319" s="189"/>
      <c r="Q319" s="189"/>
      <c r="R319" s="189"/>
      <c r="S319" s="189"/>
      <c r="T319" s="190"/>
      <c r="AT319" s="184" t="s">
        <v>165</v>
      </c>
      <c r="AU319" s="184" t="s">
        <v>82</v>
      </c>
      <c r="AV319" s="183" t="s">
        <v>21</v>
      </c>
      <c r="AW319" s="183" t="s">
        <v>36</v>
      </c>
      <c r="AX319" s="183" t="s">
        <v>73</v>
      </c>
      <c r="AY319" s="184" t="s">
        <v>153</v>
      </c>
    </row>
    <row r="320" spans="2:51" s="192" customFormat="1" ht="12">
      <c r="B320" s="191"/>
      <c r="D320" s="201" t="s">
        <v>165</v>
      </c>
      <c r="E320" s="202"/>
      <c r="F320" s="203" t="s">
        <v>21</v>
      </c>
      <c r="H320" s="204">
        <v>1</v>
      </c>
      <c r="K320" s="196"/>
      <c r="L320" s="197"/>
      <c r="M320" s="198"/>
      <c r="N320" s="199"/>
      <c r="O320" s="199"/>
      <c r="P320" s="199"/>
      <c r="Q320" s="199"/>
      <c r="R320" s="199"/>
      <c r="S320" s="199"/>
      <c r="T320" s="200"/>
      <c r="AT320" s="193" t="s">
        <v>165</v>
      </c>
      <c r="AU320" s="193" t="s">
        <v>82</v>
      </c>
      <c r="AV320" s="192" t="s">
        <v>82</v>
      </c>
      <c r="AW320" s="192" t="s">
        <v>36</v>
      </c>
      <c r="AX320" s="192" t="s">
        <v>21</v>
      </c>
      <c r="AY320" s="193" t="s">
        <v>153</v>
      </c>
    </row>
    <row r="321" spans="2:65" s="47" customFormat="1" ht="39.75" customHeight="1">
      <c r="B321" s="4"/>
      <c r="C321" s="5" t="s">
        <v>523</v>
      </c>
      <c r="D321" s="5" t="s">
        <v>156</v>
      </c>
      <c r="E321" s="6" t="s">
        <v>524</v>
      </c>
      <c r="F321" s="7" t="s">
        <v>525</v>
      </c>
      <c r="G321" s="8" t="s">
        <v>194</v>
      </c>
      <c r="H321" s="9">
        <v>1</v>
      </c>
      <c r="I321" s="10"/>
      <c r="J321" s="11">
        <f>ROUND(I321*H321,2)</f>
        <v>0</v>
      </c>
      <c r="K321" s="12"/>
      <c r="L321" s="42"/>
      <c r="M321" s="174"/>
      <c r="N321" s="175" t="s">
        <v>44</v>
      </c>
      <c r="O321" s="43"/>
      <c r="P321" s="176">
        <f>O321*H321</f>
        <v>0</v>
      </c>
      <c r="Q321" s="176">
        <v>0</v>
      </c>
      <c r="R321" s="176">
        <f>Q321*H321</f>
        <v>0</v>
      </c>
      <c r="S321" s="176">
        <v>0</v>
      </c>
      <c r="T321" s="177">
        <f>S321*H321</f>
        <v>0</v>
      </c>
      <c r="AR321" s="28" t="s">
        <v>259</v>
      </c>
      <c r="AT321" s="28" t="s">
        <v>156</v>
      </c>
      <c r="AU321" s="28" t="s">
        <v>82</v>
      </c>
      <c r="AY321" s="28" t="s">
        <v>153</v>
      </c>
      <c r="BE321" s="178">
        <f>IF(N321="základní",J321,0)</f>
        <v>0</v>
      </c>
      <c r="BF321" s="178">
        <f>IF(N321="snížená",J321,0)</f>
        <v>0</v>
      </c>
      <c r="BG321" s="178">
        <f>IF(N321="zákl. přenesená",J321,0)</f>
        <v>0</v>
      </c>
      <c r="BH321" s="178">
        <f>IF(N321="sníž. přenesená",J321,0)</f>
        <v>0</v>
      </c>
      <c r="BI321" s="178">
        <f>IF(N321="nulová",J321,0)</f>
        <v>0</v>
      </c>
      <c r="BJ321" s="28" t="s">
        <v>21</v>
      </c>
      <c r="BK321" s="178">
        <f>ROUND(I321*H321,2)</f>
        <v>0</v>
      </c>
      <c r="BL321" s="28" t="s">
        <v>259</v>
      </c>
      <c r="BM321" s="28" t="s">
        <v>526</v>
      </c>
    </row>
    <row r="322" spans="2:47" s="47" customFormat="1" ht="72">
      <c r="B322" s="4"/>
      <c r="D322" s="179" t="s">
        <v>163</v>
      </c>
      <c r="F322" s="180" t="s">
        <v>527</v>
      </c>
      <c r="K322" s="66"/>
      <c r="L322" s="42"/>
      <c r="M322" s="181"/>
      <c r="N322" s="43"/>
      <c r="O322" s="43"/>
      <c r="P322" s="43"/>
      <c r="Q322" s="43"/>
      <c r="R322" s="43"/>
      <c r="S322" s="43"/>
      <c r="T322" s="81"/>
      <c r="AT322" s="28" t="s">
        <v>163</v>
      </c>
      <c r="AU322" s="28" t="s">
        <v>82</v>
      </c>
    </row>
    <row r="323" spans="2:51" s="183" customFormat="1" ht="12">
      <c r="B323" s="182"/>
      <c r="D323" s="179" t="s">
        <v>165</v>
      </c>
      <c r="E323" s="184"/>
      <c r="F323" s="185" t="s">
        <v>528</v>
      </c>
      <c r="H323" s="184"/>
      <c r="K323" s="186"/>
      <c r="L323" s="187"/>
      <c r="M323" s="188"/>
      <c r="N323" s="189"/>
      <c r="O323" s="189"/>
      <c r="P323" s="189"/>
      <c r="Q323" s="189"/>
      <c r="R323" s="189"/>
      <c r="S323" s="189"/>
      <c r="T323" s="190"/>
      <c r="AT323" s="184" t="s">
        <v>165</v>
      </c>
      <c r="AU323" s="184" t="s">
        <v>82</v>
      </c>
      <c r="AV323" s="183" t="s">
        <v>21</v>
      </c>
      <c r="AW323" s="183" t="s">
        <v>36</v>
      </c>
      <c r="AX323" s="183" t="s">
        <v>73</v>
      </c>
      <c r="AY323" s="184" t="s">
        <v>153</v>
      </c>
    </row>
    <row r="324" spans="2:51" s="183" customFormat="1" ht="12">
      <c r="B324" s="182"/>
      <c r="D324" s="179" t="s">
        <v>165</v>
      </c>
      <c r="E324" s="184"/>
      <c r="F324" s="185" t="s">
        <v>529</v>
      </c>
      <c r="H324" s="184"/>
      <c r="K324" s="186"/>
      <c r="L324" s="187"/>
      <c r="M324" s="188"/>
      <c r="N324" s="189"/>
      <c r="O324" s="189"/>
      <c r="P324" s="189"/>
      <c r="Q324" s="189"/>
      <c r="R324" s="189"/>
      <c r="S324" s="189"/>
      <c r="T324" s="190"/>
      <c r="AT324" s="184" t="s">
        <v>165</v>
      </c>
      <c r="AU324" s="184" t="s">
        <v>82</v>
      </c>
      <c r="AV324" s="183" t="s">
        <v>21</v>
      </c>
      <c r="AW324" s="183" t="s">
        <v>36</v>
      </c>
      <c r="AX324" s="183" t="s">
        <v>73</v>
      </c>
      <c r="AY324" s="184" t="s">
        <v>153</v>
      </c>
    </row>
    <row r="325" spans="2:51" s="192" customFormat="1" ht="12">
      <c r="B325" s="191"/>
      <c r="D325" s="201" t="s">
        <v>165</v>
      </c>
      <c r="E325" s="202"/>
      <c r="F325" s="203" t="s">
        <v>21</v>
      </c>
      <c r="H325" s="204">
        <v>1</v>
      </c>
      <c r="K325" s="196"/>
      <c r="L325" s="197"/>
      <c r="M325" s="198"/>
      <c r="N325" s="199"/>
      <c r="O325" s="199"/>
      <c r="P325" s="199"/>
      <c r="Q325" s="199"/>
      <c r="R325" s="199"/>
      <c r="S325" s="199"/>
      <c r="T325" s="200"/>
      <c r="AT325" s="193" t="s">
        <v>165</v>
      </c>
      <c r="AU325" s="193" t="s">
        <v>82</v>
      </c>
      <c r="AV325" s="192" t="s">
        <v>82</v>
      </c>
      <c r="AW325" s="192" t="s">
        <v>36</v>
      </c>
      <c r="AX325" s="192" t="s">
        <v>21</v>
      </c>
      <c r="AY325" s="193" t="s">
        <v>153</v>
      </c>
    </row>
    <row r="326" spans="2:65" s="47" customFormat="1" ht="28.5" customHeight="1">
      <c r="B326" s="4"/>
      <c r="C326" s="5" t="s">
        <v>530</v>
      </c>
      <c r="D326" s="5" t="s">
        <v>156</v>
      </c>
      <c r="E326" s="6" t="s">
        <v>531</v>
      </c>
      <c r="F326" s="7" t="s">
        <v>532</v>
      </c>
      <c r="G326" s="8" t="s">
        <v>194</v>
      </c>
      <c r="H326" s="9">
        <v>1</v>
      </c>
      <c r="I326" s="10"/>
      <c r="J326" s="11">
        <f>ROUND(I326*H326,2)</f>
        <v>0</v>
      </c>
      <c r="K326" s="12"/>
      <c r="L326" s="42"/>
      <c r="M326" s="174"/>
      <c r="N326" s="175" t="s">
        <v>44</v>
      </c>
      <c r="O326" s="43"/>
      <c r="P326" s="176">
        <f>O326*H326</f>
        <v>0</v>
      </c>
      <c r="Q326" s="176">
        <v>0</v>
      </c>
      <c r="R326" s="176">
        <f>Q326*H326</f>
        <v>0</v>
      </c>
      <c r="S326" s="176">
        <v>0</v>
      </c>
      <c r="T326" s="177">
        <f>S326*H326</f>
        <v>0</v>
      </c>
      <c r="AR326" s="28" t="s">
        <v>259</v>
      </c>
      <c r="AT326" s="28" t="s">
        <v>156</v>
      </c>
      <c r="AU326" s="28" t="s">
        <v>82</v>
      </c>
      <c r="AY326" s="28" t="s">
        <v>153</v>
      </c>
      <c r="BE326" s="178">
        <f>IF(N326="základní",J326,0)</f>
        <v>0</v>
      </c>
      <c r="BF326" s="178">
        <f>IF(N326="snížená",J326,0)</f>
        <v>0</v>
      </c>
      <c r="BG326" s="178">
        <f>IF(N326="zákl. přenesená",J326,0)</f>
        <v>0</v>
      </c>
      <c r="BH326" s="178">
        <f>IF(N326="sníž. přenesená",J326,0)</f>
        <v>0</v>
      </c>
      <c r="BI326" s="178">
        <f>IF(N326="nulová",J326,0)</f>
        <v>0</v>
      </c>
      <c r="BJ326" s="28" t="s">
        <v>21</v>
      </c>
      <c r="BK326" s="178">
        <f>ROUND(I326*H326,2)</f>
        <v>0</v>
      </c>
      <c r="BL326" s="28" t="s">
        <v>259</v>
      </c>
      <c r="BM326" s="28" t="s">
        <v>533</v>
      </c>
    </row>
    <row r="327" spans="2:47" s="47" customFormat="1" ht="48">
      <c r="B327" s="4"/>
      <c r="D327" s="179" t="s">
        <v>163</v>
      </c>
      <c r="F327" s="180" t="s">
        <v>534</v>
      </c>
      <c r="K327" s="66"/>
      <c r="L327" s="42"/>
      <c r="M327" s="181"/>
      <c r="N327" s="43"/>
      <c r="O327" s="43"/>
      <c r="P327" s="43"/>
      <c r="Q327" s="43"/>
      <c r="R327" s="43"/>
      <c r="S327" s="43"/>
      <c r="T327" s="81"/>
      <c r="AT327" s="28" t="s">
        <v>163</v>
      </c>
      <c r="AU327" s="28" t="s">
        <v>82</v>
      </c>
    </row>
    <row r="328" spans="2:51" s="183" customFormat="1" ht="12">
      <c r="B328" s="182"/>
      <c r="D328" s="179" t="s">
        <v>165</v>
      </c>
      <c r="E328" s="184"/>
      <c r="F328" s="185" t="s">
        <v>528</v>
      </c>
      <c r="H328" s="184"/>
      <c r="K328" s="186"/>
      <c r="L328" s="187"/>
      <c r="M328" s="188"/>
      <c r="N328" s="189"/>
      <c r="O328" s="189"/>
      <c r="P328" s="189"/>
      <c r="Q328" s="189"/>
      <c r="R328" s="189"/>
      <c r="S328" s="189"/>
      <c r="T328" s="190"/>
      <c r="AT328" s="184" t="s">
        <v>165</v>
      </c>
      <c r="AU328" s="184" t="s">
        <v>82</v>
      </c>
      <c r="AV328" s="183" t="s">
        <v>21</v>
      </c>
      <c r="AW328" s="183" t="s">
        <v>36</v>
      </c>
      <c r="AX328" s="183" t="s">
        <v>73</v>
      </c>
      <c r="AY328" s="184" t="s">
        <v>153</v>
      </c>
    </row>
    <row r="329" spans="2:51" s="183" customFormat="1" ht="12">
      <c r="B329" s="182"/>
      <c r="D329" s="179" t="s">
        <v>165</v>
      </c>
      <c r="E329" s="184"/>
      <c r="F329" s="185" t="s">
        <v>529</v>
      </c>
      <c r="H329" s="184"/>
      <c r="K329" s="186"/>
      <c r="L329" s="187"/>
      <c r="M329" s="188"/>
      <c r="N329" s="189"/>
      <c r="O329" s="189"/>
      <c r="P329" s="189"/>
      <c r="Q329" s="189"/>
      <c r="R329" s="189"/>
      <c r="S329" s="189"/>
      <c r="T329" s="190"/>
      <c r="AT329" s="184" t="s">
        <v>165</v>
      </c>
      <c r="AU329" s="184" t="s">
        <v>82</v>
      </c>
      <c r="AV329" s="183" t="s">
        <v>21</v>
      </c>
      <c r="AW329" s="183" t="s">
        <v>36</v>
      </c>
      <c r="AX329" s="183" t="s">
        <v>73</v>
      </c>
      <c r="AY329" s="184" t="s">
        <v>153</v>
      </c>
    </row>
    <row r="330" spans="2:51" s="192" customFormat="1" ht="12">
      <c r="B330" s="191"/>
      <c r="D330" s="201" t="s">
        <v>165</v>
      </c>
      <c r="E330" s="202"/>
      <c r="F330" s="203" t="s">
        <v>21</v>
      </c>
      <c r="H330" s="204">
        <v>1</v>
      </c>
      <c r="K330" s="196"/>
      <c r="L330" s="197"/>
      <c r="M330" s="198"/>
      <c r="N330" s="199"/>
      <c r="O330" s="199"/>
      <c r="P330" s="199"/>
      <c r="Q330" s="199"/>
      <c r="R330" s="199"/>
      <c r="S330" s="199"/>
      <c r="T330" s="200"/>
      <c r="AT330" s="193" t="s">
        <v>165</v>
      </c>
      <c r="AU330" s="193" t="s">
        <v>82</v>
      </c>
      <c r="AV330" s="192" t="s">
        <v>82</v>
      </c>
      <c r="AW330" s="192" t="s">
        <v>36</v>
      </c>
      <c r="AX330" s="192" t="s">
        <v>21</v>
      </c>
      <c r="AY330" s="193" t="s">
        <v>153</v>
      </c>
    </row>
    <row r="331" spans="2:65" s="47" customFormat="1" ht="28.5" customHeight="1">
      <c r="B331" s="4"/>
      <c r="C331" s="5" t="s">
        <v>535</v>
      </c>
      <c r="D331" s="5" t="s">
        <v>156</v>
      </c>
      <c r="E331" s="6" t="s">
        <v>536</v>
      </c>
      <c r="F331" s="7" t="s">
        <v>537</v>
      </c>
      <c r="G331" s="8" t="s">
        <v>194</v>
      </c>
      <c r="H331" s="9">
        <v>1</v>
      </c>
      <c r="I331" s="10"/>
      <c r="J331" s="11">
        <f>ROUND(I331*H331,2)</f>
        <v>0</v>
      </c>
      <c r="K331" s="12"/>
      <c r="L331" s="42"/>
      <c r="M331" s="174"/>
      <c r="N331" s="175" t="s">
        <v>44</v>
      </c>
      <c r="O331" s="43"/>
      <c r="P331" s="176">
        <f>O331*H331</f>
        <v>0</v>
      </c>
      <c r="Q331" s="176">
        <v>0</v>
      </c>
      <c r="R331" s="176">
        <f>Q331*H331</f>
        <v>0</v>
      </c>
      <c r="S331" s="176">
        <v>0</v>
      </c>
      <c r="T331" s="177">
        <f>S331*H331</f>
        <v>0</v>
      </c>
      <c r="AR331" s="28" t="s">
        <v>259</v>
      </c>
      <c r="AT331" s="28" t="s">
        <v>156</v>
      </c>
      <c r="AU331" s="28" t="s">
        <v>82</v>
      </c>
      <c r="AY331" s="28" t="s">
        <v>153</v>
      </c>
      <c r="BE331" s="178">
        <f>IF(N331="základní",J331,0)</f>
        <v>0</v>
      </c>
      <c r="BF331" s="178">
        <f>IF(N331="snížená",J331,0)</f>
        <v>0</v>
      </c>
      <c r="BG331" s="178">
        <f>IF(N331="zákl. přenesená",J331,0)</f>
        <v>0</v>
      </c>
      <c r="BH331" s="178">
        <f>IF(N331="sníž. přenesená",J331,0)</f>
        <v>0</v>
      </c>
      <c r="BI331" s="178">
        <f>IF(N331="nulová",J331,0)</f>
        <v>0</v>
      </c>
      <c r="BJ331" s="28" t="s">
        <v>21</v>
      </c>
      <c r="BK331" s="178">
        <f>ROUND(I331*H331,2)</f>
        <v>0</v>
      </c>
      <c r="BL331" s="28" t="s">
        <v>259</v>
      </c>
      <c r="BM331" s="28" t="s">
        <v>538</v>
      </c>
    </row>
    <row r="332" spans="2:47" s="47" customFormat="1" ht="48">
      <c r="B332" s="4"/>
      <c r="D332" s="179" t="s">
        <v>163</v>
      </c>
      <c r="F332" s="180" t="s">
        <v>539</v>
      </c>
      <c r="K332" s="66"/>
      <c r="L332" s="42"/>
      <c r="M332" s="181"/>
      <c r="N332" s="43"/>
      <c r="O332" s="43"/>
      <c r="P332" s="43"/>
      <c r="Q332" s="43"/>
      <c r="R332" s="43"/>
      <c r="S332" s="43"/>
      <c r="T332" s="81"/>
      <c r="AT332" s="28" t="s">
        <v>163</v>
      </c>
      <c r="AU332" s="28" t="s">
        <v>82</v>
      </c>
    </row>
    <row r="333" spans="2:51" s="183" customFormat="1" ht="12">
      <c r="B333" s="182"/>
      <c r="D333" s="179" t="s">
        <v>165</v>
      </c>
      <c r="E333" s="184"/>
      <c r="F333" s="185" t="s">
        <v>528</v>
      </c>
      <c r="H333" s="184"/>
      <c r="K333" s="186"/>
      <c r="L333" s="187"/>
      <c r="M333" s="188"/>
      <c r="N333" s="189"/>
      <c r="O333" s="189"/>
      <c r="P333" s="189"/>
      <c r="Q333" s="189"/>
      <c r="R333" s="189"/>
      <c r="S333" s="189"/>
      <c r="T333" s="190"/>
      <c r="AT333" s="184" t="s">
        <v>165</v>
      </c>
      <c r="AU333" s="184" t="s">
        <v>82</v>
      </c>
      <c r="AV333" s="183" t="s">
        <v>21</v>
      </c>
      <c r="AW333" s="183" t="s">
        <v>36</v>
      </c>
      <c r="AX333" s="183" t="s">
        <v>73</v>
      </c>
      <c r="AY333" s="184" t="s">
        <v>153</v>
      </c>
    </row>
    <row r="334" spans="2:51" s="183" customFormat="1" ht="12">
      <c r="B334" s="182"/>
      <c r="D334" s="179" t="s">
        <v>165</v>
      </c>
      <c r="E334" s="184"/>
      <c r="F334" s="185" t="s">
        <v>529</v>
      </c>
      <c r="H334" s="184"/>
      <c r="K334" s="186"/>
      <c r="L334" s="187"/>
      <c r="M334" s="188"/>
      <c r="N334" s="189"/>
      <c r="O334" s="189"/>
      <c r="P334" s="189"/>
      <c r="Q334" s="189"/>
      <c r="R334" s="189"/>
      <c r="S334" s="189"/>
      <c r="T334" s="190"/>
      <c r="AT334" s="184" t="s">
        <v>165</v>
      </c>
      <c r="AU334" s="184" t="s">
        <v>82</v>
      </c>
      <c r="AV334" s="183" t="s">
        <v>21</v>
      </c>
      <c r="AW334" s="183" t="s">
        <v>36</v>
      </c>
      <c r="AX334" s="183" t="s">
        <v>73</v>
      </c>
      <c r="AY334" s="184" t="s">
        <v>153</v>
      </c>
    </row>
    <row r="335" spans="2:51" s="192" customFormat="1" ht="12">
      <c r="B335" s="191"/>
      <c r="D335" s="201" t="s">
        <v>165</v>
      </c>
      <c r="E335" s="202"/>
      <c r="F335" s="203" t="s">
        <v>21</v>
      </c>
      <c r="H335" s="204">
        <v>1</v>
      </c>
      <c r="K335" s="196"/>
      <c r="L335" s="197"/>
      <c r="M335" s="198"/>
      <c r="N335" s="199"/>
      <c r="O335" s="199"/>
      <c r="P335" s="199"/>
      <c r="Q335" s="199"/>
      <c r="R335" s="199"/>
      <c r="S335" s="199"/>
      <c r="T335" s="200"/>
      <c r="AT335" s="193" t="s">
        <v>165</v>
      </c>
      <c r="AU335" s="193" t="s">
        <v>82</v>
      </c>
      <c r="AV335" s="192" t="s">
        <v>82</v>
      </c>
      <c r="AW335" s="192" t="s">
        <v>36</v>
      </c>
      <c r="AX335" s="192" t="s">
        <v>21</v>
      </c>
      <c r="AY335" s="193" t="s">
        <v>153</v>
      </c>
    </row>
    <row r="336" spans="2:65" s="47" customFormat="1" ht="28.5" customHeight="1">
      <c r="B336" s="4"/>
      <c r="C336" s="5" t="s">
        <v>540</v>
      </c>
      <c r="D336" s="5" t="s">
        <v>156</v>
      </c>
      <c r="E336" s="6" t="s">
        <v>541</v>
      </c>
      <c r="F336" s="7" t="s">
        <v>542</v>
      </c>
      <c r="G336" s="8" t="s">
        <v>194</v>
      </c>
      <c r="H336" s="9">
        <v>1</v>
      </c>
      <c r="I336" s="10"/>
      <c r="J336" s="11">
        <f>ROUND(I336*H336,2)</f>
        <v>0</v>
      </c>
      <c r="K336" s="12"/>
      <c r="L336" s="42"/>
      <c r="M336" s="174"/>
      <c r="N336" s="175" t="s">
        <v>44</v>
      </c>
      <c r="O336" s="43"/>
      <c r="P336" s="176">
        <f>O336*H336</f>
        <v>0</v>
      </c>
      <c r="Q336" s="176">
        <v>0</v>
      </c>
      <c r="R336" s="176">
        <f>Q336*H336</f>
        <v>0</v>
      </c>
      <c r="S336" s="176">
        <v>0</v>
      </c>
      <c r="T336" s="177">
        <f>S336*H336</f>
        <v>0</v>
      </c>
      <c r="AR336" s="28" t="s">
        <v>259</v>
      </c>
      <c r="AT336" s="28" t="s">
        <v>156</v>
      </c>
      <c r="AU336" s="28" t="s">
        <v>82</v>
      </c>
      <c r="AY336" s="28" t="s">
        <v>153</v>
      </c>
      <c r="BE336" s="178">
        <f>IF(N336="základní",J336,0)</f>
        <v>0</v>
      </c>
      <c r="BF336" s="178">
        <f>IF(N336="snížená",J336,0)</f>
        <v>0</v>
      </c>
      <c r="BG336" s="178">
        <f>IF(N336="zákl. přenesená",J336,0)</f>
        <v>0</v>
      </c>
      <c r="BH336" s="178">
        <f>IF(N336="sníž. přenesená",J336,0)</f>
        <v>0</v>
      </c>
      <c r="BI336" s="178">
        <f>IF(N336="nulová",J336,0)</f>
        <v>0</v>
      </c>
      <c r="BJ336" s="28" t="s">
        <v>21</v>
      </c>
      <c r="BK336" s="178">
        <f>ROUND(I336*H336,2)</f>
        <v>0</v>
      </c>
      <c r="BL336" s="28" t="s">
        <v>259</v>
      </c>
      <c r="BM336" s="28" t="s">
        <v>543</v>
      </c>
    </row>
    <row r="337" spans="2:51" s="183" customFormat="1" ht="12">
      <c r="B337" s="182"/>
      <c r="D337" s="179" t="s">
        <v>165</v>
      </c>
      <c r="E337" s="184"/>
      <c r="F337" s="185" t="s">
        <v>174</v>
      </c>
      <c r="H337" s="184"/>
      <c r="K337" s="186"/>
      <c r="L337" s="187"/>
      <c r="M337" s="188"/>
      <c r="N337" s="189"/>
      <c r="O337" s="189"/>
      <c r="P337" s="189"/>
      <c r="Q337" s="189"/>
      <c r="R337" s="189"/>
      <c r="S337" s="189"/>
      <c r="T337" s="190"/>
      <c r="AT337" s="184" t="s">
        <v>165</v>
      </c>
      <c r="AU337" s="184" t="s">
        <v>82</v>
      </c>
      <c r="AV337" s="183" t="s">
        <v>21</v>
      </c>
      <c r="AW337" s="183" t="s">
        <v>36</v>
      </c>
      <c r="AX337" s="183" t="s">
        <v>73</v>
      </c>
      <c r="AY337" s="184" t="s">
        <v>153</v>
      </c>
    </row>
    <row r="338" spans="2:51" s="183" customFormat="1" ht="12">
      <c r="B338" s="182"/>
      <c r="D338" s="179" t="s">
        <v>165</v>
      </c>
      <c r="E338" s="184"/>
      <c r="F338" s="185" t="s">
        <v>544</v>
      </c>
      <c r="H338" s="184"/>
      <c r="K338" s="186"/>
      <c r="L338" s="187"/>
      <c r="M338" s="188"/>
      <c r="N338" s="189"/>
      <c r="O338" s="189"/>
      <c r="P338" s="189"/>
      <c r="Q338" s="189"/>
      <c r="R338" s="189"/>
      <c r="S338" s="189"/>
      <c r="T338" s="190"/>
      <c r="AT338" s="184" t="s">
        <v>165</v>
      </c>
      <c r="AU338" s="184" t="s">
        <v>82</v>
      </c>
      <c r="AV338" s="183" t="s">
        <v>21</v>
      </c>
      <c r="AW338" s="183" t="s">
        <v>36</v>
      </c>
      <c r="AX338" s="183" t="s">
        <v>73</v>
      </c>
      <c r="AY338" s="184" t="s">
        <v>153</v>
      </c>
    </row>
    <row r="339" spans="2:51" s="183" customFormat="1" ht="12">
      <c r="B339" s="182"/>
      <c r="D339" s="179" t="s">
        <v>165</v>
      </c>
      <c r="E339" s="184"/>
      <c r="F339" s="185" t="s">
        <v>545</v>
      </c>
      <c r="H339" s="184"/>
      <c r="K339" s="186"/>
      <c r="L339" s="187"/>
      <c r="M339" s="188"/>
      <c r="N339" s="189"/>
      <c r="O339" s="189"/>
      <c r="P339" s="189"/>
      <c r="Q339" s="189"/>
      <c r="R339" s="189"/>
      <c r="S339" s="189"/>
      <c r="T339" s="190"/>
      <c r="AT339" s="184" t="s">
        <v>165</v>
      </c>
      <c r="AU339" s="184" t="s">
        <v>82</v>
      </c>
      <c r="AV339" s="183" t="s">
        <v>21</v>
      </c>
      <c r="AW339" s="183" t="s">
        <v>36</v>
      </c>
      <c r="AX339" s="183" t="s">
        <v>73</v>
      </c>
      <c r="AY339" s="184" t="s">
        <v>153</v>
      </c>
    </row>
    <row r="340" spans="2:51" s="183" customFormat="1" ht="12">
      <c r="B340" s="182"/>
      <c r="D340" s="179" t="s">
        <v>165</v>
      </c>
      <c r="E340" s="184"/>
      <c r="F340" s="185" t="s">
        <v>546</v>
      </c>
      <c r="H340" s="184"/>
      <c r="K340" s="186"/>
      <c r="L340" s="187"/>
      <c r="M340" s="188"/>
      <c r="N340" s="189"/>
      <c r="O340" s="189"/>
      <c r="P340" s="189"/>
      <c r="Q340" s="189"/>
      <c r="R340" s="189"/>
      <c r="S340" s="189"/>
      <c r="T340" s="190"/>
      <c r="AT340" s="184" t="s">
        <v>165</v>
      </c>
      <c r="AU340" s="184" t="s">
        <v>82</v>
      </c>
      <c r="AV340" s="183" t="s">
        <v>21</v>
      </c>
      <c r="AW340" s="183" t="s">
        <v>36</v>
      </c>
      <c r="AX340" s="183" t="s">
        <v>73</v>
      </c>
      <c r="AY340" s="184" t="s">
        <v>153</v>
      </c>
    </row>
    <row r="341" spans="2:51" s="192" customFormat="1" ht="12">
      <c r="B341" s="191"/>
      <c r="D341" s="201" t="s">
        <v>165</v>
      </c>
      <c r="E341" s="202"/>
      <c r="F341" s="203" t="s">
        <v>21</v>
      </c>
      <c r="H341" s="204">
        <v>1</v>
      </c>
      <c r="K341" s="196"/>
      <c r="L341" s="197"/>
      <c r="M341" s="198"/>
      <c r="N341" s="199"/>
      <c r="O341" s="199"/>
      <c r="P341" s="199"/>
      <c r="Q341" s="199"/>
      <c r="R341" s="199"/>
      <c r="S341" s="199"/>
      <c r="T341" s="200"/>
      <c r="AT341" s="193" t="s">
        <v>165</v>
      </c>
      <c r="AU341" s="193" t="s">
        <v>82</v>
      </c>
      <c r="AV341" s="192" t="s">
        <v>82</v>
      </c>
      <c r="AW341" s="192" t="s">
        <v>36</v>
      </c>
      <c r="AX341" s="192" t="s">
        <v>21</v>
      </c>
      <c r="AY341" s="193" t="s">
        <v>153</v>
      </c>
    </row>
    <row r="342" spans="2:65" s="47" customFormat="1" ht="20.25" customHeight="1">
      <c r="B342" s="4"/>
      <c r="C342" s="5" t="s">
        <v>547</v>
      </c>
      <c r="D342" s="5" t="s">
        <v>156</v>
      </c>
      <c r="E342" s="6" t="s">
        <v>548</v>
      </c>
      <c r="F342" s="7" t="s">
        <v>549</v>
      </c>
      <c r="G342" s="8" t="s">
        <v>194</v>
      </c>
      <c r="H342" s="9">
        <v>1</v>
      </c>
      <c r="I342" s="10"/>
      <c r="J342" s="11">
        <f>ROUND(I342*H342,2)</f>
        <v>0</v>
      </c>
      <c r="K342" s="12"/>
      <c r="L342" s="42"/>
      <c r="M342" s="174"/>
      <c r="N342" s="175" t="s">
        <v>44</v>
      </c>
      <c r="O342" s="43"/>
      <c r="P342" s="176">
        <f>O342*H342</f>
        <v>0</v>
      </c>
      <c r="Q342" s="176">
        <v>0</v>
      </c>
      <c r="R342" s="176">
        <f>Q342*H342</f>
        <v>0</v>
      </c>
      <c r="S342" s="176">
        <v>0</v>
      </c>
      <c r="T342" s="177">
        <f>S342*H342</f>
        <v>0</v>
      </c>
      <c r="AR342" s="28" t="s">
        <v>259</v>
      </c>
      <c r="AT342" s="28" t="s">
        <v>156</v>
      </c>
      <c r="AU342" s="28" t="s">
        <v>82</v>
      </c>
      <c r="AY342" s="28" t="s">
        <v>153</v>
      </c>
      <c r="BE342" s="178">
        <f>IF(N342="základní",J342,0)</f>
        <v>0</v>
      </c>
      <c r="BF342" s="178">
        <f>IF(N342="snížená",J342,0)</f>
        <v>0</v>
      </c>
      <c r="BG342" s="178">
        <f>IF(N342="zákl. přenesená",J342,0)</f>
        <v>0</v>
      </c>
      <c r="BH342" s="178">
        <f>IF(N342="sníž. přenesená",J342,0)</f>
        <v>0</v>
      </c>
      <c r="BI342" s="178">
        <f>IF(N342="nulová",J342,0)</f>
        <v>0</v>
      </c>
      <c r="BJ342" s="28" t="s">
        <v>21</v>
      </c>
      <c r="BK342" s="178">
        <f>ROUND(I342*H342,2)</f>
        <v>0</v>
      </c>
      <c r="BL342" s="28" t="s">
        <v>259</v>
      </c>
      <c r="BM342" s="28" t="s">
        <v>550</v>
      </c>
    </row>
    <row r="343" spans="2:47" s="47" customFormat="1" ht="96">
      <c r="B343" s="4"/>
      <c r="D343" s="179" t="s">
        <v>163</v>
      </c>
      <c r="F343" s="180" t="s">
        <v>551</v>
      </c>
      <c r="K343" s="66"/>
      <c r="L343" s="42"/>
      <c r="M343" s="181"/>
      <c r="N343" s="43"/>
      <c r="O343" s="43"/>
      <c r="P343" s="43"/>
      <c r="Q343" s="43"/>
      <c r="R343" s="43"/>
      <c r="S343" s="43"/>
      <c r="T343" s="81"/>
      <c r="AT343" s="28" t="s">
        <v>163</v>
      </c>
      <c r="AU343" s="28" t="s">
        <v>82</v>
      </c>
    </row>
    <row r="344" spans="2:51" s="183" customFormat="1" ht="12">
      <c r="B344" s="182"/>
      <c r="D344" s="179" t="s">
        <v>165</v>
      </c>
      <c r="E344" s="184"/>
      <c r="F344" s="185" t="s">
        <v>174</v>
      </c>
      <c r="H344" s="184"/>
      <c r="K344" s="186"/>
      <c r="L344" s="187"/>
      <c r="M344" s="188"/>
      <c r="N344" s="189"/>
      <c r="O344" s="189"/>
      <c r="P344" s="189"/>
      <c r="Q344" s="189"/>
      <c r="R344" s="189"/>
      <c r="S344" s="189"/>
      <c r="T344" s="190"/>
      <c r="AT344" s="184" t="s">
        <v>165</v>
      </c>
      <c r="AU344" s="184" t="s">
        <v>82</v>
      </c>
      <c r="AV344" s="183" t="s">
        <v>21</v>
      </c>
      <c r="AW344" s="183" t="s">
        <v>36</v>
      </c>
      <c r="AX344" s="183" t="s">
        <v>73</v>
      </c>
      <c r="AY344" s="184" t="s">
        <v>153</v>
      </c>
    </row>
    <row r="345" spans="2:51" s="183" customFormat="1" ht="12">
      <c r="B345" s="182"/>
      <c r="D345" s="179" t="s">
        <v>165</v>
      </c>
      <c r="E345" s="184"/>
      <c r="F345" s="185" t="s">
        <v>552</v>
      </c>
      <c r="H345" s="184"/>
      <c r="K345" s="186"/>
      <c r="L345" s="187"/>
      <c r="M345" s="188"/>
      <c r="N345" s="189"/>
      <c r="O345" s="189"/>
      <c r="P345" s="189"/>
      <c r="Q345" s="189"/>
      <c r="R345" s="189"/>
      <c r="S345" s="189"/>
      <c r="T345" s="190"/>
      <c r="AT345" s="184" t="s">
        <v>165</v>
      </c>
      <c r="AU345" s="184" t="s">
        <v>82</v>
      </c>
      <c r="AV345" s="183" t="s">
        <v>21</v>
      </c>
      <c r="AW345" s="183" t="s">
        <v>36</v>
      </c>
      <c r="AX345" s="183" t="s">
        <v>73</v>
      </c>
      <c r="AY345" s="184" t="s">
        <v>153</v>
      </c>
    </row>
    <row r="346" spans="2:51" s="183" customFormat="1" ht="12">
      <c r="B346" s="182"/>
      <c r="D346" s="179" t="s">
        <v>165</v>
      </c>
      <c r="E346" s="184"/>
      <c r="F346" s="185" t="s">
        <v>546</v>
      </c>
      <c r="H346" s="184"/>
      <c r="K346" s="186"/>
      <c r="L346" s="187"/>
      <c r="M346" s="188"/>
      <c r="N346" s="189"/>
      <c r="O346" s="189"/>
      <c r="P346" s="189"/>
      <c r="Q346" s="189"/>
      <c r="R346" s="189"/>
      <c r="S346" s="189"/>
      <c r="T346" s="190"/>
      <c r="AT346" s="184" t="s">
        <v>165</v>
      </c>
      <c r="AU346" s="184" t="s">
        <v>82</v>
      </c>
      <c r="AV346" s="183" t="s">
        <v>21</v>
      </c>
      <c r="AW346" s="183" t="s">
        <v>36</v>
      </c>
      <c r="AX346" s="183" t="s">
        <v>73</v>
      </c>
      <c r="AY346" s="184" t="s">
        <v>153</v>
      </c>
    </row>
    <row r="347" spans="2:51" s="192" customFormat="1" ht="12">
      <c r="B347" s="191"/>
      <c r="D347" s="201" t="s">
        <v>165</v>
      </c>
      <c r="E347" s="202"/>
      <c r="F347" s="203" t="s">
        <v>21</v>
      </c>
      <c r="H347" s="204">
        <v>1</v>
      </c>
      <c r="K347" s="196"/>
      <c r="L347" s="197"/>
      <c r="M347" s="198"/>
      <c r="N347" s="199"/>
      <c r="O347" s="199"/>
      <c r="P347" s="199"/>
      <c r="Q347" s="199"/>
      <c r="R347" s="199"/>
      <c r="S347" s="199"/>
      <c r="T347" s="200"/>
      <c r="AT347" s="193" t="s">
        <v>165</v>
      </c>
      <c r="AU347" s="193" t="s">
        <v>82</v>
      </c>
      <c r="AV347" s="192" t="s">
        <v>82</v>
      </c>
      <c r="AW347" s="192" t="s">
        <v>36</v>
      </c>
      <c r="AX347" s="192" t="s">
        <v>21</v>
      </c>
      <c r="AY347" s="193" t="s">
        <v>153</v>
      </c>
    </row>
    <row r="348" spans="2:65" s="47" customFormat="1" ht="20.25" customHeight="1">
      <c r="B348" s="4"/>
      <c r="C348" s="5" t="s">
        <v>553</v>
      </c>
      <c r="D348" s="5" t="s">
        <v>156</v>
      </c>
      <c r="E348" s="6" t="s">
        <v>554</v>
      </c>
      <c r="F348" s="7" t="s">
        <v>555</v>
      </c>
      <c r="G348" s="8" t="s">
        <v>348</v>
      </c>
      <c r="H348" s="13"/>
      <c r="I348" s="10"/>
      <c r="J348" s="11">
        <f>ROUND(I348*H348,2)</f>
        <v>0</v>
      </c>
      <c r="K348" s="12" t="s">
        <v>160</v>
      </c>
      <c r="L348" s="42"/>
      <c r="M348" s="174"/>
      <c r="N348" s="175" t="s">
        <v>44</v>
      </c>
      <c r="O348" s="43"/>
      <c r="P348" s="176">
        <f>O348*H348</f>
        <v>0</v>
      </c>
      <c r="Q348" s="176">
        <v>0</v>
      </c>
      <c r="R348" s="176">
        <f>Q348*H348</f>
        <v>0</v>
      </c>
      <c r="S348" s="176">
        <v>0</v>
      </c>
      <c r="T348" s="177">
        <f>S348*H348</f>
        <v>0</v>
      </c>
      <c r="AR348" s="28" t="s">
        <v>259</v>
      </c>
      <c r="AT348" s="28" t="s">
        <v>156</v>
      </c>
      <c r="AU348" s="28" t="s">
        <v>82</v>
      </c>
      <c r="AY348" s="28" t="s">
        <v>153</v>
      </c>
      <c r="BE348" s="178">
        <f>IF(N348="základní",J348,0)</f>
        <v>0</v>
      </c>
      <c r="BF348" s="178">
        <f>IF(N348="snížená",J348,0)</f>
        <v>0</v>
      </c>
      <c r="BG348" s="178">
        <f>IF(N348="zákl. přenesená",J348,0)</f>
        <v>0</v>
      </c>
      <c r="BH348" s="178">
        <f>IF(N348="sníž. přenesená",J348,0)</f>
        <v>0</v>
      </c>
      <c r="BI348" s="178">
        <f>IF(N348="nulová",J348,0)</f>
        <v>0</v>
      </c>
      <c r="BJ348" s="28" t="s">
        <v>21</v>
      </c>
      <c r="BK348" s="178">
        <f>ROUND(I348*H348,2)</f>
        <v>0</v>
      </c>
      <c r="BL348" s="28" t="s">
        <v>259</v>
      </c>
      <c r="BM348" s="28" t="s">
        <v>556</v>
      </c>
    </row>
    <row r="349" spans="2:47" s="47" customFormat="1" ht="24">
      <c r="B349" s="4"/>
      <c r="D349" s="179" t="s">
        <v>163</v>
      </c>
      <c r="F349" s="180" t="s">
        <v>557</v>
      </c>
      <c r="K349" s="66"/>
      <c r="L349" s="42"/>
      <c r="M349" s="181"/>
      <c r="N349" s="43"/>
      <c r="O349" s="43"/>
      <c r="P349" s="43"/>
      <c r="Q349" s="43"/>
      <c r="R349" s="43"/>
      <c r="S349" s="43"/>
      <c r="T349" s="81"/>
      <c r="AT349" s="28" t="s">
        <v>163</v>
      </c>
      <c r="AU349" s="28" t="s">
        <v>82</v>
      </c>
    </row>
    <row r="350" spans="2:63" s="159" customFormat="1" ht="29.25" customHeight="1">
      <c r="B350" s="158"/>
      <c r="D350" s="171" t="s">
        <v>72</v>
      </c>
      <c r="E350" s="172" t="s">
        <v>558</v>
      </c>
      <c r="F350" s="172" t="s">
        <v>559</v>
      </c>
      <c r="J350" s="173">
        <f>BK350</f>
        <v>0</v>
      </c>
      <c r="K350" s="163"/>
      <c r="L350" s="164"/>
      <c r="M350" s="165"/>
      <c r="N350" s="166"/>
      <c r="O350" s="166"/>
      <c r="P350" s="167">
        <f>SUM(P351:P354)</f>
        <v>0</v>
      </c>
      <c r="Q350" s="166"/>
      <c r="R350" s="167">
        <f>SUM(R351:R354)</f>
        <v>0</v>
      </c>
      <c r="S350" s="166"/>
      <c r="T350" s="168">
        <f>SUM(T351:T354)</f>
        <v>1.05945</v>
      </c>
      <c r="AR350" s="160" t="s">
        <v>82</v>
      </c>
      <c r="AT350" s="169" t="s">
        <v>72</v>
      </c>
      <c r="AU350" s="169" t="s">
        <v>21</v>
      </c>
      <c r="AY350" s="160" t="s">
        <v>153</v>
      </c>
      <c r="BK350" s="170">
        <f>SUM(BK351:BK354)</f>
        <v>0</v>
      </c>
    </row>
    <row r="351" spans="2:65" s="47" customFormat="1" ht="20.25" customHeight="1">
      <c r="B351" s="4"/>
      <c r="C351" s="5" t="s">
        <v>560</v>
      </c>
      <c r="D351" s="5" t="s">
        <v>156</v>
      </c>
      <c r="E351" s="6" t="s">
        <v>561</v>
      </c>
      <c r="F351" s="7" t="s">
        <v>562</v>
      </c>
      <c r="G351" s="8" t="s">
        <v>159</v>
      </c>
      <c r="H351" s="9">
        <v>70.63</v>
      </c>
      <c r="I351" s="10"/>
      <c r="J351" s="11">
        <f>ROUND(I351*H351,2)</f>
        <v>0</v>
      </c>
      <c r="K351" s="12" t="s">
        <v>160</v>
      </c>
      <c r="L351" s="42"/>
      <c r="M351" s="174"/>
      <c r="N351" s="175" t="s">
        <v>44</v>
      </c>
      <c r="O351" s="43"/>
      <c r="P351" s="176">
        <f>O351*H351</f>
        <v>0</v>
      </c>
      <c r="Q351" s="176">
        <v>0</v>
      </c>
      <c r="R351" s="176">
        <f>Q351*H351</f>
        <v>0</v>
      </c>
      <c r="S351" s="176">
        <v>0.015</v>
      </c>
      <c r="T351" s="177">
        <f>S351*H351</f>
        <v>1.05945</v>
      </c>
      <c r="AR351" s="28" t="s">
        <v>259</v>
      </c>
      <c r="AT351" s="28" t="s">
        <v>156</v>
      </c>
      <c r="AU351" s="28" t="s">
        <v>82</v>
      </c>
      <c r="AY351" s="28" t="s">
        <v>153</v>
      </c>
      <c r="BE351" s="178">
        <f>IF(N351="základní",J351,0)</f>
        <v>0</v>
      </c>
      <c r="BF351" s="178">
        <f>IF(N351="snížená",J351,0)</f>
        <v>0</v>
      </c>
      <c r="BG351" s="178">
        <f>IF(N351="zákl. přenesená",J351,0)</f>
        <v>0</v>
      </c>
      <c r="BH351" s="178">
        <f>IF(N351="sníž. přenesená",J351,0)</f>
        <v>0</v>
      </c>
      <c r="BI351" s="178">
        <f>IF(N351="nulová",J351,0)</f>
        <v>0</v>
      </c>
      <c r="BJ351" s="28" t="s">
        <v>21</v>
      </c>
      <c r="BK351" s="178">
        <f>ROUND(I351*H351,2)</f>
        <v>0</v>
      </c>
      <c r="BL351" s="28" t="s">
        <v>259</v>
      </c>
      <c r="BM351" s="28" t="s">
        <v>563</v>
      </c>
    </row>
    <row r="352" spans="2:47" s="47" customFormat="1" ht="12">
      <c r="B352" s="4"/>
      <c r="D352" s="179" t="s">
        <v>163</v>
      </c>
      <c r="F352" s="180" t="s">
        <v>564</v>
      </c>
      <c r="K352" s="66"/>
      <c r="L352" s="42"/>
      <c r="M352" s="181"/>
      <c r="N352" s="43"/>
      <c r="O352" s="43"/>
      <c r="P352" s="43"/>
      <c r="Q352" s="43"/>
      <c r="R352" s="43"/>
      <c r="S352" s="43"/>
      <c r="T352" s="81"/>
      <c r="AT352" s="28" t="s">
        <v>163</v>
      </c>
      <c r="AU352" s="28" t="s">
        <v>82</v>
      </c>
    </row>
    <row r="353" spans="2:51" s="183" customFormat="1" ht="12">
      <c r="B353" s="182"/>
      <c r="D353" s="179" t="s">
        <v>165</v>
      </c>
      <c r="E353" s="184"/>
      <c r="F353" s="185" t="s">
        <v>565</v>
      </c>
      <c r="H353" s="184"/>
      <c r="K353" s="186"/>
      <c r="L353" s="187"/>
      <c r="M353" s="188"/>
      <c r="N353" s="189"/>
      <c r="O353" s="189"/>
      <c r="P353" s="189"/>
      <c r="Q353" s="189"/>
      <c r="R353" s="189"/>
      <c r="S353" s="189"/>
      <c r="T353" s="190"/>
      <c r="AT353" s="184" t="s">
        <v>165</v>
      </c>
      <c r="AU353" s="184" t="s">
        <v>82</v>
      </c>
      <c r="AV353" s="183" t="s">
        <v>21</v>
      </c>
      <c r="AW353" s="183" t="s">
        <v>36</v>
      </c>
      <c r="AX353" s="183" t="s">
        <v>73</v>
      </c>
      <c r="AY353" s="184" t="s">
        <v>153</v>
      </c>
    </row>
    <row r="354" spans="2:51" s="192" customFormat="1" ht="12">
      <c r="B354" s="191"/>
      <c r="D354" s="179" t="s">
        <v>165</v>
      </c>
      <c r="E354" s="193"/>
      <c r="F354" s="194" t="s">
        <v>220</v>
      </c>
      <c r="H354" s="195">
        <v>70.63</v>
      </c>
      <c r="K354" s="196"/>
      <c r="L354" s="197"/>
      <c r="M354" s="198"/>
      <c r="N354" s="199"/>
      <c r="O354" s="199"/>
      <c r="P354" s="199"/>
      <c r="Q354" s="199"/>
      <c r="R354" s="199"/>
      <c r="S354" s="199"/>
      <c r="T354" s="200"/>
      <c r="AT354" s="193" t="s">
        <v>165</v>
      </c>
      <c r="AU354" s="193" t="s">
        <v>82</v>
      </c>
      <c r="AV354" s="192" t="s">
        <v>82</v>
      </c>
      <c r="AW354" s="192" t="s">
        <v>36</v>
      </c>
      <c r="AX354" s="192" t="s">
        <v>21</v>
      </c>
      <c r="AY354" s="193" t="s">
        <v>153</v>
      </c>
    </row>
    <row r="355" spans="2:63" s="159" customFormat="1" ht="29.25" customHeight="1">
      <c r="B355" s="158"/>
      <c r="D355" s="171" t="s">
        <v>72</v>
      </c>
      <c r="E355" s="172" t="s">
        <v>566</v>
      </c>
      <c r="F355" s="172" t="s">
        <v>567</v>
      </c>
      <c r="J355" s="173">
        <f>BK355</f>
        <v>0</v>
      </c>
      <c r="K355" s="163"/>
      <c r="L355" s="164"/>
      <c r="M355" s="165"/>
      <c r="N355" s="166"/>
      <c r="O355" s="166"/>
      <c r="P355" s="167">
        <f>SUM(P356:P409)</f>
        <v>0</v>
      </c>
      <c r="Q355" s="166"/>
      <c r="R355" s="167">
        <f>SUM(R356:R409)</f>
        <v>0.24608794</v>
      </c>
      <c r="S355" s="166"/>
      <c r="T355" s="168">
        <f>SUM(T356:T409)</f>
        <v>0.22195499999999999</v>
      </c>
      <c r="AR355" s="160" t="s">
        <v>82</v>
      </c>
      <c r="AT355" s="169" t="s">
        <v>72</v>
      </c>
      <c r="AU355" s="169" t="s">
        <v>21</v>
      </c>
      <c r="AY355" s="160" t="s">
        <v>153</v>
      </c>
      <c r="BK355" s="170">
        <f>SUM(BK356:BK409)</f>
        <v>0</v>
      </c>
    </row>
    <row r="356" spans="2:65" s="47" customFormat="1" ht="20.25" customHeight="1">
      <c r="B356" s="4"/>
      <c r="C356" s="5" t="s">
        <v>568</v>
      </c>
      <c r="D356" s="5" t="s">
        <v>156</v>
      </c>
      <c r="E356" s="6" t="s">
        <v>569</v>
      </c>
      <c r="F356" s="7" t="s">
        <v>570</v>
      </c>
      <c r="G356" s="8" t="s">
        <v>159</v>
      </c>
      <c r="H356" s="9">
        <v>70.63</v>
      </c>
      <c r="I356" s="10"/>
      <c r="J356" s="11">
        <f>ROUND(I356*H356,2)</f>
        <v>0</v>
      </c>
      <c r="K356" s="12" t="s">
        <v>571</v>
      </c>
      <c r="L356" s="42"/>
      <c r="M356" s="174"/>
      <c r="N356" s="175" t="s">
        <v>44</v>
      </c>
      <c r="O356" s="43"/>
      <c r="P356" s="176">
        <f>O356*H356</f>
        <v>0</v>
      </c>
      <c r="Q356" s="176">
        <v>0</v>
      </c>
      <c r="R356" s="176">
        <f>Q356*H356</f>
        <v>0</v>
      </c>
      <c r="S356" s="176">
        <v>0.003</v>
      </c>
      <c r="T356" s="177">
        <f>S356*H356</f>
        <v>0.21189</v>
      </c>
      <c r="AR356" s="28" t="s">
        <v>259</v>
      </c>
      <c r="AT356" s="28" t="s">
        <v>156</v>
      </c>
      <c r="AU356" s="28" t="s">
        <v>82</v>
      </c>
      <c r="AY356" s="28" t="s">
        <v>153</v>
      </c>
      <c r="BE356" s="178">
        <f>IF(N356="základní",J356,0)</f>
        <v>0</v>
      </c>
      <c r="BF356" s="178">
        <f>IF(N356="snížená",J356,0)</f>
        <v>0</v>
      </c>
      <c r="BG356" s="178">
        <f>IF(N356="zákl. přenesená",J356,0)</f>
        <v>0</v>
      </c>
      <c r="BH356" s="178">
        <f>IF(N356="sníž. přenesená",J356,0)</f>
        <v>0</v>
      </c>
      <c r="BI356" s="178">
        <f>IF(N356="nulová",J356,0)</f>
        <v>0</v>
      </c>
      <c r="BJ356" s="28" t="s">
        <v>21</v>
      </c>
      <c r="BK356" s="178">
        <f>ROUND(I356*H356,2)</f>
        <v>0</v>
      </c>
      <c r="BL356" s="28" t="s">
        <v>259</v>
      </c>
      <c r="BM356" s="28" t="s">
        <v>572</v>
      </c>
    </row>
    <row r="357" spans="2:47" s="47" customFormat="1" ht="12">
      <c r="B357" s="4"/>
      <c r="D357" s="179" t="s">
        <v>163</v>
      </c>
      <c r="F357" s="180" t="s">
        <v>570</v>
      </c>
      <c r="K357" s="66"/>
      <c r="L357" s="42"/>
      <c r="M357" s="181"/>
      <c r="N357" s="43"/>
      <c r="O357" s="43"/>
      <c r="P357" s="43"/>
      <c r="Q357" s="43"/>
      <c r="R357" s="43"/>
      <c r="S357" s="43"/>
      <c r="T357" s="81"/>
      <c r="AT357" s="28" t="s">
        <v>163</v>
      </c>
      <c r="AU357" s="28" t="s">
        <v>82</v>
      </c>
    </row>
    <row r="358" spans="2:51" s="183" customFormat="1" ht="12">
      <c r="B358" s="182"/>
      <c r="D358" s="179" t="s">
        <v>165</v>
      </c>
      <c r="E358" s="184"/>
      <c r="F358" s="185" t="s">
        <v>565</v>
      </c>
      <c r="H358" s="184"/>
      <c r="K358" s="186"/>
      <c r="L358" s="187"/>
      <c r="M358" s="188"/>
      <c r="N358" s="189"/>
      <c r="O358" s="189"/>
      <c r="P358" s="189"/>
      <c r="Q358" s="189"/>
      <c r="R358" s="189"/>
      <c r="S358" s="189"/>
      <c r="T358" s="190"/>
      <c r="AT358" s="184" t="s">
        <v>165</v>
      </c>
      <c r="AU358" s="184" t="s">
        <v>82</v>
      </c>
      <c r="AV358" s="183" t="s">
        <v>21</v>
      </c>
      <c r="AW358" s="183" t="s">
        <v>36</v>
      </c>
      <c r="AX358" s="183" t="s">
        <v>73</v>
      </c>
      <c r="AY358" s="184" t="s">
        <v>153</v>
      </c>
    </row>
    <row r="359" spans="2:51" s="192" customFormat="1" ht="12">
      <c r="B359" s="191"/>
      <c r="D359" s="201" t="s">
        <v>165</v>
      </c>
      <c r="E359" s="202"/>
      <c r="F359" s="203" t="s">
        <v>220</v>
      </c>
      <c r="H359" s="204">
        <v>70.63</v>
      </c>
      <c r="K359" s="196"/>
      <c r="L359" s="197"/>
      <c r="M359" s="198"/>
      <c r="N359" s="199"/>
      <c r="O359" s="199"/>
      <c r="P359" s="199"/>
      <c r="Q359" s="199"/>
      <c r="R359" s="199"/>
      <c r="S359" s="199"/>
      <c r="T359" s="200"/>
      <c r="AT359" s="193" t="s">
        <v>165</v>
      </c>
      <c r="AU359" s="193" t="s">
        <v>82</v>
      </c>
      <c r="AV359" s="192" t="s">
        <v>82</v>
      </c>
      <c r="AW359" s="192" t="s">
        <v>36</v>
      </c>
      <c r="AX359" s="192" t="s">
        <v>21</v>
      </c>
      <c r="AY359" s="193" t="s">
        <v>153</v>
      </c>
    </row>
    <row r="360" spans="2:65" s="47" customFormat="1" ht="20.25" customHeight="1">
      <c r="B360" s="4"/>
      <c r="C360" s="5" t="s">
        <v>573</v>
      </c>
      <c r="D360" s="5" t="s">
        <v>156</v>
      </c>
      <c r="E360" s="6" t="s">
        <v>574</v>
      </c>
      <c r="F360" s="7" t="s">
        <v>575</v>
      </c>
      <c r="G360" s="8" t="s">
        <v>223</v>
      </c>
      <c r="H360" s="9">
        <v>33.55</v>
      </c>
      <c r="I360" s="10"/>
      <c r="J360" s="11">
        <f>ROUND(I360*H360,2)</f>
        <v>0</v>
      </c>
      <c r="K360" s="12" t="s">
        <v>571</v>
      </c>
      <c r="L360" s="42"/>
      <c r="M360" s="174"/>
      <c r="N360" s="175" t="s">
        <v>44</v>
      </c>
      <c r="O360" s="43"/>
      <c r="P360" s="176">
        <f>O360*H360</f>
        <v>0</v>
      </c>
      <c r="Q360" s="176">
        <v>0</v>
      </c>
      <c r="R360" s="176">
        <f>Q360*H360</f>
        <v>0</v>
      </c>
      <c r="S360" s="176">
        <v>0.0003</v>
      </c>
      <c r="T360" s="177">
        <f>S360*H360</f>
        <v>0.010064999999999998</v>
      </c>
      <c r="AR360" s="28" t="s">
        <v>259</v>
      </c>
      <c r="AT360" s="28" t="s">
        <v>156</v>
      </c>
      <c r="AU360" s="28" t="s">
        <v>82</v>
      </c>
      <c r="AY360" s="28" t="s">
        <v>153</v>
      </c>
      <c r="BE360" s="178">
        <f>IF(N360="základní",J360,0)</f>
        <v>0</v>
      </c>
      <c r="BF360" s="178">
        <f>IF(N360="snížená",J360,0)</f>
        <v>0</v>
      </c>
      <c r="BG360" s="178">
        <f>IF(N360="zákl. přenesená",J360,0)</f>
        <v>0</v>
      </c>
      <c r="BH360" s="178">
        <f>IF(N360="sníž. přenesená",J360,0)</f>
        <v>0</v>
      </c>
      <c r="BI360" s="178">
        <f>IF(N360="nulová",J360,0)</f>
        <v>0</v>
      </c>
      <c r="BJ360" s="28" t="s">
        <v>21</v>
      </c>
      <c r="BK360" s="178">
        <f>ROUND(I360*H360,2)</f>
        <v>0</v>
      </c>
      <c r="BL360" s="28" t="s">
        <v>259</v>
      </c>
      <c r="BM360" s="28" t="s">
        <v>576</v>
      </c>
    </row>
    <row r="361" spans="2:47" s="47" customFormat="1" ht="12">
      <c r="B361" s="4"/>
      <c r="D361" s="179" t="s">
        <v>163</v>
      </c>
      <c r="F361" s="180" t="s">
        <v>577</v>
      </c>
      <c r="K361" s="66"/>
      <c r="L361" s="42"/>
      <c r="M361" s="181"/>
      <c r="N361" s="43"/>
      <c r="O361" s="43"/>
      <c r="P361" s="43"/>
      <c r="Q361" s="43"/>
      <c r="R361" s="43"/>
      <c r="S361" s="43"/>
      <c r="T361" s="81"/>
      <c r="AT361" s="28" t="s">
        <v>163</v>
      </c>
      <c r="AU361" s="28" t="s">
        <v>82</v>
      </c>
    </row>
    <row r="362" spans="2:51" s="183" customFormat="1" ht="12">
      <c r="B362" s="182"/>
      <c r="D362" s="179" t="s">
        <v>165</v>
      </c>
      <c r="E362" s="184"/>
      <c r="F362" s="185" t="s">
        <v>256</v>
      </c>
      <c r="H362" s="184"/>
      <c r="K362" s="186"/>
      <c r="L362" s="187"/>
      <c r="M362" s="188"/>
      <c r="N362" s="189"/>
      <c r="O362" s="189"/>
      <c r="P362" s="189"/>
      <c r="Q362" s="189"/>
      <c r="R362" s="189"/>
      <c r="S362" s="189"/>
      <c r="T362" s="190"/>
      <c r="AT362" s="184" t="s">
        <v>165</v>
      </c>
      <c r="AU362" s="184" t="s">
        <v>82</v>
      </c>
      <c r="AV362" s="183" t="s">
        <v>21</v>
      </c>
      <c r="AW362" s="183" t="s">
        <v>36</v>
      </c>
      <c r="AX362" s="183" t="s">
        <v>73</v>
      </c>
      <c r="AY362" s="184" t="s">
        <v>153</v>
      </c>
    </row>
    <row r="363" spans="2:51" s="192" customFormat="1" ht="12">
      <c r="B363" s="191"/>
      <c r="D363" s="179" t="s">
        <v>165</v>
      </c>
      <c r="E363" s="193"/>
      <c r="F363" s="194" t="s">
        <v>578</v>
      </c>
      <c r="H363" s="195">
        <v>34.8</v>
      </c>
      <c r="K363" s="196"/>
      <c r="L363" s="197"/>
      <c r="M363" s="198"/>
      <c r="N363" s="199"/>
      <c r="O363" s="199"/>
      <c r="P363" s="199"/>
      <c r="Q363" s="199"/>
      <c r="R363" s="199"/>
      <c r="S363" s="199"/>
      <c r="T363" s="200"/>
      <c r="AT363" s="193" t="s">
        <v>165</v>
      </c>
      <c r="AU363" s="193" t="s">
        <v>82</v>
      </c>
      <c r="AV363" s="192" t="s">
        <v>82</v>
      </c>
      <c r="AW363" s="192" t="s">
        <v>36</v>
      </c>
      <c r="AX363" s="192" t="s">
        <v>73</v>
      </c>
      <c r="AY363" s="193" t="s">
        <v>153</v>
      </c>
    </row>
    <row r="364" spans="2:51" s="192" customFormat="1" ht="12">
      <c r="B364" s="191"/>
      <c r="D364" s="179" t="s">
        <v>165</v>
      </c>
      <c r="E364" s="193"/>
      <c r="F364" s="194" t="s">
        <v>579</v>
      </c>
      <c r="H364" s="195">
        <v>-1.25</v>
      </c>
      <c r="K364" s="196"/>
      <c r="L364" s="197"/>
      <c r="M364" s="198"/>
      <c r="N364" s="199"/>
      <c r="O364" s="199"/>
      <c r="P364" s="199"/>
      <c r="Q364" s="199"/>
      <c r="R364" s="199"/>
      <c r="S364" s="199"/>
      <c r="T364" s="200"/>
      <c r="AT364" s="193" t="s">
        <v>165</v>
      </c>
      <c r="AU364" s="193" t="s">
        <v>82</v>
      </c>
      <c r="AV364" s="192" t="s">
        <v>82</v>
      </c>
      <c r="AW364" s="192" t="s">
        <v>36</v>
      </c>
      <c r="AX364" s="192" t="s">
        <v>73</v>
      </c>
      <c r="AY364" s="193" t="s">
        <v>153</v>
      </c>
    </row>
    <row r="365" spans="2:51" s="206" customFormat="1" ht="12">
      <c r="B365" s="205"/>
      <c r="D365" s="201" t="s">
        <v>165</v>
      </c>
      <c r="E365" s="207"/>
      <c r="F365" s="208" t="s">
        <v>190</v>
      </c>
      <c r="H365" s="209">
        <v>33.55</v>
      </c>
      <c r="K365" s="210"/>
      <c r="L365" s="211"/>
      <c r="M365" s="212"/>
      <c r="N365" s="213"/>
      <c r="O365" s="213"/>
      <c r="P365" s="213"/>
      <c r="Q365" s="213"/>
      <c r="R365" s="213"/>
      <c r="S365" s="213"/>
      <c r="T365" s="214"/>
      <c r="AT365" s="215" t="s">
        <v>165</v>
      </c>
      <c r="AU365" s="215" t="s">
        <v>82</v>
      </c>
      <c r="AV365" s="206" t="s">
        <v>161</v>
      </c>
      <c r="AW365" s="206" t="s">
        <v>36</v>
      </c>
      <c r="AX365" s="206" t="s">
        <v>21</v>
      </c>
      <c r="AY365" s="215" t="s">
        <v>153</v>
      </c>
    </row>
    <row r="366" spans="2:65" s="47" customFormat="1" ht="20.25" customHeight="1">
      <c r="B366" s="4"/>
      <c r="C366" s="5" t="s">
        <v>580</v>
      </c>
      <c r="D366" s="5" t="s">
        <v>156</v>
      </c>
      <c r="E366" s="6" t="s">
        <v>581</v>
      </c>
      <c r="F366" s="7" t="s">
        <v>582</v>
      </c>
      <c r="G366" s="8" t="s">
        <v>223</v>
      </c>
      <c r="H366" s="9">
        <v>33.55</v>
      </c>
      <c r="I366" s="10"/>
      <c r="J366" s="11">
        <f>ROUND(I366*H366,2)</f>
        <v>0</v>
      </c>
      <c r="K366" s="12" t="s">
        <v>160</v>
      </c>
      <c r="L366" s="42"/>
      <c r="M366" s="174"/>
      <c r="N366" s="175" t="s">
        <v>44</v>
      </c>
      <c r="O366" s="43"/>
      <c r="P366" s="176">
        <f>O366*H366</f>
        <v>0</v>
      </c>
      <c r="Q366" s="176">
        <v>2E-05</v>
      </c>
      <c r="R366" s="176">
        <f>Q366*H366</f>
        <v>0.000671</v>
      </c>
      <c r="S366" s="176">
        <v>0</v>
      </c>
      <c r="T366" s="177">
        <f>S366*H366</f>
        <v>0</v>
      </c>
      <c r="AR366" s="28" t="s">
        <v>259</v>
      </c>
      <c r="AT366" s="28" t="s">
        <v>156</v>
      </c>
      <c r="AU366" s="28" t="s">
        <v>82</v>
      </c>
      <c r="AY366" s="28" t="s">
        <v>153</v>
      </c>
      <c r="BE366" s="178">
        <f>IF(N366="základní",J366,0)</f>
        <v>0</v>
      </c>
      <c r="BF366" s="178">
        <f>IF(N366="snížená",J366,0)</f>
        <v>0</v>
      </c>
      <c r="BG366" s="178">
        <f>IF(N366="zákl. přenesená",J366,0)</f>
        <v>0</v>
      </c>
      <c r="BH366" s="178">
        <f>IF(N366="sníž. přenesená",J366,0)</f>
        <v>0</v>
      </c>
      <c r="BI366" s="178">
        <f>IF(N366="nulová",J366,0)</f>
        <v>0</v>
      </c>
      <c r="BJ366" s="28" t="s">
        <v>21</v>
      </c>
      <c r="BK366" s="178">
        <f>ROUND(I366*H366,2)</f>
        <v>0</v>
      </c>
      <c r="BL366" s="28" t="s">
        <v>259</v>
      </c>
      <c r="BM366" s="28" t="s">
        <v>583</v>
      </c>
    </row>
    <row r="367" spans="2:47" s="47" customFormat="1" ht="12">
      <c r="B367" s="4"/>
      <c r="D367" s="179" t="s">
        <v>163</v>
      </c>
      <c r="F367" s="180" t="s">
        <v>584</v>
      </c>
      <c r="K367" s="66"/>
      <c r="L367" s="42"/>
      <c r="M367" s="181"/>
      <c r="N367" s="43"/>
      <c r="O367" s="43"/>
      <c r="P367" s="43"/>
      <c r="Q367" s="43"/>
      <c r="R367" s="43"/>
      <c r="S367" s="43"/>
      <c r="T367" s="81"/>
      <c r="AT367" s="28" t="s">
        <v>163</v>
      </c>
      <c r="AU367" s="28" t="s">
        <v>82</v>
      </c>
    </row>
    <row r="368" spans="2:51" s="192" customFormat="1" ht="12">
      <c r="B368" s="191"/>
      <c r="D368" s="179" t="s">
        <v>165</v>
      </c>
      <c r="E368" s="193"/>
      <c r="F368" s="194" t="s">
        <v>225</v>
      </c>
      <c r="H368" s="195">
        <v>34.8</v>
      </c>
      <c r="K368" s="196"/>
      <c r="L368" s="197"/>
      <c r="M368" s="198"/>
      <c r="N368" s="199"/>
      <c r="O368" s="199"/>
      <c r="P368" s="199"/>
      <c r="Q368" s="199"/>
      <c r="R368" s="199"/>
      <c r="S368" s="199"/>
      <c r="T368" s="200"/>
      <c r="AT368" s="193" t="s">
        <v>165</v>
      </c>
      <c r="AU368" s="193" t="s">
        <v>82</v>
      </c>
      <c r="AV368" s="192" t="s">
        <v>82</v>
      </c>
      <c r="AW368" s="192" t="s">
        <v>36</v>
      </c>
      <c r="AX368" s="192" t="s">
        <v>73</v>
      </c>
      <c r="AY368" s="193" t="s">
        <v>153</v>
      </c>
    </row>
    <row r="369" spans="2:51" s="192" customFormat="1" ht="12">
      <c r="B369" s="191"/>
      <c r="D369" s="179" t="s">
        <v>165</v>
      </c>
      <c r="E369" s="193"/>
      <c r="F369" s="194" t="s">
        <v>579</v>
      </c>
      <c r="H369" s="195">
        <v>-1.25</v>
      </c>
      <c r="K369" s="196"/>
      <c r="L369" s="197"/>
      <c r="M369" s="198"/>
      <c r="N369" s="199"/>
      <c r="O369" s="199"/>
      <c r="P369" s="199"/>
      <c r="Q369" s="199"/>
      <c r="R369" s="199"/>
      <c r="S369" s="199"/>
      <c r="T369" s="200"/>
      <c r="AT369" s="193" t="s">
        <v>165</v>
      </c>
      <c r="AU369" s="193" t="s">
        <v>82</v>
      </c>
      <c r="AV369" s="192" t="s">
        <v>82</v>
      </c>
      <c r="AW369" s="192" t="s">
        <v>36</v>
      </c>
      <c r="AX369" s="192" t="s">
        <v>73</v>
      </c>
      <c r="AY369" s="193" t="s">
        <v>153</v>
      </c>
    </row>
    <row r="370" spans="2:51" s="206" customFormat="1" ht="12">
      <c r="B370" s="205"/>
      <c r="D370" s="201" t="s">
        <v>165</v>
      </c>
      <c r="E370" s="207"/>
      <c r="F370" s="208" t="s">
        <v>190</v>
      </c>
      <c r="H370" s="209">
        <v>33.55</v>
      </c>
      <c r="K370" s="210"/>
      <c r="L370" s="211"/>
      <c r="M370" s="212"/>
      <c r="N370" s="213"/>
      <c r="O370" s="213"/>
      <c r="P370" s="213"/>
      <c r="Q370" s="213"/>
      <c r="R370" s="213"/>
      <c r="S370" s="213"/>
      <c r="T370" s="214"/>
      <c r="AT370" s="215" t="s">
        <v>165</v>
      </c>
      <c r="AU370" s="215" t="s">
        <v>82</v>
      </c>
      <c r="AV370" s="206" t="s">
        <v>161</v>
      </c>
      <c r="AW370" s="206" t="s">
        <v>36</v>
      </c>
      <c r="AX370" s="206" t="s">
        <v>21</v>
      </c>
      <c r="AY370" s="215" t="s">
        <v>153</v>
      </c>
    </row>
    <row r="371" spans="2:65" s="47" customFormat="1" ht="20.25" customHeight="1">
      <c r="B371" s="4"/>
      <c r="C371" s="14" t="s">
        <v>585</v>
      </c>
      <c r="D371" s="14" t="s">
        <v>395</v>
      </c>
      <c r="E371" s="15" t="s">
        <v>586</v>
      </c>
      <c r="F371" s="16" t="s">
        <v>587</v>
      </c>
      <c r="G371" s="17" t="s">
        <v>223</v>
      </c>
      <c r="H371" s="18">
        <v>34.221</v>
      </c>
      <c r="I371" s="19"/>
      <c r="J371" s="20">
        <f>ROUND(I371*H371,2)</f>
        <v>0</v>
      </c>
      <c r="K371" s="21"/>
      <c r="L371" s="217"/>
      <c r="M371" s="218"/>
      <c r="N371" s="219" t="s">
        <v>44</v>
      </c>
      <c r="O371" s="43"/>
      <c r="P371" s="176">
        <f>O371*H371</f>
        <v>0</v>
      </c>
      <c r="Q371" s="176">
        <v>0.00038</v>
      </c>
      <c r="R371" s="176">
        <f>Q371*H371</f>
        <v>0.01300398</v>
      </c>
      <c r="S371" s="176">
        <v>0</v>
      </c>
      <c r="T371" s="177">
        <f>S371*H371</f>
        <v>0</v>
      </c>
      <c r="AR371" s="28" t="s">
        <v>359</v>
      </c>
      <c r="AT371" s="28" t="s">
        <v>395</v>
      </c>
      <c r="AU371" s="28" t="s">
        <v>82</v>
      </c>
      <c r="AY371" s="28" t="s">
        <v>153</v>
      </c>
      <c r="BE371" s="178">
        <f>IF(N371="základní",J371,0)</f>
        <v>0</v>
      </c>
      <c r="BF371" s="178">
        <f>IF(N371="snížená",J371,0)</f>
        <v>0</v>
      </c>
      <c r="BG371" s="178">
        <f>IF(N371="zákl. přenesená",J371,0)</f>
        <v>0</v>
      </c>
      <c r="BH371" s="178">
        <f>IF(N371="sníž. přenesená",J371,0)</f>
        <v>0</v>
      </c>
      <c r="BI371" s="178">
        <f>IF(N371="nulová",J371,0)</f>
        <v>0</v>
      </c>
      <c r="BJ371" s="28" t="s">
        <v>21</v>
      </c>
      <c r="BK371" s="178">
        <f>ROUND(I371*H371,2)</f>
        <v>0</v>
      </c>
      <c r="BL371" s="28" t="s">
        <v>259</v>
      </c>
      <c r="BM371" s="28" t="s">
        <v>588</v>
      </c>
    </row>
    <row r="372" spans="2:51" s="192" customFormat="1" ht="12">
      <c r="B372" s="191"/>
      <c r="D372" s="201" t="s">
        <v>165</v>
      </c>
      <c r="E372" s="202"/>
      <c r="F372" s="203" t="s">
        <v>589</v>
      </c>
      <c r="H372" s="204">
        <v>34.221</v>
      </c>
      <c r="K372" s="196"/>
      <c r="L372" s="197"/>
      <c r="M372" s="198"/>
      <c r="N372" s="199"/>
      <c r="O372" s="199"/>
      <c r="P372" s="199"/>
      <c r="Q372" s="199"/>
      <c r="R372" s="199"/>
      <c r="S372" s="199"/>
      <c r="T372" s="200"/>
      <c r="AT372" s="193" t="s">
        <v>165</v>
      </c>
      <c r="AU372" s="193" t="s">
        <v>82</v>
      </c>
      <c r="AV372" s="192" t="s">
        <v>82</v>
      </c>
      <c r="AW372" s="192" t="s">
        <v>36</v>
      </c>
      <c r="AX372" s="192" t="s">
        <v>21</v>
      </c>
      <c r="AY372" s="193" t="s">
        <v>153</v>
      </c>
    </row>
    <row r="373" spans="2:65" s="47" customFormat="1" ht="20.25" customHeight="1">
      <c r="B373" s="4"/>
      <c r="C373" s="5" t="s">
        <v>590</v>
      </c>
      <c r="D373" s="5" t="s">
        <v>156</v>
      </c>
      <c r="E373" s="6" t="s">
        <v>591</v>
      </c>
      <c r="F373" s="7" t="s">
        <v>592</v>
      </c>
      <c r="G373" s="8" t="s">
        <v>159</v>
      </c>
      <c r="H373" s="9">
        <v>70.63</v>
      </c>
      <c r="I373" s="10"/>
      <c r="J373" s="11">
        <f>ROUND(I373*H373,2)</f>
        <v>0</v>
      </c>
      <c r="K373" s="12" t="s">
        <v>160</v>
      </c>
      <c r="L373" s="42"/>
      <c r="M373" s="174"/>
      <c r="N373" s="175" t="s">
        <v>44</v>
      </c>
      <c r="O373" s="43"/>
      <c r="P373" s="176">
        <f>O373*H373</f>
        <v>0</v>
      </c>
      <c r="Q373" s="176">
        <v>0.00027</v>
      </c>
      <c r="R373" s="176">
        <f>Q373*H373</f>
        <v>0.0190701</v>
      </c>
      <c r="S373" s="176">
        <v>0</v>
      </c>
      <c r="T373" s="177">
        <f>S373*H373</f>
        <v>0</v>
      </c>
      <c r="AR373" s="28" t="s">
        <v>161</v>
      </c>
      <c r="AT373" s="28" t="s">
        <v>156</v>
      </c>
      <c r="AU373" s="28" t="s">
        <v>82</v>
      </c>
      <c r="AY373" s="28" t="s">
        <v>153</v>
      </c>
      <c r="BE373" s="178">
        <f>IF(N373="základní",J373,0)</f>
        <v>0</v>
      </c>
      <c r="BF373" s="178">
        <f>IF(N373="snížená",J373,0)</f>
        <v>0</v>
      </c>
      <c r="BG373" s="178">
        <f>IF(N373="zákl. přenesená",J373,0)</f>
        <v>0</v>
      </c>
      <c r="BH373" s="178">
        <f>IF(N373="sníž. přenesená",J373,0)</f>
        <v>0</v>
      </c>
      <c r="BI373" s="178">
        <f>IF(N373="nulová",J373,0)</f>
        <v>0</v>
      </c>
      <c r="BJ373" s="28" t="s">
        <v>21</v>
      </c>
      <c r="BK373" s="178">
        <f>ROUND(I373*H373,2)</f>
        <v>0</v>
      </c>
      <c r="BL373" s="28" t="s">
        <v>161</v>
      </c>
      <c r="BM373" s="28" t="s">
        <v>593</v>
      </c>
    </row>
    <row r="374" spans="2:47" s="47" customFormat="1" ht="12">
      <c r="B374" s="4"/>
      <c r="D374" s="179" t="s">
        <v>163</v>
      </c>
      <c r="F374" s="180" t="s">
        <v>594</v>
      </c>
      <c r="K374" s="66"/>
      <c r="L374" s="42"/>
      <c r="M374" s="181"/>
      <c r="N374" s="43"/>
      <c r="O374" s="43"/>
      <c r="P374" s="43"/>
      <c r="Q374" s="43"/>
      <c r="R374" s="43"/>
      <c r="S374" s="43"/>
      <c r="T374" s="81"/>
      <c r="AT374" s="28" t="s">
        <v>163</v>
      </c>
      <c r="AU374" s="28" t="s">
        <v>82</v>
      </c>
    </row>
    <row r="375" spans="2:51" s="183" customFormat="1" ht="12">
      <c r="B375" s="182"/>
      <c r="D375" s="179" t="s">
        <v>165</v>
      </c>
      <c r="E375" s="184"/>
      <c r="F375" s="185" t="s">
        <v>174</v>
      </c>
      <c r="H375" s="184"/>
      <c r="K375" s="186"/>
      <c r="L375" s="187"/>
      <c r="M375" s="188"/>
      <c r="N375" s="189"/>
      <c r="O375" s="189"/>
      <c r="P375" s="189"/>
      <c r="Q375" s="189"/>
      <c r="R375" s="189"/>
      <c r="S375" s="189"/>
      <c r="T375" s="190"/>
      <c r="AT375" s="184" t="s">
        <v>165</v>
      </c>
      <c r="AU375" s="184" t="s">
        <v>82</v>
      </c>
      <c r="AV375" s="183" t="s">
        <v>21</v>
      </c>
      <c r="AW375" s="183" t="s">
        <v>36</v>
      </c>
      <c r="AX375" s="183" t="s">
        <v>73</v>
      </c>
      <c r="AY375" s="184" t="s">
        <v>153</v>
      </c>
    </row>
    <row r="376" spans="2:51" s="192" customFormat="1" ht="12">
      <c r="B376" s="191"/>
      <c r="D376" s="201" t="s">
        <v>165</v>
      </c>
      <c r="E376" s="202"/>
      <c r="F376" s="203" t="s">
        <v>220</v>
      </c>
      <c r="H376" s="204">
        <v>70.63</v>
      </c>
      <c r="K376" s="196"/>
      <c r="L376" s="197"/>
      <c r="M376" s="198"/>
      <c r="N376" s="199"/>
      <c r="O376" s="199"/>
      <c r="P376" s="199"/>
      <c r="Q376" s="199"/>
      <c r="R376" s="199"/>
      <c r="S376" s="199"/>
      <c r="T376" s="200"/>
      <c r="AT376" s="193" t="s">
        <v>165</v>
      </c>
      <c r="AU376" s="193" t="s">
        <v>82</v>
      </c>
      <c r="AV376" s="192" t="s">
        <v>82</v>
      </c>
      <c r="AW376" s="192" t="s">
        <v>36</v>
      </c>
      <c r="AX376" s="192" t="s">
        <v>21</v>
      </c>
      <c r="AY376" s="193" t="s">
        <v>153</v>
      </c>
    </row>
    <row r="377" spans="2:65" s="47" customFormat="1" ht="28.5" customHeight="1">
      <c r="B377" s="4"/>
      <c r="C377" s="14" t="s">
        <v>595</v>
      </c>
      <c r="D377" s="14" t="s">
        <v>395</v>
      </c>
      <c r="E377" s="15" t="s">
        <v>596</v>
      </c>
      <c r="F377" s="16" t="s">
        <v>597</v>
      </c>
      <c r="G377" s="17" t="s">
        <v>159</v>
      </c>
      <c r="H377" s="18">
        <v>74.162</v>
      </c>
      <c r="I377" s="19"/>
      <c r="J377" s="20">
        <f>ROUND(I377*H377,2)</f>
        <v>0</v>
      </c>
      <c r="K377" s="21"/>
      <c r="L377" s="217"/>
      <c r="M377" s="218"/>
      <c r="N377" s="219" t="s">
        <v>44</v>
      </c>
      <c r="O377" s="43"/>
      <c r="P377" s="176">
        <f>O377*H377</f>
        <v>0</v>
      </c>
      <c r="Q377" s="176">
        <v>0.00283</v>
      </c>
      <c r="R377" s="176">
        <f>Q377*H377</f>
        <v>0.20987846000000002</v>
      </c>
      <c r="S377" s="176">
        <v>0</v>
      </c>
      <c r="T377" s="177">
        <f>S377*H377</f>
        <v>0</v>
      </c>
      <c r="AR377" s="28" t="s">
        <v>208</v>
      </c>
      <c r="AT377" s="28" t="s">
        <v>395</v>
      </c>
      <c r="AU377" s="28" t="s">
        <v>82</v>
      </c>
      <c r="AY377" s="28" t="s">
        <v>153</v>
      </c>
      <c r="BE377" s="178">
        <f>IF(N377="základní",J377,0)</f>
        <v>0</v>
      </c>
      <c r="BF377" s="178">
        <f>IF(N377="snížená",J377,0)</f>
        <v>0</v>
      </c>
      <c r="BG377" s="178">
        <f>IF(N377="zákl. přenesená",J377,0)</f>
        <v>0</v>
      </c>
      <c r="BH377" s="178">
        <f>IF(N377="sníž. přenesená",J377,0)</f>
        <v>0</v>
      </c>
      <c r="BI377" s="178">
        <f>IF(N377="nulová",J377,0)</f>
        <v>0</v>
      </c>
      <c r="BJ377" s="28" t="s">
        <v>21</v>
      </c>
      <c r="BK377" s="178">
        <f>ROUND(I377*H377,2)</f>
        <v>0</v>
      </c>
      <c r="BL377" s="28" t="s">
        <v>161</v>
      </c>
      <c r="BM377" s="28" t="s">
        <v>598</v>
      </c>
    </row>
    <row r="378" spans="2:47" s="47" customFormat="1" ht="72">
      <c r="B378" s="4"/>
      <c r="D378" s="179" t="s">
        <v>163</v>
      </c>
      <c r="F378" s="180" t="s">
        <v>599</v>
      </c>
      <c r="K378" s="66"/>
      <c r="L378" s="42"/>
      <c r="M378" s="181"/>
      <c r="N378" s="43"/>
      <c r="O378" s="43"/>
      <c r="P378" s="43"/>
      <c r="Q378" s="43"/>
      <c r="R378" s="43"/>
      <c r="S378" s="43"/>
      <c r="T378" s="81"/>
      <c r="AT378" s="28" t="s">
        <v>163</v>
      </c>
      <c r="AU378" s="28" t="s">
        <v>82</v>
      </c>
    </row>
    <row r="379" spans="2:51" s="183" customFormat="1" ht="12">
      <c r="B379" s="182"/>
      <c r="D379" s="179" t="s">
        <v>165</v>
      </c>
      <c r="E379" s="184"/>
      <c r="F379" s="185" t="s">
        <v>174</v>
      </c>
      <c r="H379" s="184"/>
      <c r="K379" s="186"/>
      <c r="L379" s="187"/>
      <c r="M379" s="188"/>
      <c r="N379" s="189"/>
      <c r="O379" s="189"/>
      <c r="P379" s="189"/>
      <c r="Q379" s="189"/>
      <c r="R379" s="189"/>
      <c r="S379" s="189"/>
      <c r="T379" s="190"/>
      <c r="AT379" s="184" t="s">
        <v>165</v>
      </c>
      <c r="AU379" s="184" t="s">
        <v>82</v>
      </c>
      <c r="AV379" s="183" t="s">
        <v>21</v>
      </c>
      <c r="AW379" s="183" t="s">
        <v>36</v>
      </c>
      <c r="AX379" s="183" t="s">
        <v>73</v>
      </c>
      <c r="AY379" s="184" t="s">
        <v>153</v>
      </c>
    </row>
    <row r="380" spans="2:51" s="192" customFormat="1" ht="12">
      <c r="B380" s="191"/>
      <c r="D380" s="201" t="s">
        <v>165</v>
      </c>
      <c r="E380" s="202"/>
      <c r="F380" s="203" t="s">
        <v>600</v>
      </c>
      <c r="H380" s="204">
        <v>74.162</v>
      </c>
      <c r="K380" s="196"/>
      <c r="L380" s="197"/>
      <c r="M380" s="198"/>
      <c r="N380" s="199"/>
      <c r="O380" s="199"/>
      <c r="P380" s="199"/>
      <c r="Q380" s="199"/>
      <c r="R380" s="199"/>
      <c r="S380" s="199"/>
      <c r="T380" s="200"/>
      <c r="AT380" s="193" t="s">
        <v>165</v>
      </c>
      <c r="AU380" s="193" t="s">
        <v>82</v>
      </c>
      <c r="AV380" s="192" t="s">
        <v>82</v>
      </c>
      <c r="AW380" s="192" t="s">
        <v>36</v>
      </c>
      <c r="AX380" s="192" t="s">
        <v>21</v>
      </c>
      <c r="AY380" s="193" t="s">
        <v>153</v>
      </c>
    </row>
    <row r="381" spans="2:65" s="47" customFormat="1" ht="20.25" customHeight="1">
      <c r="B381" s="4"/>
      <c r="C381" s="5" t="s">
        <v>601</v>
      </c>
      <c r="D381" s="5" t="s">
        <v>156</v>
      </c>
      <c r="E381" s="6" t="s">
        <v>602</v>
      </c>
      <c r="F381" s="7" t="s">
        <v>603</v>
      </c>
      <c r="G381" s="8" t="s">
        <v>159</v>
      </c>
      <c r="H381" s="9">
        <v>0.608</v>
      </c>
      <c r="I381" s="10"/>
      <c r="J381" s="11">
        <f>ROUND(I381*H381,2)</f>
        <v>0</v>
      </c>
      <c r="K381" s="12" t="s">
        <v>160</v>
      </c>
      <c r="L381" s="42"/>
      <c r="M381" s="174"/>
      <c r="N381" s="175" t="s">
        <v>44</v>
      </c>
      <c r="O381" s="43"/>
      <c r="P381" s="176">
        <f>O381*H381</f>
        <v>0</v>
      </c>
      <c r="Q381" s="176">
        <v>0</v>
      </c>
      <c r="R381" s="176">
        <f>Q381*H381</f>
        <v>0</v>
      </c>
      <c r="S381" s="176">
        <v>0</v>
      </c>
      <c r="T381" s="177">
        <f>S381*H381</f>
        <v>0</v>
      </c>
      <c r="AR381" s="28" t="s">
        <v>259</v>
      </c>
      <c r="AT381" s="28" t="s">
        <v>156</v>
      </c>
      <c r="AU381" s="28" t="s">
        <v>82</v>
      </c>
      <c r="AY381" s="28" t="s">
        <v>153</v>
      </c>
      <c r="BE381" s="178">
        <f>IF(N381="základní",J381,0)</f>
        <v>0</v>
      </c>
      <c r="BF381" s="178">
        <f>IF(N381="snížená",J381,0)</f>
        <v>0</v>
      </c>
      <c r="BG381" s="178">
        <f>IF(N381="zákl. přenesená",J381,0)</f>
        <v>0</v>
      </c>
      <c r="BH381" s="178">
        <f>IF(N381="sníž. přenesená",J381,0)</f>
        <v>0</v>
      </c>
      <c r="BI381" s="178">
        <f>IF(N381="nulová",J381,0)</f>
        <v>0</v>
      </c>
      <c r="BJ381" s="28" t="s">
        <v>21</v>
      </c>
      <c r="BK381" s="178">
        <f>ROUND(I381*H381,2)</f>
        <v>0</v>
      </c>
      <c r="BL381" s="28" t="s">
        <v>259</v>
      </c>
      <c r="BM381" s="28" t="s">
        <v>604</v>
      </c>
    </row>
    <row r="382" spans="2:47" s="47" customFormat="1" ht="12">
      <c r="B382" s="4"/>
      <c r="D382" s="179" t="s">
        <v>163</v>
      </c>
      <c r="F382" s="180" t="s">
        <v>605</v>
      </c>
      <c r="K382" s="66"/>
      <c r="L382" s="42"/>
      <c r="M382" s="181"/>
      <c r="N382" s="43"/>
      <c r="O382" s="43"/>
      <c r="P382" s="43"/>
      <c r="Q382" s="43"/>
      <c r="R382" s="43"/>
      <c r="S382" s="43"/>
      <c r="T382" s="81"/>
      <c r="AT382" s="28" t="s">
        <v>163</v>
      </c>
      <c r="AU382" s="28" t="s">
        <v>82</v>
      </c>
    </row>
    <row r="383" spans="2:51" s="192" customFormat="1" ht="12">
      <c r="B383" s="191"/>
      <c r="D383" s="201" t="s">
        <v>165</v>
      </c>
      <c r="E383" s="202"/>
      <c r="F383" s="203" t="s">
        <v>606</v>
      </c>
      <c r="H383" s="204">
        <v>0.608</v>
      </c>
      <c r="K383" s="196"/>
      <c r="L383" s="197"/>
      <c r="M383" s="198"/>
      <c r="N383" s="199"/>
      <c r="O383" s="199"/>
      <c r="P383" s="199"/>
      <c r="Q383" s="199"/>
      <c r="R383" s="199"/>
      <c r="S383" s="199"/>
      <c r="T383" s="200"/>
      <c r="AT383" s="193" t="s">
        <v>165</v>
      </c>
      <c r="AU383" s="193" t="s">
        <v>82</v>
      </c>
      <c r="AV383" s="192" t="s">
        <v>82</v>
      </c>
      <c r="AW383" s="192" t="s">
        <v>36</v>
      </c>
      <c r="AX383" s="192" t="s">
        <v>21</v>
      </c>
      <c r="AY383" s="193" t="s">
        <v>153</v>
      </c>
    </row>
    <row r="384" spans="2:65" s="47" customFormat="1" ht="20.25" customHeight="1">
      <c r="B384" s="4"/>
      <c r="C384" s="14" t="s">
        <v>607</v>
      </c>
      <c r="D384" s="14" t="s">
        <v>395</v>
      </c>
      <c r="E384" s="15" t="s">
        <v>608</v>
      </c>
      <c r="F384" s="16" t="s">
        <v>609</v>
      </c>
      <c r="G384" s="17" t="s">
        <v>159</v>
      </c>
      <c r="H384" s="18">
        <v>0.668</v>
      </c>
      <c r="I384" s="19"/>
      <c r="J384" s="20">
        <f>ROUND(I384*H384,2)</f>
        <v>0</v>
      </c>
      <c r="K384" s="21"/>
      <c r="L384" s="217"/>
      <c r="M384" s="218"/>
      <c r="N384" s="219" t="s">
        <v>44</v>
      </c>
      <c r="O384" s="43"/>
      <c r="P384" s="176">
        <f>O384*H384</f>
        <v>0</v>
      </c>
      <c r="Q384" s="176">
        <v>0.0042</v>
      </c>
      <c r="R384" s="176">
        <f>Q384*H384</f>
        <v>0.0028056</v>
      </c>
      <c r="S384" s="176">
        <v>0</v>
      </c>
      <c r="T384" s="177">
        <f>S384*H384</f>
        <v>0</v>
      </c>
      <c r="AR384" s="28" t="s">
        <v>359</v>
      </c>
      <c r="AT384" s="28" t="s">
        <v>395</v>
      </c>
      <c r="AU384" s="28" t="s">
        <v>82</v>
      </c>
      <c r="AY384" s="28" t="s">
        <v>153</v>
      </c>
      <c r="BE384" s="178">
        <f>IF(N384="základní",J384,0)</f>
        <v>0</v>
      </c>
      <c r="BF384" s="178">
        <f>IF(N384="snížená",J384,0)</f>
        <v>0</v>
      </c>
      <c r="BG384" s="178">
        <f>IF(N384="zákl. přenesená",J384,0)</f>
        <v>0</v>
      </c>
      <c r="BH384" s="178">
        <f>IF(N384="sníž. přenesená",J384,0)</f>
        <v>0</v>
      </c>
      <c r="BI384" s="178">
        <f>IF(N384="nulová",J384,0)</f>
        <v>0</v>
      </c>
      <c r="BJ384" s="28" t="s">
        <v>21</v>
      </c>
      <c r="BK384" s="178">
        <f>ROUND(I384*H384,2)</f>
        <v>0</v>
      </c>
      <c r="BL384" s="28" t="s">
        <v>259</v>
      </c>
      <c r="BM384" s="28" t="s">
        <v>610</v>
      </c>
    </row>
    <row r="385" spans="2:47" s="47" customFormat="1" ht="12">
      <c r="B385" s="4"/>
      <c r="D385" s="179" t="s">
        <v>163</v>
      </c>
      <c r="F385" s="180" t="s">
        <v>611</v>
      </c>
      <c r="K385" s="66"/>
      <c r="L385" s="42"/>
      <c r="M385" s="181"/>
      <c r="N385" s="43"/>
      <c r="O385" s="43"/>
      <c r="P385" s="43"/>
      <c r="Q385" s="43"/>
      <c r="R385" s="43"/>
      <c r="S385" s="43"/>
      <c r="T385" s="81"/>
      <c r="AT385" s="28" t="s">
        <v>163</v>
      </c>
      <c r="AU385" s="28" t="s">
        <v>82</v>
      </c>
    </row>
    <row r="386" spans="2:51" s="192" customFormat="1" ht="12">
      <c r="B386" s="191"/>
      <c r="D386" s="201" t="s">
        <v>165</v>
      </c>
      <c r="E386" s="202"/>
      <c r="F386" s="203" t="s">
        <v>612</v>
      </c>
      <c r="H386" s="204">
        <v>0.668</v>
      </c>
      <c r="K386" s="196"/>
      <c r="L386" s="197"/>
      <c r="M386" s="198"/>
      <c r="N386" s="199"/>
      <c r="O386" s="199"/>
      <c r="P386" s="199"/>
      <c r="Q386" s="199"/>
      <c r="R386" s="199"/>
      <c r="S386" s="199"/>
      <c r="T386" s="200"/>
      <c r="AT386" s="193" t="s">
        <v>165</v>
      </c>
      <c r="AU386" s="193" t="s">
        <v>82</v>
      </c>
      <c r="AV386" s="192" t="s">
        <v>82</v>
      </c>
      <c r="AW386" s="192" t="s">
        <v>36</v>
      </c>
      <c r="AX386" s="192" t="s">
        <v>21</v>
      </c>
      <c r="AY386" s="193" t="s">
        <v>153</v>
      </c>
    </row>
    <row r="387" spans="2:65" s="47" customFormat="1" ht="20.25" customHeight="1">
      <c r="B387" s="4"/>
      <c r="C387" s="5" t="s">
        <v>613</v>
      </c>
      <c r="D387" s="5" t="s">
        <v>156</v>
      </c>
      <c r="E387" s="6" t="s">
        <v>614</v>
      </c>
      <c r="F387" s="7" t="s">
        <v>615</v>
      </c>
      <c r="G387" s="8" t="s">
        <v>159</v>
      </c>
      <c r="H387" s="9">
        <v>70.63</v>
      </c>
      <c r="I387" s="10"/>
      <c r="J387" s="11">
        <f>ROUND(I387*H387,2)</f>
        <v>0</v>
      </c>
      <c r="K387" s="12" t="s">
        <v>160</v>
      </c>
      <c r="L387" s="42"/>
      <c r="M387" s="174"/>
      <c r="N387" s="175" t="s">
        <v>44</v>
      </c>
      <c r="O387" s="43"/>
      <c r="P387" s="176">
        <f>O387*H387</f>
        <v>0</v>
      </c>
      <c r="Q387" s="176">
        <v>0</v>
      </c>
      <c r="R387" s="176">
        <f>Q387*H387</f>
        <v>0</v>
      </c>
      <c r="S387" s="176">
        <v>0</v>
      </c>
      <c r="T387" s="177">
        <f>S387*H387</f>
        <v>0</v>
      </c>
      <c r="AR387" s="28" t="s">
        <v>259</v>
      </c>
      <c r="AT387" s="28" t="s">
        <v>156</v>
      </c>
      <c r="AU387" s="28" t="s">
        <v>82</v>
      </c>
      <c r="AY387" s="28" t="s">
        <v>153</v>
      </c>
      <c r="BE387" s="178">
        <f>IF(N387="základní",J387,0)</f>
        <v>0</v>
      </c>
      <c r="BF387" s="178">
        <f>IF(N387="snížená",J387,0)</f>
        <v>0</v>
      </c>
      <c r="BG387" s="178">
        <f>IF(N387="zákl. přenesená",J387,0)</f>
        <v>0</v>
      </c>
      <c r="BH387" s="178">
        <f>IF(N387="sníž. přenesená",J387,0)</f>
        <v>0</v>
      </c>
      <c r="BI387" s="178">
        <f>IF(N387="nulová",J387,0)</f>
        <v>0</v>
      </c>
      <c r="BJ387" s="28" t="s">
        <v>21</v>
      </c>
      <c r="BK387" s="178">
        <f>ROUND(I387*H387,2)</f>
        <v>0</v>
      </c>
      <c r="BL387" s="28" t="s">
        <v>259</v>
      </c>
      <c r="BM387" s="28" t="s">
        <v>616</v>
      </c>
    </row>
    <row r="388" spans="2:47" s="47" customFormat="1" ht="24">
      <c r="B388" s="4"/>
      <c r="D388" s="179" t="s">
        <v>163</v>
      </c>
      <c r="F388" s="180" t="s">
        <v>617</v>
      </c>
      <c r="K388" s="66"/>
      <c r="L388" s="42"/>
      <c r="M388" s="181"/>
      <c r="N388" s="43"/>
      <c r="O388" s="43"/>
      <c r="P388" s="43"/>
      <c r="Q388" s="43"/>
      <c r="R388" s="43"/>
      <c r="S388" s="43"/>
      <c r="T388" s="81"/>
      <c r="AT388" s="28" t="s">
        <v>163</v>
      </c>
      <c r="AU388" s="28" t="s">
        <v>82</v>
      </c>
    </row>
    <row r="389" spans="2:51" s="183" customFormat="1" ht="12">
      <c r="B389" s="182"/>
      <c r="D389" s="179" t="s">
        <v>165</v>
      </c>
      <c r="E389" s="184"/>
      <c r="F389" s="185" t="s">
        <v>219</v>
      </c>
      <c r="H389" s="184"/>
      <c r="K389" s="186"/>
      <c r="L389" s="187"/>
      <c r="M389" s="188"/>
      <c r="N389" s="189"/>
      <c r="O389" s="189"/>
      <c r="P389" s="189"/>
      <c r="Q389" s="189"/>
      <c r="R389" s="189"/>
      <c r="S389" s="189"/>
      <c r="T389" s="190"/>
      <c r="AT389" s="184" t="s">
        <v>165</v>
      </c>
      <c r="AU389" s="184" t="s">
        <v>82</v>
      </c>
      <c r="AV389" s="183" t="s">
        <v>21</v>
      </c>
      <c r="AW389" s="183" t="s">
        <v>36</v>
      </c>
      <c r="AX389" s="183" t="s">
        <v>73</v>
      </c>
      <c r="AY389" s="184" t="s">
        <v>153</v>
      </c>
    </row>
    <row r="390" spans="2:51" s="192" customFormat="1" ht="12">
      <c r="B390" s="191"/>
      <c r="D390" s="201" t="s">
        <v>165</v>
      </c>
      <c r="E390" s="202"/>
      <c r="F390" s="203" t="s">
        <v>466</v>
      </c>
      <c r="H390" s="204">
        <v>70.63</v>
      </c>
      <c r="K390" s="196"/>
      <c r="L390" s="197"/>
      <c r="M390" s="198"/>
      <c r="N390" s="199"/>
      <c r="O390" s="199"/>
      <c r="P390" s="199"/>
      <c r="Q390" s="199"/>
      <c r="R390" s="199"/>
      <c r="S390" s="199"/>
      <c r="T390" s="200"/>
      <c r="AT390" s="193" t="s">
        <v>165</v>
      </c>
      <c r="AU390" s="193" t="s">
        <v>82</v>
      </c>
      <c r="AV390" s="192" t="s">
        <v>82</v>
      </c>
      <c r="AW390" s="192" t="s">
        <v>36</v>
      </c>
      <c r="AX390" s="192" t="s">
        <v>21</v>
      </c>
      <c r="AY390" s="193" t="s">
        <v>153</v>
      </c>
    </row>
    <row r="391" spans="2:65" s="47" customFormat="1" ht="20.25" customHeight="1">
      <c r="B391" s="4"/>
      <c r="C391" s="5" t="s">
        <v>618</v>
      </c>
      <c r="D391" s="5" t="s">
        <v>156</v>
      </c>
      <c r="E391" s="6" t="s">
        <v>619</v>
      </c>
      <c r="F391" s="7" t="s">
        <v>620</v>
      </c>
      <c r="G391" s="8" t="s">
        <v>159</v>
      </c>
      <c r="H391" s="9">
        <v>70.63</v>
      </c>
      <c r="I391" s="10"/>
      <c r="J391" s="11">
        <f>ROUND(I391*H391,2)</f>
        <v>0</v>
      </c>
      <c r="K391" s="12"/>
      <c r="L391" s="42"/>
      <c r="M391" s="174"/>
      <c r="N391" s="175" t="s">
        <v>44</v>
      </c>
      <c r="O391" s="43"/>
      <c r="P391" s="176">
        <f>O391*H391</f>
        <v>0</v>
      </c>
      <c r="Q391" s="176">
        <v>0</v>
      </c>
      <c r="R391" s="176">
        <f>Q391*H391</f>
        <v>0</v>
      </c>
      <c r="S391" s="176">
        <v>0</v>
      </c>
      <c r="T391" s="177">
        <f>S391*H391</f>
        <v>0</v>
      </c>
      <c r="AR391" s="28" t="s">
        <v>259</v>
      </c>
      <c r="AT391" s="28" t="s">
        <v>156</v>
      </c>
      <c r="AU391" s="28" t="s">
        <v>82</v>
      </c>
      <c r="AY391" s="28" t="s">
        <v>153</v>
      </c>
      <c r="BE391" s="178">
        <f>IF(N391="základní",J391,0)</f>
        <v>0</v>
      </c>
      <c r="BF391" s="178">
        <f>IF(N391="snížená",J391,0)</f>
        <v>0</v>
      </c>
      <c r="BG391" s="178">
        <f>IF(N391="zákl. přenesená",J391,0)</f>
        <v>0</v>
      </c>
      <c r="BH391" s="178">
        <f>IF(N391="sníž. přenesená",J391,0)</f>
        <v>0</v>
      </c>
      <c r="BI391" s="178">
        <f>IF(N391="nulová",J391,0)</f>
        <v>0</v>
      </c>
      <c r="BJ391" s="28" t="s">
        <v>21</v>
      </c>
      <c r="BK391" s="178">
        <f>ROUND(I391*H391,2)</f>
        <v>0</v>
      </c>
      <c r="BL391" s="28" t="s">
        <v>259</v>
      </c>
      <c r="BM391" s="28" t="s">
        <v>621</v>
      </c>
    </row>
    <row r="392" spans="2:47" s="47" customFormat="1" ht="12">
      <c r="B392" s="4"/>
      <c r="D392" s="179" t="s">
        <v>163</v>
      </c>
      <c r="F392" s="180" t="s">
        <v>622</v>
      </c>
      <c r="K392" s="66"/>
      <c r="L392" s="42"/>
      <c r="M392" s="181"/>
      <c r="N392" s="43"/>
      <c r="O392" s="43"/>
      <c r="P392" s="43"/>
      <c r="Q392" s="43"/>
      <c r="R392" s="43"/>
      <c r="S392" s="43"/>
      <c r="T392" s="81"/>
      <c r="AT392" s="28" t="s">
        <v>163</v>
      </c>
      <c r="AU392" s="28" t="s">
        <v>82</v>
      </c>
    </row>
    <row r="393" spans="2:51" s="183" customFormat="1" ht="12">
      <c r="B393" s="182"/>
      <c r="D393" s="179" t="s">
        <v>165</v>
      </c>
      <c r="E393" s="184"/>
      <c r="F393" s="185" t="s">
        <v>623</v>
      </c>
      <c r="H393" s="184"/>
      <c r="K393" s="186"/>
      <c r="L393" s="187"/>
      <c r="M393" s="188"/>
      <c r="N393" s="189"/>
      <c r="O393" s="189"/>
      <c r="P393" s="189"/>
      <c r="Q393" s="189"/>
      <c r="R393" s="189"/>
      <c r="S393" s="189"/>
      <c r="T393" s="190"/>
      <c r="AT393" s="184" t="s">
        <v>165</v>
      </c>
      <c r="AU393" s="184" t="s">
        <v>82</v>
      </c>
      <c r="AV393" s="183" t="s">
        <v>21</v>
      </c>
      <c r="AW393" s="183" t="s">
        <v>36</v>
      </c>
      <c r="AX393" s="183" t="s">
        <v>73</v>
      </c>
      <c r="AY393" s="184" t="s">
        <v>153</v>
      </c>
    </row>
    <row r="394" spans="2:51" s="192" customFormat="1" ht="12">
      <c r="B394" s="191"/>
      <c r="D394" s="201" t="s">
        <v>165</v>
      </c>
      <c r="E394" s="202"/>
      <c r="F394" s="203" t="s">
        <v>466</v>
      </c>
      <c r="H394" s="204">
        <v>70.63</v>
      </c>
      <c r="K394" s="196"/>
      <c r="L394" s="197"/>
      <c r="M394" s="198"/>
      <c r="N394" s="199"/>
      <c r="O394" s="199"/>
      <c r="P394" s="199"/>
      <c r="Q394" s="199"/>
      <c r="R394" s="199"/>
      <c r="S394" s="199"/>
      <c r="T394" s="200"/>
      <c r="AT394" s="193" t="s">
        <v>165</v>
      </c>
      <c r="AU394" s="193" t="s">
        <v>82</v>
      </c>
      <c r="AV394" s="192" t="s">
        <v>82</v>
      </c>
      <c r="AW394" s="192" t="s">
        <v>36</v>
      </c>
      <c r="AX394" s="192" t="s">
        <v>21</v>
      </c>
      <c r="AY394" s="193" t="s">
        <v>153</v>
      </c>
    </row>
    <row r="395" spans="2:65" s="47" customFormat="1" ht="20.25" customHeight="1">
      <c r="B395" s="4"/>
      <c r="C395" s="5" t="s">
        <v>624</v>
      </c>
      <c r="D395" s="5" t="s">
        <v>156</v>
      </c>
      <c r="E395" s="6" t="s">
        <v>625</v>
      </c>
      <c r="F395" s="7" t="s">
        <v>626</v>
      </c>
      <c r="G395" s="8" t="s">
        <v>223</v>
      </c>
      <c r="H395" s="9">
        <v>2.7</v>
      </c>
      <c r="I395" s="10"/>
      <c r="J395" s="11">
        <f>ROUND(I395*H395,2)</f>
        <v>0</v>
      </c>
      <c r="K395" s="12"/>
      <c r="L395" s="42"/>
      <c r="M395" s="174"/>
      <c r="N395" s="175" t="s">
        <v>44</v>
      </c>
      <c r="O395" s="43"/>
      <c r="P395" s="176">
        <f>O395*H395</f>
        <v>0</v>
      </c>
      <c r="Q395" s="176">
        <v>0.0002</v>
      </c>
      <c r="R395" s="176">
        <f>Q395*H395</f>
        <v>0.0005400000000000001</v>
      </c>
      <c r="S395" s="176">
        <v>0</v>
      </c>
      <c r="T395" s="177">
        <f>S395*H395</f>
        <v>0</v>
      </c>
      <c r="AR395" s="28" t="s">
        <v>259</v>
      </c>
      <c r="AT395" s="28" t="s">
        <v>156</v>
      </c>
      <c r="AU395" s="28" t="s">
        <v>82</v>
      </c>
      <c r="AY395" s="28" t="s">
        <v>153</v>
      </c>
      <c r="BE395" s="178">
        <f>IF(N395="základní",J395,0)</f>
        <v>0</v>
      </c>
      <c r="BF395" s="178">
        <f>IF(N395="snížená",J395,0)</f>
        <v>0</v>
      </c>
      <c r="BG395" s="178">
        <f>IF(N395="zákl. přenesená",J395,0)</f>
        <v>0</v>
      </c>
      <c r="BH395" s="178">
        <f>IF(N395="sníž. přenesená",J395,0)</f>
        <v>0</v>
      </c>
      <c r="BI395" s="178">
        <f>IF(N395="nulová",J395,0)</f>
        <v>0</v>
      </c>
      <c r="BJ395" s="28" t="s">
        <v>21</v>
      </c>
      <c r="BK395" s="178">
        <f>ROUND(I395*H395,2)</f>
        <v>0</v>
      </c>
      <c r="BL395" s="28" t="s">
        <v>259</v>
      </c>
      <c r="BM395" s="28" t="s">
        <v>627</v>
      </c>
    </row>
    <row r="396" spans="2:47" s="47" customFormat="1" ht="12">
      <c r="B396" s="4"/>
      <c r="D396" s="179" t="s">
        <v>163</v>
      </c>
      <c r="F396" s="180" t="s">
        <v>628</v>
      </c>
      <c r="K396" s="66"/>
      <c r="L396" s="42"/>
      <c r="M396" s="181"/>
      <c r="N396" s="43"/>
      <c r="O396" s="43"/>
      <c r="P396" s="43"/>
      <c r="Q396" s="43"/>
      <c r="R396" s="43"/>
      <c r="S396" s="43"/>
      <c r="T396" s="81"/>
      <c r="AT396" s="28" t="s">
        <v>163</v>
      </c>
      <c r="AU396" s="28" t="s">
        <v>82</v>
      </c>
    </row>
    <row r="397" spans="2:51" s="183" customFormat="1" ht="12">
      <c r="B397" s="182"/>
      <c r="D397" s="179" t="s">
        <v>165</v>
      </c>
      <c r="E397" s="184"/>
      <c r="F397" s="185" t="s">
        <v>174</v>
      </c>
      <c r="H397" s="184"/>
      <c r="K397" s="186"/>
      <c r="L397" s="187"/>
      <c r="M397" s="188"/>
      <c r="N397" s="189"/>
      <c r="O397" s="189"/>
      <c r="P397" s="189"/>
      <c r="Q397" s="189"/>
      <c r="R397" s="189"/>
      <c r="S397" s="189"/>
      <c r="T397" s="190"/>
      <c r="AT397" s="184" t="s">
        <v>165</v>
      </c>
      <c r="AU397" s="184" t="s">
        <v>82</v>
      </c>
      <c r="AV397" s="183" t="s">
        <v>21</v>
      </c>
      <c r="AW397" s="183" t="s">
        <v>36</v>
      </c>
      <c r="AX397" s="183" t="s">
        <v>73</v>
      </c>
      <c r="AY397" s="184" t="s">
        <v>153</v>
      </c>
    </row>
    <row r="398" spans="2:51" s="192" customFormat="1" ht="12">
      <c r="B398" s="191"/>
      <c r="D398" s="179" t="s">
        <v>165</v>
      </c>
      <c r="E398" s="193"/>
      <c r="F398" s="194" t="s">
        <v>629</v>
      </c>
      <c r="H398" s="195">
        <v>1.35</v>
      </c>
      <c r="K398" s="196"/>
      <c r="L398" s="197"/>
      <c r="M398" s="198"/>
      <c r="N398" s="199"/>
      <c r="O398" s="199"/>
      <c r="P398" s="199"/>
      <c r="Q398" s="199"/>
      <c r="R398" s="199"/>
      <c r="S398" s="199"/>
      <c r="T398" s="200"/>
      <c r="AT398" s="193" t="s">
        <v>165</v>
      </c>
      <c r="AU398" s="193" t="s">
        <v>82</v>
      </c>
      <c r="AV398" s="192" t="s">
        <v>82</v>
      </c>
      <c r="AW398" s="192" t="s">
        <v>36</v>
      </c>
      <c r="AX398" s="192" t="s">
        <v>73</v>
      </c>
      <c r="AY398" s="193" t="s">
        <v>153</v>
      </c>
    </row>
    <row r="399" spans="2:51" s="192" customFormat="1" ht="12">
      <c r="B399" s="191"/>
      <c r="D399" s="179" t="s">
        <v>165</v>
      </c>
      <c r="E399" s="193"/>
      <c r="F399" s="194" t="s">
        <v>630</v>
      </c>
      <c r="H399" s="195">
        <v>1.35</v>
      </c>
      <c r="K399" s="196"/>
      <c r="L399" s="197"/>
      <c r="M399" s="198"/>
      <c r="N399" s="199"/>
      <c r="O399" s="199"/>
      <c r="P399" s="199"/>
      <c r="Q399" s="199"/>
      <c r="R399" s="199"/>
      <c r="S399" s="199"/>
      <c r="T399" s="200"/>
      <c r="AT399" s="193" t="s">
        <v>165</v>
      </c>
      <c r="AU399" s="193" t="s">
        <v>82</v>
      </c>
      <c r="AV399" s="192" t="s">
        <v>82</v>
      </c>
      <c r="AW399" s="192" t="s">
        <v>36</v>
      </c>
      <c r="AX399" s="192" t="s">
        <v>73</v>
      </c>
      <c r="AY399" s="193" t="s">
        <v>153</v>
      </c>
    </row>
    <row r="400" spans="2:51" s="206" customFormat="1" ht="12">
      <c r="B400" s="205"/>
      <c r="D400" s="201" t="s">
        <v>165</v>
      </c>
      <c r="E400" s="207"/>
      <c r="F400" s="208" t="s">
        <v>190</v>
      </c>
      <c r="H400" s="209">
        <v>2.7</v>
      </c>
      <c r="K400" s="210"/>
      <c r="L400" s="211"/>
      <c r="M400" s="212"/>
      <c r="N400" s="213"/>
      <c r="O400" s="213"/>
      <c r="P400" s="213"/>
      <c r="Q400" s="213"/>
      <c r="R400" s="213"/>
      <c r="S400" s="213"/>
      <c r="T400" s="214"/>
      <c r="AT400" s="215" t="s">
        <v>165</v>
      </c>
      <c r="AU400" s="215" t="s">
        <v>82</v>
      </c>
      <c r="AV400" s="206" t="s">
        <v>161</v>
      </c>
      <c r="AW400" s="206" t="s">
        <v>36</v>
      </c>
      <c r="AX400" s="206" t="s">
        <v>21</v>
      </c>
      <c r="AY400" s="215" t="s">
        <v>153</v>
      </c>
    </row>
    <row r="401" spans="2:65" s="47" customFormat="1" ht="20.25" customHeight="1">
      <c r="B401" s="4"/>
      <c r="C401" s="14" t="s">
        <v>631</v>
      </c>
      <c r="D401" s="14" t="s">
        <v>395</v>
      </c>
      <c r="E401" s="15" t="s">
        <v>632</v>
      </c>
      <c r="F401" s="16" t="s">
        <v>633</v>
      </c>
      <c r="G401" s="17" t="s">
        <v>223</v>
      </c>
      <c r="H401" s="18">
        <v>1.485</v>
      </c>
      <c r="I401" s="19"/>
      <c r="J401" s="20">
        <f>ROUND(I401*H401,2)</f>
        <v>0</v>
      </c>
      <c r="K401" s="21"/>
      <c r="L401" s="217"/>
      <c r="M401" s="218"/>
      <c r="N401" s="219" t="s">
        <v>44</v>
      </c>
      <c r="O401" s="43"/>
      <c r="P401" s="176">
        <f>O401*H401</f>
        <v>0</v>
      </c>
      <c r="Q401" s="176">
        <v>4E-05</v>
      </c>
      <c r="R401" s="176">
        <f>Q401*H401</f>
        <v>5.940000000000001E-05</v>
      </c>
      <c r="S401" s="176">
        <v>0</v>
      </c>
      <c r="T401" s="177">
        <f>S401*H401</f>
        <v>0</v>
      </c>
      <c r="AR401" s="28" t="s">
        <v>359</v>
      </c>
      <c r="AT401" s="28" t="s">
        <v>395</v>
      </c>
      <c r="AU401" s="28" t="s">
        <v>82</v>
      </c>
      <c r="AY401" s="28" t="s">
        <v>153</v>
      </c>
      <c r="BE401" s="178">
        <f>IF(N401="základní",J401,0)</f>
        <v>0</v>
      </c>
      <c r="BF401" s="178">
        <f>IF(N401="snížená",J401,0)</f>
        <v>0</v>
      </c>
      <c r="BG401" s="178">
        <f>IF(N401="zákl. přenesená",J401,0)</f>
        <v>0</v>
      </c>
      <c r="BH401" s="178">
        <f>IF(N401="sníž. přenesená",J401,0)</f>
        <v>0</v>
      </c>
      <c r="BI401" s="178">
        <f>IF(N401="nulová",J401,0)</f>
        <v>0</v>
      </c>
      <c r="BJ401" s="28" t="s">
        <v>21</v>
      </c>
      <c r="BK401" s="178">
        <f>ROUND(I401*H401,2)</f>
        <v>0</v>
      </c>
      <c r="BL401" s="28" t="s">
        <v>259</v>
      </c>
      <c r="BM401" s="28" t="s">
        <v>634</v>
      </c>
    </row>
    <row r="402" spans="2:51" s="192" customFormat="1" ht="12">
      <c r="B402" s="191"/>
      <c r="D402" s="201" t="s">
        <v>165</v>
      </c>
      <c r="E402" s="202"/>
      <c r="F402" s="203" t="s">
        <v>635</v>
      </c>
      <c r="H402" s="204">
        <v>1.485</v>
      </c>
      <c r="K402" s="196"/>
      <c r="L402" s="197"/>
      <c r="M402" s="198"/>
      <c r="N402" s="199"/>
      <c r="O402" s="199"/>
      <c r="P402" s="199"/>
      <c r="Q402" s="199"/>
      <c r="R402" s="199"/>
      <c r="S402" s="199"/>
      <c r="T402" s="200"/>
      <c r="AT402" s="193" t="s">
        <v>165</v>
      </c>
      <c r="AU402" s="193" t="s">
        <v>82</v>
      </c>
      <c r="AV402" s="192" t="s">
        <v>82</v>
      </c>
      <c r="AW402" s="192" t="s">
        <v>36</v>
      </c>
      <c r="AX402" s="192" t="s">
        <v>21</v>
      </c>
      <c r="AY402" s="193" t="s">
        <v>153</v>
      </c>
    </row>
    <row r="403" spans="2:65" s="47" customFormat="1" ht="20.25" customHeight="1">
      <c r="B403" s="4"/>
      <c r="C403" s="14" t="s">
        <v>636</v>
      </c>
      <c r="D403" s="14" t="s">
        <v>395</v>
      </c>
      <c r="E403" s="15" t="s">
        <v>637</v>
      </c>
      <c r="F403" s="16" t="s">
        <v>638</v>
      </c>
      <c r="G403" s="17" t="s">
        <v>223</v>
      </c>
      <c r="H403" s="18">
        <v>1.485</v>
      </c>
      <c r="I403" s="19"/>
      <c r="J403" s="20">
        <f>ROUND(I403*H403,2)</f>
        <v>0</v>
      </c>
      <c r="K403" s="21"/>
      <c r="L403" s="217"/>
      <c r="M403" s="218"/>
      <c r="N403" s="219" t="s">
        <v>44</v>
      </c>
      <c r="O403" s="43"/>
      <c r="P403" s="176">
        <f>O403*H403</f>
        <v>0</v>
      </c>
      <c r="Q403" s="176">
        <v>4E-05</v>
      </c>
      <c r="R403" s="176">
        <f>Q403*H403</f>
        <v>5.940000000000001E-05</v>
      </c>
      <c r="S403" s="176">
        <v>0</v>
      </c>
      <c r="T403" s="177">
        <f>S403*H403</f>
        <v>0</v>
      </c>
      <c r="AR403" s="28" t="s">
        <v>359</v>
      </c>
      <c r="AT403" s="28" t="s">
        <v>395</v>
      </c>
      <c r="AU403" s="28" t="s">
        <v>82</v>
      </c>
      <c r="AY403" s="28" t="s">
        <v>153</v>
      </c>
      <c r="BE403" s="178">
        <f>IF(N403="základní",J403,0)</f>
        <v>0</v>
      </c>
      <c r="BF403" s="178">
        <f>IF(N403="snížená",J403,0)</f>
        <v>0</v>
      </c>
      <c r="BG403" s="178">
        <f>IF(N403="zákl. přenesená",J403,0)</f>
        <v>0</v>
      </c>
      <c r="BH403" s="178">
        <f>IF(N403="sníž. přenesená",J403,0)</f>
        <v>0</v>
      </c>
      <c r="BI403" s="178">
        <f>IF(N403="nulová",J403,0)</f>
        <v>0</v>
      </c>
      <c r="BJ403" s="28" t="s">
        <v>21</v>
      </c>
      <c r="BK403" s="178">
        <f>ROUND(I403*H403,2)</f>
        <v>0</v>
      </c>
      <c r="BL403" s="28" t="s">
        <v>259</v>
      </c>
      <c r="BM403" s="28" t="s">
        <v>639</v>
      </c>
    </row>
    <row r="404" spans="2:47" s="47" customFormat="1" ht="36">
      <c r="B404" s="4"/>
      <c r="D404" s="179" t="s">
        <v>163</v>
      </c>
      <c r="F404" s="180" t="s">
        <v>640</v>
      </c>
      <c r="K404" s="66"/>
      <c r="L404" s="42"/>
      <c r="M404" s="181"/>
      <c r="N404" s="43"/>
      <c r="O404" s="43"/>
      <c r="P404" s="43"/>
      <c r="Q404" s="43"/>
      <c r="R404" s="43"/>
      <c r="S404" s="43"/>
      <c r="T404" s="81"/>
      <c r="AT404" s="28" t="s">
        <v>163</v>
      </c>
      <c r="AU404" s="28" t="s">
        <v>82</v>
      </c>
    </row>
    <row r="405" spans="2:51" s="192" customFormat="1" ht="12">
      <c r="B405" s="191"/>
      <c r="D405" s="201" t="s">
        <v>165</v>
      </c>
      <c r="E405" s="202"/>
      <c r="F405" s="203" t="s">
        <v>635</v>
      </c>
      <c r="H405" s="204">
        <v>1.485</v>
      </c>
      <c r="K405" s="196"/>
      <c r="L405" s="197"/>
      <c r="M405" s="198"/>
      <c r="N405" s="199"/>
      <c r="O405" s="199"/>
      <c r="P405" s="199"/>
      <c r="Q405" s="199"/>
      <c r="R405" s="199"/>
      <c r="S405" s="199"/>
      <c r="T405" s="200"/>
      <c r="AT405" s="193" t="s">
        <v>165</v>
      </c>
      <c r="AU405" s="193" t="s">
        <v>82</v>
      </c>
      <c r="AV405" s="192" t="s">
        <v>82</v>
      </c>
      <c r="AW405" s="192" t="s">
        <v>36</v>
      </c>
      <c r="AX405" s="192" t="s">
        <v>21</v>
      </c>
      <c r="AY405" s="193" t="s">
        <v>153</v>
      </c>
    </row>
    <row r="406" spans="2:65" s="47" customFormat="1" ht="20.25" customHeight="1">
      <c r="B406" s="4"/>
      <c r="C406" s="5" t="s">
        <v>641</v>
      </c>
      <c r="D406" s="5" t="s">
        <v>156</v>
      </c>
      <c r="E406" s="6" t="s">
        <v>642</v>
      </c>
      <c r="F406" s="7" t="s">
        <v>643</v>
      </c>
      <c r="G406" s="8" t="s">
        <v>269</v>
      </c>
      <c r="H406" s="9">
        <v>0.017</v>
      </c>
      <c r="I406" s="10"/>
      <c r="J406" s="11">
        <f>ROUND(I406*H406,2)</f>
        <v>0</v>
      </c>
      <c r="K406" s="12" t="s">
        <v>160</v>
      </c>
      <c r="L406" s="42"/>
      <c r="M406" s="174"/>
      <c r="N406" s="175" t="s">
        <v>44</v>
      </c>
      <c r="O406" s="43"/>
      <c r="P406" s="176">
        <f>O406*H406</f>
        <v>0</v>
      </c>
      <c r="Q406" s="176">
        <v>0</v>
      </c>
      <c r="R406" s="176">
        <f>Q406*H406</f>
        <v>0</v>
      </c>
      <c r="S406" s="176">
        <v>0</v>
      </c>
      <c r="T406" s="177">
        <f>S406*H406</f>
        <v>0</v>
      </c>
      <c r="AR406" s="28" t="s">
        <v>259</v>
      </c>
      <c r="AT406" s="28" t="s">
        <v>156</v>
      </c>
      <c r="AU406" s="28" t="s">
        <v>82</v>
      </c>
      <c r="AY406" s="28" t="s">
        <v>153</v>
      </c>
      <c r="BE406" s="178">
        <f>IF(N406="základní",J406,0)</f>
        <v>0</v>
      </c>
      <c r="BF406" s="178">
        <f>IF(N406="snížená",J406,0)</f>
        <v>0</v>
      </c>
      <c r="BG406" s="178">
        <f>IF(N406="zákl. přenesená",J406,0)</f>
        <v>0</v>
      </c>
      <c r="BH406" s="178">
        <f>IF(N406="sníž. přenesená",J406,0)</f>
        <v>0</v>
      </c>
      <c r="BI406" s="178">
        <f>IF(N406="nulová",J406,0)</f>
        <v>0</v>
      </c>
      <c r="BJ406" s="28" t="s">
        <v>21</v>
      </c>
      <c r="BK406" s="178">
        <f>ROUND(I406*H406,2)</f>
        <v>0</v>
      </c>
      <c r="BL406" s="28" t="s">
        <v>259</v>
      </c>
      <c r="BM406" s="28" t="s">
        <v>644</v>
      </c>
    </row>
    <row r="407" spans="2:47" s="47" customFormat="1" ht="24">
      <c r="B407" s="4"/>
      <c r="D407" s="201" t="s">
        <v>163</v>
      </c>
      <c r="F407" s="216" t="s">
        <v>645</v>
      </c>
      <c r="K407" s="66"/>
      <c r="L407" s="42"/>
      <c r="M407" s="181"/>
      <c r="N407" s="43"/>
      <c r="O407" s="43"/>
      <c r="P407" s="43"/>
      <c r="Q407" s="43"/>
      <c r="R407" s="43"/>
      <c r="S407" s="43"/>
      <c r="T407" s="81"/>
      <c r="AT407" s="28" t="s">
        <v>163</v>
      </c>
      <c r="AU407" s="28" t="s">
        <v>82</v>
      </c>
    </row>
    <row r="408" spans="2:65" s="47" customFormat="1" ht="20.25" customHeight="1">
      <c r="B408" s="4"/>
      <c r="C408" s="5" t="s">
        <v>646</v>
      </c>
      <c r="D408" s="5" t="s">
        <v>156</v>
      </c>
      <c r="E408" s="6" t="s">
        <v>647</v>
      </c>
      <c r="F408" s="7" t="s">
        <v>648</v>
      </c>
      <c r="G408" s="8" t="s">
        <v>269</v>
      </c>
      <c r="H408" s="9">
        <v>0.017</v>
      </c>
      <c r="I408" s="10"/>
      <c r="J408" s="11">
        <f>ROUND(I408*H408,2)</f>
        <v>0</v>
      </c>
      <c r="K408" s="12" t="s">
        <v>160</v>
      </c>
      <c r="L408" s="42"/>
      <c r="M408" s="174"/>
      <c r="N408" s="175" t="s">
        <v>44</v>
      </c>
      <c r="O408" s="43"/>
      <c r="P408" s="176">
        <f>O408*H408</f>
        <v>0</v>
      </c>
      <c r="Q408" s="176">
        <v>0</v>
      </c>
      <c r="R408" s="176">
        <f>Q408*H408</f>
        <v>0</v>
      </c>
      <c r="S408" s="176">
        <v>0</v>
      </c>
      <c r="T408" s="177">
        <f>S408*H408</f>
        <v>0</v>
      </c>
      <c r="AR408" s="28" t="s">
        <v>259</v>
      </c>
      <c r="AT408" s="28" t="s">
        <v>156</v>
      </c>
      <c r="AU408" s="28" t="s">
        <v>82</v>
      </c>
      <c r="AY408" s="28" t="s">
        <v>153</v>
      </c>
      <c r="BE408" s="178">
        <f>IF(N408="základní",J408,0)</f>
        <v>0</v>
      </c>
      <c r="BF408" s="178">
        <f>IF(N408="snížená",J408,0)</f>
        <v>0</v>
      </c>
      <c r="BG408" s="178">
        <f>IF(N408="zákl. přenesená",J408,0)</f>
        <v>0</v>
      </c>
      <c r="BH408" s="178">
        <f>IF(N408="sníž. přenesená",J408,0)</f>
        <v>0</v>
      </c>
      <c r="BI408" s="178">
        <f>IF(N408="nulová",J408,0)</f>
        <v>0</v>
      </c>
      <c r="BJ408" s="28" t="s">
        <v>21</v>
      </c>
      <c r="BK408" s="178">
        <f>ROUND(I408*H408,2)</f>
        <v>0</v>
      </c>
      <c r="BL408" s="28" t="s">
        <v>259</v>
      </c>
      <c r="BM408" s="28" t="s">
        <v>649</v>
      </c>
    </row>
    <row r="409" spans="2:47" s="47" customFormat="1" ht="36">
      <c r="B409" s="4"/>
      <c r="D409" s="179" t="s">
        <v>163</v>
      </c>
      <c r="F409" s="180" t="s">
        <v>650</v>
      </c>
      <c r="K409" s="66"/>
      <c r="L409" s="42"/>
      <c r="M409" s="181"/>
      <c r="N409" s="43"/>
      <c r="O409" s="43"/>
      <c r="P409" s="43"/>
      <c r="Q409" s="43"/>
      <c r="R409" s="43"/>
      <c r="S409" s="43"/>
      <c r="T409" s="81"/>
      <c r="AT409" s="28" t="s">
        <v>163</v>
      </c>
      <c r="AU409" s="28" t="s">
        <v>82</v>
      </c>
    </row>
    <row r="410" spans="2:63" s="159" customFormat="1" ht="29.25" customHeight="1">
      <c r="B410" s="158"/>
      <c r="D410" s="171" t="s">
        <v>72</v>
      </c>
      <c r="E410" s="172" t="s">
        <v>651</v>
      </c>
      <c r="F410" s="172" t="s">
        <v>652</v>
      </c>
      <c r="J410" s="173">
        <f>BK410</f>
        <v>0</v>
      </c>
      <c r="K410" s="163"/>
      <c r="L410" s="164"/>
      <c r="M410" s="165"/>
      <c r="N410" s="166"/>
      <c r="O410" s="166"/>
      <c r="P410" s="167">
        <f>SUM(P411:P429)</f>
        <v>0</v>
      </c>
      <c r="Q410" s="166"/>
      <c r="R410" s="167">
        <f>SUM(R411:R429)</f>
        <v>0.022159999999999996</v>
      </c>
      <c r="S410" s="166"/>
      <c r="T410" s="168">
        <f>SUM(T411:T429)</f>
        <v>0</v>
      </c>
      <c r="AR410" s="160" t="s">
        <v>82</v>
      </c>
      <c r="AT410" s="169" t="s">
        <v>72</v>
      </c>
      <c r="AU410" s="169" t="s">
        <v>21</v>
      </c>
      <c r="AY410" s="160" t="s">
        <v>153</v>
      </c>
      <c r="BK410" s="170">
        <f>SUM(BK411:BK429)</f>
        <v>0</v>
      </c>
    </row>
    <row r="411" spans="2:65" s="47" customFormat="1" ht="28.5" customHeight="1">
      <c r="B411" s="4"/>
      <c r="C411" s="5" t="s">
        <v>653</v>
      </c>
      <c r="D411" s="5" t="s">
        <v>156</v>
      </c>
      <c r="E411" s="6" t="s">
        <v>654</v>
      </c>
      <c r="F411" s="7" t="s">
        <v>655</v>
      </c>
      <c r="G411" s="8" t="s">
        <v>159</v>
      </c>
      <c r="H411" s="9">
        <v>1.5</v>
      </c>
      <c r="I411" s="10"/>
      <c r="J411" s="11">
        <f>ROUND(I411*H411,2)</f>
        <v>0</v>
      </c>
      <c r="K411" s="12" t="s">
        <v>160</v>
      </c>
      <c r="L411" s="42"/>
      <c r="M411" s="174"/>
      <c r="N411" s="175" t="s">
        <v>44</v>
      </c>
      <c r="O411" s="43"/>
      <c r="P411" s="176">
        <f>O411*H411</f>
        <v>0</v>
      </c>
      <c r="Q411" s="176">
        <v>0.003</v>
      </c>
      <c r="R411" s="176">
        <f>Q411*H411</f>
        <v>0.0045000000000000005</v>
      </c>
      <c r="S411" s="176">
        <v>0</v>
      </c>
      <c r="T411" s="177">
        <f>S411*H411</f>
        <v>0</v>
      </c>
      <c r="AR411" s="28" t="s">
        <v>259</v>
      </c>
      <c r="AT411" s="28" t="s">
        <v>156</v>
      </c>
      <c r="AU411" s="28" t="s">
        <v>82</v>
      </c>
      <c r="AY411" s="28" t="s">
        <v>153</v>
      </c>
      <c r="BE411" s="178">
        <f>IF(N411="základní",J411,0)</f>
        <v>0</v>
      </c>
      <c r="BF411" s="178">
        <f>IF(N411="snížená",J411,0)</f>
        <v>0</v>
      </c>
      <c r="BG411" s="178">
        <f>IF(N411="zákl. přenesená",J411,0)</f>
        <v>0</v>
      </c>
      <c r="BH411" s="178">
        <f>IF(N411="sníž. přenesená",J411,0)</f>
        <v>0</v>
      </c>
      <c r="BI411" s="178">
        <f>IF(N411="nulová",J411,0)</f>
        <v>0</v>
      </c>
      <c r="BJ411" s="28" t="s">
        <v>21</v>
      </c>
      <c r="BK411" s="178">
        <f>ROUND(I411*H411,2)</f>
        <v>0</v>
      </c>
      <c r="BL411" s="28" t="s">
        <v>259</v>
      </c>
      <c r="BM411" s="28" t="s">
        <v>656</v>
      </c>
    </row>
    <row r="412" spans="2:47" s="47" customFormat="1" ht="24">
      <c r="B412" s="4"/>
      <c r="D412" s="179" t="s">
        <v>163</v>
      </c>
      <c r="F412" s="180" t="s">
        <v>657</v>
      </c>
      <c r="K412" s="66"/>
      <c r="L412" s="42"/>
      <c r="M412" s="181"/>
      <c r="N412" s="43"/>
      <c r="O412" s="43"/>
      <c r="P412" s="43"/>
      <c r="Q412" s="43"/>
      <c r="R412" s="43"/>
      <c r="S412" s="43"/>
      <c r="T412" s="81"/>
      <c r="AT412" s="28" t="s">
        <v>163</v>
      </c>
      <c r="AU412" s="28" t="s">
        <v>82</v>
      </c>
    </row>
    <row r="413" spans="2:51" s="183" customFormat="1" ht="12">
      <c r="B413" s="182"/>
      <c r="D413" s="179" t="s">
        <v>165</v>
      </c>
      <c r="E413" s="184"/>
      <c r="F413" s="185" t="s">
        <v>166</v>
      </c>
      <c r="H413" s="184"/>
      <c r="K413" s="186"/>
      <c r="L413" s="187"/>
      <c r="M413" s="188"/>
      <c r="N413" s="189"/>
      <c r="O413" s="189"/>
      <c r="P413" s="189"/>
      <c r="Q413" s="189"/>
      <c r="R413" s="189"/>
      <c r="S413" s="189"/>
      <c r="T413" s="190"/>
      <c r="AT413" s="184" t="s">
        <v>165</v>
      </c>
      <c r="AU413" s="184" t="s">
        <v>82</v>
      </c>
      <c r="AV413" s="183" t="s">
        <v>21</v>
      </c>
      <c r="AW413" s="183" t="s">
        <v>36</v>
      </c>
      <c r="AX413" s="183" t="s">
        <v>73</v>
      </c>
      <c r="AY413" s="184" t="s">
        <v>153</v>
      </c>
    </row>
    <row r="414" spans="2:51" s="192" customFormat="1" ht="12">
      <c r="B414" s="191"/>
      <c r="D414" s="201" t="s">
        <v>165</v>
      </c>
      <c r="E414" s="202"/>
      <c r="F414" s="203" t="s">
        <v>658</v>
      </c>
      <c r="H414" s="204">
        <v>1.5</v>
      </c>
      <c r="K414" s="196"/>
      <c r="L414" s="197"/>
      <c r="M414" s="198"/>
      <c r="N414" s="199"/>
      <c r="O414" s="199"/>
      <c r="P414" s="199"/>
      <c r="Q414" s="199"/>
      <c r="R414" s="199"/>
      <c r="S414" s="199"/>
      <c r="T414" s="200"/>
      <c r="AT414" s="193" t="s">
        <v>165</v>
      </c>
      <c r="AU414" s="193" t="s">
        <v>82</v>
      </c>
      <c r="AV414" s="192" t="s">
        <v>82</v>
      </c>
      <c r="AW414" s="192" t="s">
        <v>36</v>
      </c>
      <c r="AX414" s="192" t="s">
        <v>21</v>
      </c>
      <c r="AY414" s="193" t="s">
        <v>153</v>
      </c>
    </row>
    <row r="415" spans="2:65" s="47" customFormat="1" ht="20.25" customHeight="1">
      <c r="B415" s="4"/>
      <c r="C415" s="14" t="s">
        <v>659</v>
      </c>
      <c r="D415" s="14" t="s">
        <v>395</v>
      </c>
      <c r="E415" s="15" t="s">
        <v>660</v>
      </c>
      <c r="F415" s="16" t="s">
        <v>661</v>
      </c>
      <c r="G415" s="17" t="s">
        <v>159</v>
      </c>
      <c r="H415" s="18">
        <v>1.65</v>
      </c>
      <c r="I415" s="19"/>
      <c r="J415" s="20">
        <f>ROUND(I415*H415,2)</f>
        <v>0</v>
      </c>
      <c r="K415" s="21"/>
      <c r="L415" s="217"/>
      <c r="M415" s="218"/>
      <c r="N415" s="219" t="s">
        <v>44</v>
      </c>
      <c r="O415" s="43"/>
      <c r="P415" s="176">
        <f>O415*H415</f>
        <v>0</v>
      </c>
      <c r="Q415" s="176">
        <v>0.0098</v>
      </c>
      <c r="R415" s="176">
        <f>Q415*H415</f>
        <v>0.016169999999999997</v>
      </c>
      <c r="S415" s="176">
        <v>0</v>
      </c>
      <c r="T415" s="177">
        <f>S415*H415</f>
        <v>0</v>
      </c>
      <c r="AR415" s="28" t="s">
        <v>359</v>
      </c>
      <c r="AT415" s="28" t="s">
        <v>395</v>
      </c>
      <c r="AU415" s="28" t="s">
        <v>82</v>
      </c>
      <c r="AY415" s="28" t="s">
        <v>153</v>
      </c>
      <c r="BE415" s="178">
        <f>IF(N415="základní",J415,0)</f>
        <v>0</v>
      </c>
      <c r="BF415" s="178">
        <f>IF(N415="snížená",J415,0)</f>
        <v>0</v>
      </c>
      <c r="BG415" s="178">
        <f>IF(N415="zákl. přenesená",J415,0)</f>
        <v>0</v>
      </c>
      <c r="BH415" s="178">
        <f>IF(N415="sníž. přenesená",J415,0)</f>
        <v>0</v>
      </c>
      <c r="BI415" s="178">
        <f>IF(N415="nulová",J415,0)</f>
        <v>0</v>
      </c>
      <c r="BJ415" s="28" t="s">
        <v>21</v>
      </c>
      <c r="BK415" s="178">
        <f>ROUND(I415*H415,2)</f>
        <v>0</v>
      </c>
      <c r="BL415" s="28" t="s">
        <v>259</v>
      </c>
      <c r="BM415" s="28" t="s">
        <v>662</v>
      </c>
    </row>
    <row r="416" spans="2:47" s="47" customFormat="1" ht="12">
      <c r="B416" s="4"/>
      <c r="D416" s="179" t="s">
        <v>163</v>
      </c>
      <c r="F416" s="180" t="s">
        <v>663</v>
      </c>
      <c r="K416" s="66"/>
      <c r="L416" s="42"/>
      <c r="M416" s="181"/>
      <c r="N416" s="43"/>
      <c r="O416" s="43"/>
      <c r="P416" s="43"/>
      <c r="Q416" s="43"/>
      <c r="R416" s="43"/>
      <c r="S416" s="43"/>
      <c r="T416" s="81"/>
      <c r="AT416" s="28" t="s">
        <v>163</v>
      </c>
      <c r="AU416" s="28" t="s">
        <v>82</v>
      </c>
    </row>
    <row r="417" spans="2:51" s="183" customFormat="1" ht="12">
      <c r="B417" s="182"/>
      <c r="D417" s="179" t="s">
        <v>165</v>
      </c>
      <c r="E417" s="184"/>
      <c r="F417" s="185" t="s">
        <v>166</v>
      </c>
      <c r="H417" s="184"/>
      <c r="K417" s="186"/>
      <c r="L417" s="187"/>
      <c r="M417" s="188"/>
      <c r="N417" s="189"/>
      <c r="O417" s="189"/>
      <c r="P417" s="189"/>
      <c r="Q417" s="189"/>
      <c r="R417" s="189"/>
      <c r="S417" s="189"/>
      <c r="T417" s="190"/>
      <c r="AT417" s="184" t="s">
        <v>165</v>
      </c>
      <c r="AU417" s="184" t="s">
        <v>82</v>
      </c>
      <c r="AV417" s="183" t="s">
        <v>21</v>
      </c>
      <c r="AW417" s="183" t="s">
        <v>36</v>
      </c>
      <c r="AX417" s="183" t="s">
        <v>73</v>
      </c>
      <c r="AY417" s="184" t="s">
        <v>153</v>
      </c>
    </row>
    <row r="418" spans="2:51" s="192" customFormat="1" ht="12">
      <c r="B418" s="191"/>
      <c r="D418" s="201" t="s">
        <v>165</v>
      </c>
      <c r="E418" s="202"/>
      <c r="F418" s="203" t="s">
        <v>664</v>
      </c>
      <c r="H418" s="204">
        <v>1.65</v>
      </c>
      <c r="K418" s="196"/>
      <c r="L418" s="197"/>
      <c r="M418" s="198"/>
      <c r="N418" s="199"/>
      <c r="O418" s="199"/>
      <c r="P418" s="199"/>
      <c r="Q418" s="199"/>
      <c r="R418" s="199"/>
      <c r="S418" s="199"/>
      <c r="T418" s="200"/>
      <c r="AT418" s="193" t="s">
        <v>165</v>
      </c>
      <c r="AU418" s="193" t="s">
        <v>82</v>
      </c>
      <c r="AV418" s="192" t="s">
        <v>82</v>
      </c>
      <c r="AW418" s="192" t="s">
        <v>36</v>
      </c>
      <c r="AX418" s="192" t="s">
        <v>21</v>
      </c>
      <c r="AY418" s="193" t="s">
        <v>153</v>
      </c>
    </row>
    <row r="419" spans="2:65" s="47" customFormat="1" ht="20.25" customHeight="1">
      <c r="B419" s="4"/>
      <c r="C419" s="5" t="s">
        <v>665</v>
      </c>
      <c r="D419" s="5" t="s">
        <v>156</v>
      </c>
      <c r="E419" s="6" t="s">
        <v>666</v>
      </c>
      <c r="F419" s="7" t="s">
        <v>667</v>
      </c>
      <c r="G419" s="8" t="s">
        <v>159</v>
      </c>
      <c r="H419" s="9">
        <v>1.5</v>
      </c>
      <c r="I419" s="10"/>
      <c r="J419" s="11">
        <f>ROUND(I419*H419,2)</f>
        <v>0</v>
      </c>
      <c r="K419" s="12" t="s">
        <v>160</v>
      </c>
      <c r="L419" s="42"/>
      <c r="M419" s="174"/>
      <c r="N419" s="175" t="s">
        <v>44</v>
      </c>
      <c r="O419" s="43"/>
      <c r="P419" s="176">
        <f>O419*H419</f>
        <v>0</v>
      </c>
      <c r="Q419" s="176">
        <v>0</v>
      </c>
      <c r="R419" s="176">
        <f>Q419*H419</f>
        <v>0</v>
      </c>
      <c r="S419" s="176">
        <v>0</v>
      </c>
      <c r="T419" s="177">
        <f>S419*H419</f>
        <v>0</v>
      </c>
      <c r="AR419" s="28" t="s">
        <v>259</v>
      </c>
      <c r="AT419" s="28" t="s">
        <v>156</v>
      </c>
      <c r="AU419" s="28" t="s">
        <v>82</v>
      </c>
      <c r="AY419" s="28" t="s">
        <v>153</v>
      </c>
      <c r="BE419" s="178">
        <f>IF(N419="základní",J419,0)</f>
        <v>0</v>
      </c>
      <c r="BF419" s="178">
        <f>IF(N419="snížená",J419,0)</f>
        <v>0</v>
      </c>
      <c r="BG419" s="178">
        <f>IF(N419="zákl. přenesená",J419,0)</f>
        <v>0</v>
      </c>
      <c r="BH419" s="178">
        <f>IF(N419="sníž. přenesená",J419,0)</f>
        <v>0</v>
      </c>
      <c r="BI419" s="178">
        <f>IF(N419="nulová",J419,0)</f>
        <v>0</v>
      </c>
      <c r="BJ419" s="28" t="s">
        <v>21</v>
      </c>
      <c r="BK419" s="178">
        <f>ROUND(I419*H419,2)</f>
        <v>0</v>
      </c>
      <c r="BL419" s="28" t="s">
        <v>259</v>
      </c>
      <c r="BM419" s="28" t="s">
        <v>668</v>
      </c>
    </row>
    <row r="420" spans="2:47" s="47" customFormat="1" ht="24">
      <c r="B420" s="4"/>
      <c r="D420" s="201" t="s">
        <v>163</v>
      </c>
      <c r="F420" s="216" t="s">
        <v>669</v>
      </c>
      <c r="K420" s="66"/>
      <c r="L420" s="42"/>
      <c r="M420" s="181"/>
      <c r="N420" s="43"/>
      <c r="O420" s="43"/>
      <c r="P420" s="43"/>
      <c r="Q420" s="43"/>
      <c r="R420" s="43"/>
      <c r="S420" s="43"/>
      <c r="T420" s="81"/>
      <c r="AT420" s="28" t="s">
        <v>163</v>
      </c>
      <c r="AU420" s="28" t="s">
        <v>82</v>
      </c>
    </row>
    <row r="421" spans="2:65" s="47" customFormat="1" ht="20.25" customHeight="1">
      <c r="B421" s="4"/>
      <c r="C421" s="5" t="s">
        <v>670</v>
      </c>
      <c r="D421" s="5" t="s">
        <v>156</v>
      </c>
      <c r="E421" s="6" t="s">
        <v>671</v>
      </c>
      <c r="F421" s="7" t="s">
        <v>672</v>
      </c>
      <c r="G421" s="8" t="s">
        <v>223</v>
      </c>
      <c r="H421" s="9">
        <v>4</v>
      </c>
      <c r="I421" s="10"/>
      <c r="J421" s="11">
        <f>ROUND(I421*H421,2)</f>
        <v>0</v>
      </c>
      <c r="K421" s="12" t="s">
        <v>160</v>
      </c>
      <c r="L421" s="42"/>
      <c r="M421" s="174"/>
      <c r="N421" s="175" t="s">
        <v>44</v>
      </c>
      <c r="O421" s="43"/>
      <c r="P421" s="176">
        <f>O421*H421</f>
        <v>0</v>
      </c>
      <c r="Q421" s="176">
        <v>0.00026</v>
      </c>
      <c r="R421" s="176">
        <f>Q421*H421</f>
        <v>0.00104</v>
      </c>
      <c r="S421" s="176">
        <v>0</v>
      </c>
      <c r="T421" s="177">
        <f>S421*H421</f>
        <v>0</v>
      </c>
      <c r="AR421" s="28" t="s">
        <v>259</v>
      </c>
      <c r="AT421" s="28" t="s">
        <v>156</v>
      </c>
      <c r="AU421" s="28" t="s">
        <v>82</v>
      </c>
      <c r="AY421" s="28" t="s">
        <v>153</v>
      </c>
      <c r="BE421" s="178">
        <f>IF(N421="základní",J421,0)</f>
        <v>0</v>
      </c>
      <c r="BF421" s="178">
        <f>IF(N421="snížená",J421,0)</f>
        <v>0</v>
      </c>
      <c r="BG421" s="178">
        <f>IF(N421="zákl. přenesená",J421,0)</f>
        <v>0</v>
      </c>
      <c r="BH421" s="178">
        <f>IF(N421="sníž. přenesená",J421,0)</f>
        <v>0</v>
      </c>
      <c r="BI421" s="178">
        <f>IF(N421="nulová",J421,0)</f>
        <v>0</v>
      </c>
      <c r="BJ421" s="28" t="s">
        <v>21</v>
      </c>
      <c r="BK421" s="178">
        <f>ROUND(I421*H421,2)</f>
        <v>0</v>
      </c>
      <c r="BL421" s="28" t="s">
        <v>259</v>
      </c>
      <c r="BM421" s="28" t="s">
        <v>673</v>
      </c>
    </row>
    <row r="422" spans="2:47" s="47" customFormat="1" ht="24">
      <c r="B422" s="4"/>
      <c r="D422" s="179" t="s">
        <v>163</v>
      </c>
      <c r="F422" s="180" t="s">
        <v>674</v>
      </c>
      <c r="K422" s="66"/>
      <c r="L422" s="42"/>
      <c r="M422" s="181"/>
      <c r="N422" s="43"/>
      <c r="O422" s="43"/>
      <c r="P422" s="43"/>
      <c r="Q422" s="43"/>
      <c r="R422" s="43"/>
      <c r="S422" s="43"/>
      <c r="T422" s="81"/>
      <c r="AT422" s="28" t="s">
        <v>163</v>
      </c>
      <c r="AU422" s="28" t="s">
        <v>82</v>
      </c>
    </row>
    <row r="423" spans="2:51" s="192" customFormat="1" ht="12">
      <c r="B423" s="191"/>
      <c r="D423" s="201" t="s">
        <v>165</v>
      </c>
      <c r="E423" s="202"/>
      <c r="F423" s="203" t="s">
        <v>675</v>
      </c>
      <c r="H423" s="204">
        <v>4</v>
      </c>
      <c r="K423" s="196"/>
      <c r="L423" s="197"/>
      <c r="M423" s="198"/>
      <c r="N423" s="199"/>
      <c r="O423" s="199"/>
      <c r="P423" s="199"/>
      <c r="Q423" s="199"/>
      <c r="R423" s="199"/>
      <c r="S423" s="199"/>
      <c r="T423" s="200"/>
      <c r="AT423" s="193" t="s">
        <v>165</v>
      </c>
      <c r="AU423" s="193" t="s">
        <v>82</v>
      </c>
      <c r="AV423" s="192" t="s">
        <v>82</v>
      </c>
      <c r="AW423" s="192" t="s">
        <v>36</v>
      </c>
      <c r="AX423" s="192" t="s">
        <v>21</v>
      </c>
      <c r="AY423" s="193" t="s">
        <v>153</v>
      </c>
    </row>
    <row r="424" spans="2:65" s="47" customFormat="1" ht="20.25" customHeight="1">
      <c r="B424" s="4"/>
      <c r="C424" s="5" t="s">
        <v>676</v>
      </c>
      <c r="D424" s="5" t="s">
        <v>156</v>
      </c>
      <c r="E424" s="6" t="s">
        <v>677</v>
      </c>
      <c r="F424" s="7" t="s">
        <v>678</v>
      </c>
      <c r="G424" s="8" t="s">
        <v>159</v>
      </c>
      <c r="H424" s="9">
        <v>1.5</v>
      </c>
      <c r="I424" s="10"/>
      <c r="J424" s="11">
        <f>ROUND(I424*H424,2)</f>
        <v>0</v>
      </c>
      <c r="K424" s="12" t="s">
        <v>160</v>
      </c>
      <c r="L424" s="42"/>
      <c r="M424" s="174"/>
      <c r="N424" s="175" t="s">
        <v>44</v>
      </c>
      <c r="O424" s="43"/>
      <c r="P424" s="176">
        <f>O424*H424</f>
        <v>0</v>
      </c>
      <c r="Q424" s="176">
        <v>0.0003</v>
      </c>
      <c r="R424" s="176">
        <f>Q424*H424</f>
        <v>0.00045</v>
      </c>
      <c r="S424" s="176">
        <v>0</v>
      </c>
      <c r="T424" s="177">
        <f>S424*H424</f>
        <v>0</v>
      </c>
      <c r="AR424" s="28" t="s">
        <v>259</v>
      </c>
      <c r="AT424" s="28" t="s">
        <v>156</v>
      </c>
      <c r="AU424" s="28" t="s">
        <v>82</v>
      </c>
      <c r="AY424" s="28" t="s">
        <v>153</v>
      </c>
      <c r="BE424" s="178">
        <f>IF(N424="základní",J424,0)</f>
        <v>0</v>
      </c>
      <c r="BF424" s="178">
        <f>IF(N424="snížená",J424,0)</f>
        <v>0</v>
      </c>
      <c r="BG424" s="178">
        <f>IF(N424="zákl. přenesená",J424,0)</f>
        <v>0</v>
      </c>
      <c r="BH424" s="178">
        <f>IF(N424="sníž. přenesená",J424,0)</f>
        <v>0</v>
      </c>
      <c r="BI424" s="178">
        <f>IF(N424="nulová",J424,0)</f>
        <v>0</v>
      </c>
      <c r="BJ424" s="28" t="s">
        <v>21</v>
      </c>
      <c r="BK424" s="178">
        <f>ROUND(I424*H424,2)</f>
        <v>0</v>
      </c>
      <c r="BL424" s="28" t="s">
        <v>259</v>
      </c>
      <c r="BM424" s="28" t="s">
        <v>679</v>
      </c>
    </row>
    <row r="425" spans="2:47" s="47" customFormat="1" ht="12">
      <c r="B425" s="4"/>
      <c r="D425" s="201" t="s">
        <v>163</v>
      </c>
      <c r="F425" s="216" t="s">
        <v>680</v>
      </c>
      <c r="K425" s="66"/>
      <c r="L425" s="42"/>
      <c r="M425" s="181"/>
      <c r="N425" s="43"/>
      <c r="O425" s="43"/>
      <c r="P425" s="43"/>
      <c r="Q425" s="43"/>
      <c r="R425" s="43"/>
      <c r="S425" s="43"/>
      <c r="T425" s="81"/>
      <c r="AT425" s="28" t="s">
        <v>163</v>
      </c>
      <c r="AU425" s="28" t="s">
        <v>82</v>
      </c>
    </row>
    <row r="426" spans="2:65" s="47" customFormat="1" ht="20.25" customHeight="1">
      <c r="B426" s="4"/>
      <c r="C426" s="5" t="s">
        <v>681</v>
      </c>
      <c r="D426" s="5" t="s">
        <v>156</v>
      </c>
      <c r="E426" s="6" t="s">
        <v>682</v>
      </c>
      <c r="F426" s="7" t="s">
        <v>683</v>
      </c>
      <c r="G426" s="8" t="s">
        <v>269</v>
      </c>
      <c r="H426" s="9">
        <v>0.022</v>
      </c>
      <c r="I426" s="10"/>
      <c r="J426" s="11">
        <f>ROUND(I426*H426,2)</f>
        <v>0</v>
      </c>
      <c r="K426" s="12" t="s">
        <v>160</v>
      </c>
      <c r="L426" s="42"/>
      <c r="M426" s="174"/>
      <c r="N426" s="175" t="s">
        <v>44</v>
      </c>
      <c r="O426" s="43"/>
      <c r="P426" s="176">
        <f>O426*H426</f>
        <v>0</v>
      </c>
      <c r="Q426" s="176">
        <v>0</v>
      </c>
      <c r="R426" s="176">
        <f>Q426*H426</f>
        <v>0</v>
      </c>
      <c r="S426" s="176">
        <v>0</v>
      </c>
      <c r="T426" s="177">
        <f>S426*H426</f>
        <v>0</v>
      </c>
      <c r="AR426" s="28" t="s">
        <v>259</v>
      </c>
      <c r="AT426" s="28" t="s">
        <v>156</v>
      </c>
      <c r="AU426" s="28" t="s">
        <v>82</v>
      </c>
      <c r="AY426" s="28" t="s">
        <v>153</v>
      </c>
      <c r="BE426" s="178">
        <f>IF(N426="základní",J426,0)</f>
        <v>0</v>
      </c>
      <c r="BF426" s="178">
        <f>IF(N426="snížená",J426,0)</f>
        <v>0</v>
      </c>
      <c r="BG426" s="178">
        <f>IF(N426="zákl. přenesená",J426,0)</f>
        <v>0</v>
      </c>
      <c r="BH426" s="178">
        <f>IF(N426="sníž. přenesená",J426,0)</f>
        <v>0</v>
      </c>
      <c r="BI426" s="178">
        <f>IF(N426="nulová",J426,0)</f>
        <v>0</v>
      </c>
      <c r="BJ426" s="28" t="s">
        <v>21</v>
      </c>
      <c r="BK426" s="178">
        <f>ROUND(I426*H426,2)</f>
        <v>0</v>
      </c>
      <c r="BL426" s="28" t="s">
        <v>259</v>
      </c>
      <c r="BM426" s="28" t="s">
        <v>684</v>
      </c>
    </row>
    <row r="427" spans="2:47" s="47" customFormat="1" ht="24">
      <c r="B427" s="4"/>
      <c r="D427" s="201" t="s">
        <v>163</v>
      </c>
      <c r="F427" s="216" t="s">
        <v>685</v>
      </c>
      <c r="K427" s="66"/>
      <c r="L427" s="42"/>
      <c r="M427" s="181"/>
      <c r="N427" s="43"/>
      <c r="O427" s="43"/>
      <c r="P427" s="43"/>
      <c r="Q427" s="43"/>
      <c r="R427" s="43"/>
      <c r="S427" s="43"/>
      <c r="T427" s="81"/>
      <c r="AT427" s="28" t="s">
        <v>163</v>
      </c>
      <c r="AU427" s="28" t="s">
        <v>82</v>
      </c>
    </row>
    <row r="428" spans="2:65" s="47" customFormat="1" ht="20.25" customHeight="1">
      <c r="B428" s="4"/>
      <c r="C428" s="5" t="s">
        <v>686</v>
      </c>
      <c r="D428" s="5" t="s">
        <v>156</v>
      </c>
      <c r="E428" s="6" t="s">
        <v>687</v>
      </c>
      <c r="F428" s="7" t="s">
        <v>688</v>
      </c>
      <c r="G428" s="8" t="s">
        <v>269</v>
      </c>
      <c r="H428" s="9">
        <v>0.022</v>
      </c>
      <c r="I428" s="10"/>
      <c r="J428" s="11">
        <f>ROUND(I428*H428,2)</f>
        <v>0</v>
      </c>
      <c r="K428" s="12" t="s">
        <v>160</v>
      </c>
      <c r="L428" s="42"/>
      <c r="M428" s="174"/>
      <c r="N428" s="175" t="s">
        <v>44</v>
      </c>
      <c r="O428" s="43"/>
      <c r="P428" s="176">
        <f>O428*H428</f>
        <v>0</v>
      </c>
      <c r="Q428" s="176">
        <v>0</v>
      </c>
      <c r="R428" s="176">
        <f>Q428*H428</f>
        <v>0</v>
      </c>
      <c r="S428" s="176">
        <v>0</v>
      </c>
      <c r="T428" s="177">
        <f>S428*H428</f>
        <v>0</v>
      </c>
      <c r="AR428" s="28" t="s">
        <v>259</v>
      </c>
      <c r="AT428" s="28" t="s">
        <v>156</v>
      </c>
      <c r="AU428" s="28" t="s">
        <v>82</v>
      </c>
      <c r="AY428" s="28" t="s">
        <v>153</v>
      </c>
      <c r="BE428" s="178">
        <f>IF(N428="základní",J428,0)</f>
        <v>0</v>
      </c>
      <c r="BF428" s="178">
        <f>IF(N428="snížená",J428,0)</f>
        <v>0</v>
      </c>
      <c r="BG428" s="178">
        <f>IF(N428="zákl. přenesená",J428,0)</f>
        <v>0</v>
      </c>
      <c r="BH428" s="178">
        <f>IF(N428="sníž. přenesená",J428,0)</f>
        <v>0</v>
      </c>
      <c r="BI428" s="178">
        <f>IF(N428="nulová",J428,0)</f>
        <v>0</v>
      </c>
      <c r="BJ428" s="28" t="s">
        <v>21</v>
      </c>
      <c r="BK428" s="178">
        <f>ROUND(I428*H428,2)</f>
        <v>0</v>
      </c>
      <c r="BL428" s="28" t="s">
        <v>259</v>
      </c>
      <c r="BM428" s="28" t="s">
        <v>689</v>
      </c>
    </row>
    <row r="429" spans="2:47" s="47" customFormat="1" ht="36">
      <c r="B429" s="4"/>
      <c r="D429" s="179" t="s">
        <v>163</v>
      </c>
      <c r="F429" s="180" t="s">
        <v>690</v>
      </c>
      <c r="K429" s="66"/>
      <c r="L429" s="42"/>
      <c r="M429" s="181"/>
      <c r="N429" s="43"/>
      <c r="O429" s="43"/>
      <c r="P429" s="43"/>
      <c r="Q429" s="43"/>
      <c r="R429" s="43"/>
      <c r="S429" s="43"/>
      <c r="T429" s="81"/>
      <c r="AT429" s="28" t="s">
        <v>163</v>
      </c>
      <c r="AU429" s="28" t="s">
        <v>82</v>
      </c>
    </row>
    <row r="430" spans="2:63" s="159" customFormat="1" ht="29.25" customHeight="1">
      <c r="B430" s="158"/>
      <c r="D430" s="171" t="s">
        <v>72</v>
      </c>
      <c r="E430" s="172" t="s">
        <v>691</v>
      </c>
      <c r="F430" s="172" t="s">
        <v>692</v>
      </c>
      <c r="J430" s="173">
        <f>BK430</f>
        <v>0</v>
      </c>
      <c r="K430" s="163"/>
      <c r="L430" s="164"/>
      <c r="M430" s="165"/>
      <c r="N430" s="166"/>
      <c r="O430" s="166"/>
      <c r="P430" s="167">
        <f>SUM(P431:P436)</f>
        <v>0</v>
      </c>
      <c r="Q430" s="166"/>
      <c r="R430" s="167">
        <f>SUM(R431:R436)</f>
        <v>0.0074664</v>
      </c>
      <c r="S430" s="166"/>
      <c r="T430" s="168">
        <f>SUM(T431:T436)</f>
        <v>0</v>
      </c>
      <c r="AR430" s="160" t="s">
        <v>82</v>
      </c>
      <c r="AT430" s="169" t="s">
        <v>72</v>
      </c>
      <c r="AU430" s="169" t="s">
        <v>21</v>
      </c>
      <c r="AY430" s="160" t="s">
        <v>153</v>
      </c>
      <c r="BK430" s="170">
        <f>SUM(BK431:BK436)</f>
        <v>0</v>
      </c>
    </row>
    <row r="431" spans="2:65" s="47" customFormat="1" ht="28.5" customHeight="1">
      <c r="B431" s="4"/>
      <c r="C431" s="5" t="s">
        <v>693</v>
      </c>
      <c r="D431" s="5" t="s">
        <v>156</v>
      </c>
      <c r="E431" s="6" t="s">
        <v>694</v>
      </c>
      <c r="F431" s="7" t="s">
        <v>695</v>
      </c>
      <c r="G431" s="8" t="s">
        <v>159</v>
      </c>
      <c r="H431" s="9">
        <v>12.24</v>
      </c>
      <c r="I431" s="10"/>
      <c r="J431" s="11">
        <f>ROUND(I431*H431,2)</f>
        <v>0</v>
      </c>
      <c r="K431" s="12" t="s">
        <v>160</v>
      </c>
      <c r="L431" s="42"/>
      <c r="M431" s="174"/>
      <c r="N431" s="175" t="s">
        <v>44</v>
      </c>
      <c r="O431" s="43"/>
      <c r="P431" s="176">
        <f>O431*H431</f>
        <v>0</v>
      </c>
      <c r="Q431" s="176">
        <v>0.00055</v>
      </c>
      <c r="R431" s="176">
        <f>Q431*H431</f>
        <v>0.006732</v>
      </c>
      <c r="S431" s="176">
        <v>0</v>
      </c>
      <c r="T431" s="177">
        <f>S431*H431</f>
        <v>0</v>
      </c>
      <c r="AR431" s="28" t="s">
        <v>259</v>
      </c>
      <c r="AT431" s="28" t="s">
        <v>156</v>
      </c>
      <c r="AU431" s="28" t="s">
        <v>82</v>
      </c>
      <c r="AY431" s="28" t="s">
        <v>153</v>
      </c>
      <c r="BE431" s="178">
        <f>IF(N431="základní",J431,0)</f>
        <v>0</v>
      </c>
      <c r="BF431" s="178">
        <f>IF(N431="snížená",J431,0)</f>
        <v>0</v>
      </c>
      <c r="BG431" s="178">
        <f>IF(N431="zákl. přenesená",J431,0)</f>
        <v>0</v>
      </c>
      <c r="BH431" s="178">
        <f>IF(N431="sníž. přenesená",J431,0)</f>
        <v>0</v>
      </c>
      <c r="BI431" s="178">
        <f>IF(N431="nulová",J431,0)</f>
        <v>0</v>
      </c>
      <c r="BJ431" s="28" t="s">
        <v>21</v>
      </c>
      <c r="BK431" s="178">
        <f>ROUND(I431*H431,2)</f>
        <v>0</v>
      </c>
      <c r="BL431" s="28" t="s">
        <v>259</v>
      </c>
      <c r="BM431" s="28" t="s">
        <v>696</v>
      </c>
    </row>
    <row r="432" spans="2:47" s="47" customFormat="1" ht="24">
      <c r="B432" s="4"/>
      <c r="D432" s="179" t="s">
        <v>163</v>
      </c>
      <c r="F432" s="180" t="s">
        <v>697</v>
      </c>
      <c r="K432" s="66"/>
      <c r="L432" s="42"/>
      <c r="M432" s="181"/>
      <c r="N432" s="43"/>
      <c r="O432" s="43"/>
      <c r="P432" s="43"/>
      <c r="Q432" s="43"/>
      <c r="R432" s="43"/>
      <c r="S432" s="43"/>
      <c r="T432" s="81"/>
      <c r="AT432" s="28" t="s">
        <v>163</v>
      </c>
      <c r="AU432" s="28" t="s">
        <v>82</v>
      </c>
    </row>
    <row r="433" spans="2:51" s="192" customFormat="1" ht="12">
      <c r="B433" s="191"/>
      <c r="D433" s="201" t="s">
        <v>165</v>
      </c>
      <c r="E433" s="202"/>
      <c r="F433" s="203" t="s">
        <v>698</v>
      </c>
      <c r="H433" s="204">
        <v>12.24</v>
      </c>
      <c r="K433" s="196"/>
      <c r="L433" s="197"/>
      <c r="M433" s="198"/>
      <c r="N433" s="199"/>
      <c r="O433" s="199"/>
      <c r="P433" s="199"/>
      <c r="Q433" s="199"/>
      <c r="R433" s="199"/>
      <c r="S433" s="199"/>
      <c r="T433" s="200"/>
      <c r="AT433" s="193" t="s">
        <v>165</v>
      </c>
      <c r="AU433" s="193" t="s">
        <v>82</v>
      </c>
      <c r="AV433" s="192" t="s">
        <v>82</v>
      </c>
      <c r="AW433" s="192" t="s">
        <v>36</v>
      </c>
      <c r="AX433" s="192" t="s">
        <v>21</v>
      </c>
      <c r="AY433" s="193" t="s">
        <v>153</v>
      </c>
    </row>
    <row r="434" spans="2:65" s="47" customFormat="1" ht="20.25" customHeight="1">
      <c r="B434" s="4"/>
      <c r="C434" s="5" t="s">
        <v>699</v>
      </c>
      <c r="D434" s="5" t="s">
        <v>156</v>
      </c>
      <c r="E434" s="6" t="s">
        <v>700</v>
      </c>
      <c r="F434" s="7" t="s">
        <v>701</v>
      </c>
      <c r="G434" s="8" t="s">
        <v>159</v>
      </c>
      <c r="H434" s="9">
        <v>12.24</v>
      </c>
      <c r="I434" s="10"/>
      <c r="J434" s="11">
        <f>ROUND(I434*H434,2)</f>
        <v>0</v>
      </c>
      <c r="K434" s="12" t="s">
        <v>160</v>
      </c>
      <c r="L434" s="42"/>
      <c r="M434" s="174"/>
      <c r="N434" s="175" t="s">
        <v>44</v>
      </c>
      <c r="O434" s="43"/>
      <c r="P434" s="176">
        <f>O434*H434</f>
        <v>0</v>
      </c>
      <c r="Q434" s="176">
        <v>6E-05</v>
      </c>
      <c r="R434" s="176">
        <f>Q434*H434</f>
        <v>0.0007344000000000001</v>
      </c>
      <c r="S434" s="176">
        <v>0</v>
      </c>
      <c r="T434" s="177">
        <f>S434*H434</f>
        <v>0</v>
      </c>
      <c r="AR434" s="28" t="s">
        <v>259</v>
      </c>
      <c r="AT434" s="28" t="s">
        <v>156</v>
      </c>
      <c r="AU434" s="28" t="s">
        <v>82</v>
      </c>
      <c r="AY434" s="28" t="s">
        <v>153</v>
      </c>
      <c r="BE434" s="178">
        <f>IF(N434="základní",J434,0)</f>
        <v>0</v>
      </c>
      <c r="BF434" s="178">
        <f>IF(N434="snížená",J434,0)</f>
        <v>0</v>
      </c>
      <c r="BG434" s="178">
        <f>IF(N434="zákl. přenesená",J434,0)</f>
        <v>0</v>
      </c>
      <c r="BH434" s="178">
        <f>IF(N434="sníž. přenesená",J434,0)</f>
        <v>0</v>
      </c>
      <c r="BI434" s="178">
        <f>IF(N434="nulová",J434,0)</f>
        <v>0</v>
      </c>
      <c r="BJ434" s="28" t="s">
        <v>21</v>
      </c>
      <c r="BK434" s="178">
        <f>ROUND(I434*H434,2)</f>
        <v>0</v>
      </c>
      <c r="BL434" s="28" t="s">
        <v>259</v>
      </c>
      <c r="BM434" s="28" t="s">
        <v>702</v>
      </c>
    </row>
    <row r="435" spans="2:47" s="47" customFormat="1" ht="12">
      <c r="B435" s="4"/>
      <c r="D435" s="179" t="s">
        <v>163</v>
      </c>
      <c r="F435" s="180" t="s">
        <v>703</v>
      </c>
      <c r="K435" s="66"/>
      <c r="L435" s="42"/>
      <c r="M435" s="181"/>
      <c r="N435" s="43"/>
      <c r="O435" s="43"/>
      <c r="P435" s="43"/>
      <c r="Q435" s="43"/>
      <c r="R435" s="43"/>
      <c r="S435" s="43"/>
      <c r="T435" s="81"/>
      <c r="AT435" s="28" t="s">
        <v>163</v>
      </c>
      <c r="AU435" s="28" t="s">
        <v>82</v>
      </c>
    </row>
    <row r="436" spans="2:51" s="192" customFormat="1" ht="12">
      <c r="B436" s="191"/>
      <c r="D436" s="179" t="s">
        <v>165</v>
      </c>
      <c r="E436" s="193"/>
      <c r="F436" s="194" t="s">
        <v>698</v>
      </c>
      <c r="H436" s="195">
        <v>12.24</v>
      </c>
      <c r="K436" s="196"/>
      <c r="L436" s="197"/>
      <c r="M436" s="198"/>
      <c r="N436" s="199"/>
      <c r="O436" s="199"/>
      <c r="P436" s="199"/>
      <c r="Q436" s="199"/>
      <c r="R436" s="199"/>
      <c r="S436" s="199"/>
      <c r="T436" s="200"/>
      <c r="AT436" s="193" t="s">
        <v>165</v>
      </c>
      <c r="AU436" s="193" t="s">
        <v>82</v>
      </c>
      <c r="AV436" s="192" t="s">
        <v>82</v>
      </c>
      <c r="AW436" s="192" t="s">
        <v>36</v>
      </c>
      <c r="AX436" s="192" t="s">
        <v>21</v>
      </c>
      <c r="AY436" s="193" t="s">
        <v>153</v>
      </c>
    </row>
    <row r="437" spans="2:63" s="159" customFormat="1" ht="29.25" customHeight="1">
      <c r="B437" s="158"/>
      <c r="D437" s="171" t="s">
        <v>72</v>
      </c>
      <c r="E437" s="172" t="s">
        <v>704</v>
      </c>
      <c r="F437" s="172" t="s">
        <v>705</v>
      </c>
      <c r="J437" s="173">
        <f>BK437</f>
        <v>0</v>
      </c>
      <c r="K437" s="163"/>
      <c r="L437" s="164"/>
      <c r="M437" s="165"/>
      <c r="N437" s="166"/>
      <c r="O437" s="166"/>
      <c r="P437" s="167">
        <f>SUM(P438:P465)</f>
        <v>0</v>
      </c>
      <c r="Q437" s="166"/>
      <c r="R437" s="167">
        <f>SUM(R438:R465)</f>
        <v>0.19646297999999998</v>
      </c>
      <c r="S437" s="166"/>
      <c r="T437" s="168">
        <f>SUM(T438:T465)</f>
        <v>0.041729100000000005</v>
      </c>
      <c r="AR437" s="160" t="s">
        <v>82</v>
      </c>
      <c r="AT437" s="169" t="s">
        <v>72</v>
      </c>
      <c r="AU437" s="169" t="s">
        <v>21</v>
      </c>
      <c r="AY437" s="160" t="s">
        <v>153</v>
      </c>
      <c r="BK437" s="170">
        <f>SUM(BK438:BK465)</f>
        <v>0</v>
      </c>
    </row>
    <row r="438" spans="2:65" s="47" customFormat="1" ht="20.25" customHeight="1">
      <c r="B438" s="4"/>
      <c r="C438" s="5" t="s">
        <v>706</v>
      </c>
      <c r="D438" s="5" t="s">
        <v>156</v>
      </c>
      <c r="E438" s="6" t="s">
        <v>707</v>
      </c>
      <c r="F438" s="7" t="s">
        <v>708</v>
      </c>
      <c r="G438" s="8" t="s">
        <v>159</v>
      </c>
      <c r="H438" s="9">
        <v>134.61</v>
      </c>
      <c r="I438" s="10"/>
      <c r="J438" s="11">
        <f>ROUND(I438*H438,2)</f>
        <v>0</v>
      </c>
      <c r="K438" s="12" t="s">
        <v>160</v>
      </c>
      <c r="L438" s="42"/>
      <c r="M438" s="174"/>
      <c r="N438" s="175" t="s">
        <v>44</v>
      </c>
      <c r="O438" s="43"/>
      <c r="P438" s="176">
        <f>O438*H438</f>
        <v>0</v>
      </c>
      <c r="Q438" s="176">
        <v>0.001</v>
      </c>
      <c r="R438" s="176">
        <f>Q438*H438</f>
        <v>0.13461</v>
      </c>
      <c r="S438" s="176">
        <v>0.00031</v>
      </c>
      <c r="T438" s="177">
        <f>S438*H438</f>
        <v>0.041729100000000005</v>
      </c>
      <c r="AR438" s="28" t="s">
        <v>259</v>
      </c>
      <c r="AT438" s="28" t="s">
        <v>156</v>
      </c>
      <c r="AU438" s="28" t="s">
        <v>82</v>
      </c>
      <c r="AY438" s="28" t="s">
        <v>153</v>
      </c>
      <c r="BE438" s="178">
        <f>IF(N438="základní",J438,0)</f>
        <v>0</v>
      </c>
      <c r="BF438" s="178">
        <f>IF(N438="snížená",J438,0)</f>
        <v>0</v>
      </c>
      <c r="BG438" s="178">
        <f>IF(N438="zákl. přenesená",J438,0)</f>
        <v>0</v>
      </c>
      <c r="BH438" s="178">
        <f>IF(N438="sníž. přenesená",J438,0)</f>
        <v>0</v>
      </c>
      <c r="BI438" s="178">
        <f>IF(N438="nulová",J438,0)</f>
        <v>0</v>
      </c>
      <c r="BJ438" s="28" t="s">
        <v>21</v>
      </c>
      <c r="BK438" s="178">
        <f>ROUND(I438*H438,2)</f>
        <v>0</v>
      </c>
      <c r="BL438" s="28" t="s">
        <v>259</v>
      </c>
      <c r="BM438" s="28" t="s">
        <v>709</v>
      </c>
    </row>
    <row r="439" spans="2:47" s="47" customFormat="1" ht="12">
      <c r="B439" s="4"/>
      <c r="D439" s="179" t="s">
        <v>163</v>
      </c>
      <c r="F439" s="180" t="s">
        <v>710</v>
      </c>
      <c r="K439" s="66"/>
      <c r="L439" s="42"/>
      <c r="M439" s="181"/>
      <c r="N439" s="43"/>
      <c r="O439" s="43"/>
      <c r="P439" s="43"/>
      <c r="Q439" s="43"/>
      <c r="R439" s="43"/>
      <c r="S439" s="43"/>
      <c r="T439" s="81"/>
      <c r="AT439" s="28" t="s">
        <v>163</v>
      </c>
      <c r="AU439" s="28" t="s">
        <v>82</v>
      </c>
    </row>
    <row r="440" spans="2:51" s="183" customFormat="1" ht="12">
      <c r="B440" s="182"/>
      <c r="D440" s="179" t="s">
        <v>165</v>
      </c>
      <c r="E440" s="184"/>
      <c r="F440" s="185" t="s">
        <v>174</v>
      </c>
      <c r="H440" s="184"/>
      <c r="K440" s="186"/>
      <c r="L440" s="187"/>
      <c r="M440" s="188"/>
      <c r="N440" s="189"/>
      <c r="O440" s="189"/>
      <c r="P440" s="189"/>
      <c r="Q440" s="189"/>
      <c r="R440" s="189"/>
      <c r="S440" s="189"/>
      <c r="T440" s="190"/>
      <c r="AT440" s="184" t="s">
        <v>165</v>
      </c>
      <c r="AU440" s="184" t="s">
        <v>82</v>
      </c>
      <c r="AV440" s="183" t="s">
        <v>21</v>
      </c>
      <c r="AW440" s="183" t="s">
        <v>36</v>
      </c>
      <c r="AX440" s="183" t="s">
        <v>73</v>
      </c>
      <c r="AY440" s="184" t="s">
        <v>153</v>
      </c>
    </row>
    <row r="441" spans="2:51" s="192" customFormat="1" ht="12">
      <c r="B441" s="191"/>
      <c r="D441" s="179" t="s">
        <v>165</v>
      </c>
      <c r="E441" s="193"/>
      <c r="F441" s="194" t="s">
        <v>186</v>
      </c>
      <c r="H441" s="195">
        <v>137.46</v>
      </c>
      <c r="K441" s="196"/>
      <c r="L441" s="197"/>
      <c r="M441" s="198"/>
      <c r="N441" s="199"/>
      <c r="O441" s="199"/>
      <c r="P441" s="199"/>
      <c r="Q441" s="199"/>
      <c r="R441" s="199"/>
      <c r="S441" s="199"/>
      <c r="T441" s="200"/>
      <c r="AT441" s="193" t="s">
        <v>165</v>
      </c>
      <c r="AU441" s="193" t="s">
        <v>82</v>
      </c>
      <c r="AV441" s="192" t="s">
        <v>82</v>
      </c>
      <c r="AW441" s="192" t="s">
        <v>36</v>
      </c>
      <c r="AX441" s="192" t="s">
        <v>73</v>
      </c>
      <c r="AY441" s="193" t="s">
        <v>153</v>
      </c>
    </row>
    <row r="442" spans="2:51" s="192" customFormat="1" ht="12">
      <c r="B442" s="191"/>
      <c r="D442" s="179" t="s">
        <v>165</v>
      </c>
      <c r="E442" s="193"/>
      <c r="F442" s="194" t="s">
        <v>711</v>
      </c>
      <c r="H442" s="195">
        <v>-2.85</v>
      </c>
      <c r="K442" s="196"/>
      <c r="L442" s="197"/>
      <c r="M442" s="198"/>
      <c r="N442" s="199"/>
      <c r="O442" s="199"/>
      <c r="P442" s="199"/>
      <c r="Q442" s="199"/>
      <c r="R442" s="199"/>
      <c r="S442" s="199"/>
      <c r="T442" s="200"/>
      <c r="AT442" s="193" t="s">
        <v>165</v>
      </c>
      <c r="AU442" s="193" t="s">
        <v>82</v>
      </c>
      <c r="AV442" s="192" t="s">
        <v>82</v>
      </c>
      <c r="AW442" s="192" t="s">
        <v>36</v>
      </c>
      <c r="AX442" s="192" t="s">
        <v>73</v>
      </c>
      <c r="AY442" s="193" t="s">
        <v>153</v>
      </c>
    </row>
    <row r="443" spans="2:51" s="206" customFormat="1" ht="12">
      <c r="B443" s="205"/>
      <c r="D443" s="201" t="s">
        <v>165</v>
      </c>
      <c r="E443" s="207"/>
      <c r="F443" s="208" t="s">
        <v>190</v>
      </c>
      <c r="H443" s="209">
        <v>134.61</v>
      </c>
      <c r="K443" s="210"/>
      <c r="L443" s="211"/>
      <c r="M443" s="212"/>
      <c r="N443" s="213"/>
      <c r="O443" s="213"/>
      <c r="P443" s="213"/>
      <c r="Q443" s="213"/>
      <c r="R443" s="213"/>
      <c r="S443" s="213"/>
      <c r="T443" s="214"/>
      <c r="AT443" s="215" t="s">
        <v>165</v>
      </c>
      <c r="AU443" s="215" t="s">
        <v>82</v>
      </c>
      <c r="AV443" s="206" t="s">
        <v>161</v>
      </c>
      <c r="AW443" s="206" t="s">
        <v>36</v>
      </c>
      <c r="AX443" s="206" t="s">
        <v>21</v>
      </c>
      <c r="AY443" s="215" t="s">
        <v>153</v>
      </c>
    </row>
    <row r="444" spans="2:65" s="47" customFormat="1" ht="20.25" customHeight="1">
      <c r="B444" s="4"/>
      <c r="C444" s="5" t="s">
        <v>712</v>
      </c>
      <c r="D444" s="5" t="s">
        <v>156</v>
      </c>
      <c r="E444" s="6" t="s">
        <v>713</v>
      </c>
      <c r="F444" s="7" t="s">
        <v>714</v>
      </c>
      <c r="G444" s="8" t="s">
        <v>159</v>
      </c>
      <c r="H444" s="9">
        <v>134.61</v>
      </c>
      <c r="I444" s="10"/>
      <c r="J444" s="11">
        <f>ROUND(I444*H444,2)</f>
        <v>0</v>
      </c>
      <c r="K444" s="12" t="s">
        <v>160</v>
      </c>
      <c r="L444" s="42"/>
      <c r="M444" s="174"/>
      <c r="N444" s="175" t="s">
        <v>44</v>
      </c>
      <c r="O444" s="43"/>
      <c r="P444" s="176">
        <f>O444*H444</f>
        <v>0</v>
      </c>
      <c r="Q444" s="176">
        <v>0</v>
      </c>
      <c r="R444" s="176">
        <f>Q444*H444</f>
        <v>0</v>
      </c>
      <c r="S444" s="176">
        <v>0</v>
      </c>
      <c r="T444" s="177">
        <f>S444*H444</f>
        <v>0</v>
      </c>
      <c r="AR444" s="28" t="s">
        <v>259</v>
      </c>
      <c r="AT444" s="28" t="s">
        <v>156</v>
      </c>
      <c r="AU444" s="28" t="s">
        <v>82</v>
      </c>
      <c r="AY444" s="28" t="s">
        <v>153</v>
      </c>
      <c r="BE444" s="178">
        <f>IF(N444="základní",J444,0)</f>
        <v>0</v>
      </c>
      <c r="BF444" s="178">
        <f>IF(N444="snížená",J444,0)</f>
        <v>0</v>
      </c>
      <c r="BG444" s="178">
        <f>IF(N444="zákl. přenesená",J444,0)</f>
        <v>0</v>
      </c>
      <c r="BH444" s="178">
        <f>IF(N444="sníž. přenesená",J444,0)</f>
        <v>0</v>
      </c>
      <c r="BI444" s="178">
        <f>IF(N444="nulová",J444,0)</f>
        <v>0</v>
      </c>
      <c r="BJ444" s="28" t="s">
        <v>21</v>
      </c>
      <c r="BK444" s="178">
        <f>ROUND(I444*H444,2)</f>
        <v>0</v>
      </c>
      <c r="BL444" s="28" t="s">
        <v>259</v>
      </c>
      <c r="BM444" s="28" t="s">
        <v>715</v>
      </c>
    </row>
    <row r="445" spans="2:47" s="47" customFormat="1" ht="12">
      <c r="B445" s="4"/>
      <c r="D445" s="201" t="s">
        <v>163</v>
      </c>
      <c r="F445" s="216" t="s">
        <v>714</v>
      </c>
      <c r="K445" s="66"/>
      <c r="L445" s="42"/>
      <c r="M445" s="181"/>
      <c r="N445" s="43"/>
      <c r="O445" s="43"/>
      <c r="P445" s="43"/>
      <c r="Q445" s="43"/>
      <c r="R445" s="43"/>
      <c r="S445" s="43"/>
      <c r="T445" s="81"/>
      <c r="AT445" s="28" t="s">
        <v>163</v>
      </c>
      <c r="AU445" s="28" t="s">
        <v>82</v>
      </c>
    </row>
    <row r="446" spans="2:65" s="47" customFormat="1" ht="28.5" customHeight="1">
      <c r="B446" s="4"/>
      <c r="C446" s="5" t="s">
        <v>716</v>
      </c>
      <c r="D446" s="5" t="s">
        <v>156</v>
      </c>
      <c r="E446" s="6" t="s">
        <v>717</v>
      </c>
      <c r="F446" s="7" t="s">
        <v>718</v>
      </c>
      <c r="G446" s="8" t="s">
        <v>159</v>
      </c>
      <c r="H446" s="9">
        <v>134.463</v>
      </c>
      <c r="I446" s="10"/>
      <c r="J446" s="11">
        <f>ROUND(I446*H446,2)</f>
        <v>0</v>
      </c>
      <c r="K446" s="12" t="s">
        <v>160</v>
      </c>
      <c r="L446" s="42"/>
      <c r="M446" s="174"/>
      <c r="N446" s="175" t="s">
        <v>44</v>
      </c>
      <c r="O446" s="43"/>
      <c r="P446" s="176">
        <f>O446*H446</f>
        <v>0</v>
      </c>
      <c r="Q446" s="176">
        <v>0.0002</v>
      </c>
      <c r="R446" s="176">
        <f>Q446*H446</f>
        <v>0.0268926</v>
      </c>
      <c r="S446" s="176">
        <v>0</v>
      </c>
      <c r="T446" s="177">
        <f>S446*H446</f>
        <v>0</v>
      </c>
      <c r="AR446" s="28" t="s">
        <v>259</v>
      </c>
      <c r="AT446" s="28" t="s">
        <v>156</v>
      </c>
      <c r="AU446" s="28" t="s">
        <v>82</v>
      </c>
      <c r="AY446" s="28" t="s">
        <v>153</v>
      </c>
      <c r="BE446" s="178">
        <f>IF(N446="základní",J446,0)</f>
        <v>0</v>
      </c>
      <c r="BF446" s="178">
        <f>IF(N446="snížená",J446,0)</f>
        <v>0</v>
      </c>
      <c r="BG446" s="178">
        <f>IF(N446="zákl. přenesená",J446,0)</f>
        <v>0</v>
      </c>
      <c r="BH446" s="178">
        <f>IF(N446="sníž. přenesená",J446,0)</f>
        <v>0</v>
      </c>
      <c r="BI446" s="178">
        <f>IF(N446="nulová",J446,0)</f>
        <v>0</v>
      </c>
      <c r="BJ446" s="28" t="s">
        <v>21</v>
      </c>
      <c r="BK446" s="178">
        <f>ROUND(I446*H446,2)</f>
        <v>0</v>
      </c>
      <c r="BL446" s="28" t="s">
        <v>259</v>
      </c>
      <c r="BM446" s="28" t="s">
        <v>719</v>
      </c>
    </row>
    <row r="447" spans="2:47" s="47" customFormat="1" ht="24">
      <c r="B447" s="4"/>
      <c r="D447" s="179" t="s">
        <v>163</v>
      </c>
      <c r="F447" s="180" t="s">
        <v>720</v>
      </c>
      <c r="K447" s="66"/>
      <c r="L447" s="42"/>
      <c r="M447" s="181"/>
      <c r="N447" s="43"/>
      <c r="O447" s="43"/>
      <c r="P447" s="43"/>
      <c r="Q447" s="43"/>
      <c r="R447" s="43"/>
      <c r="S447" s="43"/>
      <c r="T447" s="81"/>
      <c r="AT447" s="28" t="s">
        <v>163</v>
      </c>
      <c r="AU447" s="28" t="s">
        <v>82</v>
      </c>
    </row>
    <row r="448" spans="2:51" s="183" customFormat="1" ht="12">
      <c r="B448" s="182"/>
      <c r="D448" s="179" t="s">
        <v>165</v>
      </c>
      <c r="E448" s="184"/>
      <c r="F448" s="185" t="s">
        <v>174</v>
      </c>
      <c r="H448" s="184"/>
      <c r="K448" s="186"/>
      <c r="L448" s="187"/>
      <c r="M448" s="188"/>
      <c r="N448" s="189"/>
      <c r="O448" s="189"/>
      <c r="P448" s="189"/>
      <c r="Q448" s="189"/>
      <c r="R448" s="189"/>
      <c r="S448" s="189"/>
      <c r="T448" s="190"/>
      <c r="AT448" s="184" t="s">
        <v>165</v>
      </c>
      <c r="AU448" s="184" t="s">
        <v>82</v>
      </c>
      <c r="AV448" s="183" t="s">
        <v>21</v>
      </c>
      <c r="AW448" s="183" t="s">
        <v>36</v>
      </c>
      <c r="AX448" s="183" t="s">
        <v>73</v>
      </c>
      <c r="AY448" s="184" t="s">
        <v>153</v>
      </c>
    </row>
    <row r="449" spans="2:51" s="192" customFormat="1" ht="12">
      <c r="B449" s="191"/>
      <c r="D449" s="179" t="s">
        <v>165</v>
      </c>
      <c r="E449" s="193"/>
      <c r="F449" s="194" t="s">
        <v>721</v>
      </c>
      <c r="H449" s="195">
        <v>130.5</v>
      </c>
      <c r="K449" s="196"/>
      <c r="L449" s="197"/>
      <c r="M449" s="198"/>
      <c r="N449" s="199"/>
      <c r="O449" s="199"/>
      <c r="P449" s="199"/>
      <c r="Q449" s="199"/>
      <c r="R449" s="199"/>
      <c r="S449" s="199"/>
      <c r="T449" s="200"/>
      <c r="AT449" s="193" t="s">
        <v>165</v>
      </c>
      <c r="AU449" s="193" t="s">
        <v>82</v>
      </c>
      <c r="AV449" s="192" t="s">
        <v>82</v>
      </c>
      <c r="AW449" s="192" t="s">
        <v>36</v>
      </c>
      <c r="AX449" s="192" t="s">
        <v>73</v>
      </c>
      <c r="AY449" s="193" t="s">
        <v>153</v>
      </c>
    </row>
    <row r="450" spans="2:51" s="192" customFormat="1" ht="12">
      <c r="B450" s="191"/>
      <c r="D450" s="179" t="s">
        <v>165</v>
      </c>
      <c r="E450" s="193"/>
      <c r="F450" s="194" t="s">
        <v>711</v>
      </c>
      <c r="H450" s="195">
        <v>-2.85</v>
      </c>
      <c r="K450" s="196"/>
      <c r="L450" s="197"/>
      <c r="M450" s="198"/>
      <c r="N450" s="199"/>
      <c r="O450" s="199"/>
      <c r="P450" s="199"/>
      <c r="Q450" s="199"/>
      <c r="R450" s="199"/>
      <c r="S450" s="199"/>
      <c r="T450" s="200"/>
      <c r="AT450" s="193" t="s">
        <v>165</v>
      </c>
      <c r="AU450" s="193" t="s">
        <v>82</v>
      </c>
      <c r="AV450" s="192" t="s">
        <v>82</v>
      </c>
      <c r="AW450" s="192" t="s">
        <v>36</v>
      </c>
      <c r="AX450" s="192" t="s">
        <v>73</v>
      </c>
      <c r="AY450" s="193" t="s">
        <v>153</v>
      </c>
    </row>
    <row r="451" spans="2:51" s="183" customFormat="1" ht="12">
      <c r="B451" s="182"/>
      <c r="D451" s="179" t="s">
        <v>165</v>
      </c>
      <c r="E451" s="184"/>
      <c r="F451" s="185" t="s">
        <v>722</v>
      </c>
      <c r="H451" s="184"/>
      <c r="K451" s="186"/>
      <c r="L451" s="187"/>
      <c r="M451" s="188"/>
      <c r="N451" s="189"/>
      <c r="O451" s="189"/>
      <c r="P451" s="189"/>
      <c r="Q451" s="189"/>
      <c r="R451" s="189"/>
      <c r="S451" s="189"/>
      <c r="T451" s="190"/>
      <c r="AT451" s="184" t="s">
        <v>165</v>
      </c>
      <c r="AU451" s="184" t="s">
        <v>82</v>
      </c>
      <c r="AV451" s="183" t="s">
        <v>21</v>
      </c>
      <c r="AW451" s="183" t="s">
        <v>36</v>
      </c>
      <c r="AX451" s="183" t="s">
        <v>73</v>
      </c>
      <c r="AY451" s="184" t="s">
        <v>153</v>
      </c>
    </row>
    <row r="452" spans="2:51" s="192" customFormat="1" ht="12">
      <c r="B452" s="191"/>
      <c r="D452" s="179" t="s">
        <v>165</v>
      </c>
      <c r="E452" s="193"/>
      <c r="F452" s="194" t="s">
        <v>723</v>
      </c>
      <c r="H452" s="195">
        <v>2.813</v>
      </c>
      <c r="K452" s="196"/>
      <c r="L452" s="197"/>
      <c r="M452" s="198"/>
      <c r="N452" s="199"/>
      <c r="O452" s="199"/>
      <c r="P452" s="199"/>
      <c r="Q452" s="199"/>
      <c r="R452" s="199"/>
      <c r="S452" s="199"/>
      <c r="T452" s="200"/>
      <c r="AT452" s="193" t="s">
        <v>165</v>
      </c>
      <c r="AU452" s="193" t="s">
        <v>82</v>
      </c>
      <c r="AV452" s="192" t="s">
        <v>82</v>
      </c>
      <c r="AW452" s="192" t="s">
        <v>36</v>
      </c>
      <c r="AX452" s="192" t="s">
        <v>73</v>
      </c>
      <c r="AY452" s="193" t="s">
        <v>153</v>
      </c>
    </row>
    <row r="453" spans="2:51" s="183" customFormat="1" ht="12">
      <c r="B453" s="182"/>
      <c r="D453" s="179" t="s">
        <v>165</v>
      </c>
      <c r="E453" s="184"/>
      <c r="F453" s="185" t="s">
        <v>724</v>
      </c>
      <c r="H453" s="184"/>
      <c r="K453" s="186"/>
      <c r="L453" s="187"/>
      <c r="M453" s="188"/>
      <c r="N453" s="189"/>
      <c r="O453" s="189"/>
      <c r="P453" s="189"/>
      <c r="Q453" s="189"/>
      <c r="R453" s="189"/>
      <c r="S453" s="189"/>
      <c r="T453" s="190"/>
      <c r="AT453" s="184" t="s">
        <v>165</v>
      </c>
      <c r="AU453" s="184" t="s">
        <v>82</v>
      </c>
      <c r="AV453" s="183" t="s">
        <v>21</v>
      </c>
      <c r="AW453" s="183" t="s">
        <v>36</v>
      </c>
      <c r="AX453" s="183" t="s">
        <v>73</v>
      </c>
      <c r="AY453" s="184" t="s">
        <v>153</v>
      </c>
    </row>
    <row r="454" spans="2:51" s="192" customFormat="1" ht="12">
      <c r="B454" s="191"/>
      <c r="D454" s="179" t="s">
        <v>165</v>
      </c>
      <c r="E454" s="193"/>
      <c r="F454" s="194" t="s">
        <v>428</v>
      </c>
      <c r="H454" s="195">
        <v>4</v>
      </c>
      <c r="K454" s="196"/>
      <c r="L454" s="197"/>
      <c r="M454" s="198"/>
      <c r="N454" s="199"/>
      <c r="O454" s="199"/>
      <c r="P454" s="199"/>
      <c r="Q454" s="199"/>
      <c r="R454" s="199"/>
      <c r="S454" s="199"/>
      <c r="T454" s="200"/>
      <c r="AT454" s="193" t="s">
        <v>165</v>
      </c>
      <c r="AU454" s="193" t="s">
        <v>82</v>
      </c>
      <c r="AV454" s="192" t="s">
        <v>82</v>
      </c>
      <c r="AW454" s="192" t="s">
        <v>36</v>
      </c>
      <c r="AX454" s="192" t="s">
        <v>73</v>
      </c>
      <c r="AY454" s="193" t="s">
        <v>153</v>
      </c>
    </row>
    <row r="455" spans="2:51" s="206" customFormat="1" ht="12">
      <c r="B455" s="205"/>
      <c r="D455" s="201" t="s">
        <v>165</v>
      </c>
      <c r="E455" s="207"/>
      <c r="F455" s="208" t="s">
        <v>190</v>
      </c>
      <c r="H455" s="209">
        <v>134.463</v>
      </c>
      <c r="K455" s="210"/>
      <c r="L455" s="211"/>
      <c r="M455" s="212"/>
      <c r="N455" s="213"/>
      <c r="O455" s="213"/>
      <c r="P455" s="213"/>
      <c r="Q455" s="213"/>
      <c r="R455" s="213"/>
      <c r="S455" s="213"/>
      <c r="T455" s="214"/>
      <c r="AT455" s="215" t="s">
        <v>165</v>
      </c>
      <c r="AU455" s="215" t="s">
        <v>82</v>
      </c>
      <c r="AV455" s="206" t="s">
        <v>161</v>
      </c>
      <c r="AW455" s="206" t="s">
        <v>36</v>
      </c>
      <c r="AX455" s="206" t="s">
        <v>21</v>
      </c>
      <c r="AY455" s="215" t="s">
        <v>153</v>
      </c>
    </row>
    <row r="456" spans="2:65" s="47" customFormat="1" ht="28.5" customHeight="1">
      <c r="B456" s="4"/>
      <c r="C456" s="5" t="s">
        <v>725</v>
      </c>
      <c r="D456" s="5" t="s">
        <v>156</v>
      </c>
      <c r="E456" s="6" t="s">
        <v>726</v>
      </c>
      <c r="F456" s="7" t="s">
        <v>727</v>
      </c>
      <c r="G456" s="8" t="s">
        <v>159</v>
      </c>
      <c r="H456" s="9">
        <v>134.463</v>
      </c>
      <c r="I456" s="10"/>
      <c r="J456" s="11">
        <f>ROUND(I456*H456,2)</f>
        <v>0</v>
      </c>
      <c r="K456" s="12" t="s">
        <v>160</v>
      </c>
      <c r="L456" s="42"/>
      <c r="M456" s="174"/>
      <c r="N456" s="175" t="s">
        <v>44</v>
      </c>
      <c r="O456" s="43"/>
      <c r="P456" s="176">
        <f>O456*H456</f>
        <v>0</v>
      </c>
      <c r="Q456" s="176">
        <v>0.00026</v>
      </c>
      <c r="R456" s="176">
        <f>Q456*H456</f>
        <v>0.03496037999999999</v>
      </c>
      <c r="S456" s="176">
        <v>0</v>
      </c>
      <c r="T456" s="177">
        <f>S456*H456</f>
        <v>0</v>
      </c>
      <c r="AR456" s="28" t="s">
        <v>259</v>
      </c>
      <c r="AT456" s="28" t="s">
        <v>156</v>
      </c>
      <c r="AU456" s="28" t="s">
        <v>82</v>
      </c>
      <c r="AY456" s="28" t="s">
        <v>153</v>
      </c>
      <c r="BE456" s="178">
        <f>IF(N456="základní",J456,0)</f>
        <v>0</v>
      </c>
      <c r="BF456" s="178">
        <f>IF(N456="snížená",J456,0)</f>
        <v>0</v>
      </c>
      <c r="BG456" s="178">
        <f>IF(N456="zákl. přenesená",J456,0)</f>
        <v>0</v>
      </c>
      <c r="BH456" s="178">
        <f>IF(N456="sníž. přenesená",J456,0)</f>
        <v>0</v>
      </c>
      <c r="BI456" s="178">
        <f>IF(N456="nulová",J456,0)</f>
        <v>0</v>
      </c>
      <c r="BJ456" s="28" t="s">
        <v>21</v>
      </c>
      <c r="BK456" s="178">
        <f>ROUND(I456*H456,2)</f>
        <v>0</v>
      </c>
      <c r="BL456" s="28" t="s">
        <v>259</v>
      </c>
      <c r="BM456" s="28" t="s">
        <v>728</v>
      </c>
    </row>
    <row r="457" spans="2:47" s="47" customFormat="1" ht="24">
      <c r="B457" s="4"/>
      <c r="D457" s="179" t="s">
        <v>163</v>
      </c>
      <c r="F457" s="180" t="s">
        <v>729</v>
      </c>
      <c r="K457" s="66"/>
      <c r="L457" s="42"/>
      <c r="M457" s="181"/>
      <c r="N457" s="43"/>
      <c r="O457" s="43"/>
      <c r="P457" s="43"/>
      <c r="Q457" s="43"/>
      <c r="R457" s="43"/>
      <c r="S457" s="43"/>
      <c r="T457" s="81"/>
      <c r="AT457" s="28" t="s">
        <v>163</v>
      </c>
      <c r="AU457" s="28" t="s">
        <v>82</v>
      </c>
    </row>
    <row r="458" spans="2:51" s="183" customFormat="1" ht="12">
      <c r="B458" s="182"/>
      <c r="D458" s="179" t="s">
        <v>165</v>
      </c>
      <c r="E458" s="184"/>
      <c r="F458" s="185" t="s">
        <v>174</v>
      </c>
      <c r="H458" s="184"/>
      <c r="K458" s="186"/>
      <c r="L458" s="187"/>
      <c r="M458" s="188"/>
      <c r="N458" s="189"/>
      <c r="O458" s="189"/>
      <c r="P458" s="189"/>
      <c r="Q458" s="189"/>
      <c r="R458" s="189"/>
      <c r="S458" s="189"/>
      <c r="T458" s="190"/>
      <c r="AT458" s="184" t="s">
        <v>165</v>
      </c>
      <c r="AU458" s="184" t="s">
        <v>82</v>
      </c>
      <c r="AV458" s="183" t="s">
        <v>21</v>
      </c>
      <c r="AW458" s="183" t="s">
        <v>36</v>
      </c>
      <c r="AX458" s="183" t="s">
        <v>73</v>
      </c>
      <c r="AY458" s="184" t="s">
        <v>153</v>
      </c>
    </row>
    <row r="459" spans="2:51" s="192" customFormat="1" ht="12">
      <c r="B459" s="191"/>
      <c r="D459" s="179" t="s">
        <v>165</v>
      </c>
      <c r="E459" s="193"/>
      <c r="F459" s="194" t="s">
        <v>721</v>
      </c>
      <c r="H459" s="195">
        <v>130.5</v>
      </c>
      <c r="K459" s="196"/>
      <c r="L459" s="197"/>
      <c r="M459" s="198"/>
      <c r="N459" s="199"/>
      <c r="O459" s="199"/>
      <c r="P459" s="199"/>
      <c r="Q459" s="199"/>
      <c r="R459" s="199"/>
      <c r="S459" s="199"/>
      <c r="T459" s="200"/>
      <c r="AT459" s="193" t="s">
        <v>165</v>
      </c>
      <c r="AU459" s="193" t="s">
        <v>82</v>
      </c>
      <c r="AV459" s="192" t="s">
        <v>82</v>
      </c>
      <c r="AW459" s="192" t="s">
        <v>36</v>
      </c>
      <c r="AX459" s="192" t="s">
        <v>73</v>
      </c>
      <c r="AY459" s="193" t="s">
        <v>153</v>
      </c>
    </row>
    <row r="460" spans="2:51" s="192" customFormat="1" ht="12">
      <c r="B460" s="191"/>
      <c r="D460" s="179" t="s">
        <v>165</v>
      </c>
      <c r="E460" s="193"/>
      <c r="F460" s="194" t="s">
        <v>711</v>
      </c>
      <c r="H460" s="195">
        <v>-2.85</v>
      </c>
      <c r="K460" s="196"/>
      <c r="L460" s="197"/>
      <c r="M460" s="198"/>
      <c r="N460" s="199"/>
      <c r="O460" s="199"/>
      <c r="P460" s="199"/>
      <c r="Q460" s="199"/>
      <c r="R460" s="199"/>
      <c r="S460" s="199"/>
      <c r="T460" s="200"/>
      <c r="AT460" s="193" t="s">
        <v>165</v>
      </c>
      <c r="AU460" s="193" t="s">
        <v>82</v>
      </c>
      <c r="AV460" s="192" t="s">
        <v>82</v>
      </c>
      <c r="AW460" s="192" t="s">
        <v>36</v>
      </c>
      <c r="AX460" s="192" t="s">
        <v>73</v>
      </c>
      <c r="AY460" s="193" t="s">
        <v>153</v>
      </c>
    </row>
    <row r="461" spans="2:51" s="183" customFormat="1" ht="12">
      <c r="B461" s="182"/>
      <c r="D461" s="179" t="s">
        <v>165</v>
      </c>
      <c r="E461" s="184"/>
      <c r="F461" s="185" t="s">
        <v>722</v>
      </c>
      <c r="H461" s="184"/>
      <c r="K461" s="186"/>
      <c r="L461" s="187"/>
      <c r="M461" s="188"/>
      <c r="N461" s="189"/>
      <c r="O461" s="189"/>
      <c r="P461" s="189"/>
      <c r="Q461" s="189"/>
      <c r="R461" s="189"/>
      <c r="S461" s="189"/>
      <c r="T461" s="190"/>
      <c r="AT461" s="184" t="s">
        <v>165</v>
      </c>
      <c r="AU461" s="184" t="s">
        <v>82</v>
      </c>
      <c r="AV461" s="183" t="s">
        <v>21</v>
      </c>
      <c r="AW461" s="183" t="s">
        <v>36</v>
      </c>
      <c r="AX461" s="183" t="s">
        <v>73</v>
      </c>
      <c r="AY461" s="184" t="s">
        <v>153</v>
      </c>
    </row>
    <row r="462" spans="2:51" s="192" customFormat="1" ht="12">
      <c r="B462" s="191"/>
      <c r="D462" s="179" t="s">
        <v>165</v>
      </c>
      <c r="E462" s="193"/>
      <c r="F462" s="194" t="s">
        <v>723</v>
      </c>
      <c r="H462" s="195">
        <v>2.813</v>
      </c>
      <c r="K462" s="196"/>
      <c r="L462" s="197"/>
      <c r="M462" s="198"/>
      <c r="N462" s="199"/>
      <c r="O462" s="199"/>
      <c r="P462" s="199"/>
      <c r="Q462" s="199"/>
      <c r="R462" s="199"/>
      <c r="S462" s="199"/>
      <c r="T462" s="200"/>
      <c r="AT462" s="193" t="s">
        <v>165</v>
      </c>
      <c r="AU462" s="193" t="s">
        <v>82</v>
      </c>
      <c r="AV462" s="192" t="s">
        <v>82</v>
      </c>
      <c r="AW462" s="192" t="s">
        <v>36</v>
      </c>
      <c r="AX462" s="192" t="s">
        <v>73</v>
      </c>
      <c r="AY462" s="193" t="s">
        <v>153</v>
      </c>
    </row>
    <row r="463" spans="2:51" s="183" customFormat="1" ht="12">
      <c r="B463" s="182"/>
      <c r="D463" s="179" t="s">
        <v>165</v>
      </c>
      <c r="E463" s="184"/>
      <c r="F463" s="185" t="s">
        <v>724</v>
      </c>
      <c r="H463" s="184"/>
      <c r="K463" s="186"/>
      <c r="L463" s="187"/>
      <c r="M463" s="188"/>
      <c r="N463" s="189"/>
      <c r="O463" s="189"/>
      <c r="P463" s="189"/>
      <c r="Q463" s="189"/>
      <c r="R463" s="189"/>
      <c r="S463" s="189"/>
      <c r="T463" s="190"/>
      <c r="AT463" s="184" t="s">
        <v>165</v>
      </c>
      <c r="AU463" s="184" t="s">
        <v>82</v>
      </c>
      <c r="AV463" s="183" t="s">
        <v>21</v>
      </c>
      <c r="AW463" s="183" t="s">
        <v>36</v>
      </c>
      <c r="AX463" s="183" t="s">
        <v>73</v>
      </c>
      <c r="AY463" s="184" t="s">
        <v>153</v>
      </c>
    </row>
    <row r="464" spans="2:51" s="192" customFormat="1" ht="12">
      <c r="B464" s="191"/>
      <c r="D464" s="179" t="s">
        <v>165</v>
      </c>
      <c r="E464" s="193"/>
      <c r="F464" s="194" t="s">
        <v>428</v>
      </c>
      <c r="H464" s="195">
        <v>4</v>
      </c>
      <c r="K464" s="196"/>
      <c r="L464" s="197"/>
      <c r="M464" s="198"/>
      <c r="N464" s="199"/>
      <c r="O464" s="199"/>
      <c r="P464" s="199"/>
      <c r="Q464" s="199"/>
      <c r="R464" s="199"/>
      <c r="S464" s="199"/>
      <c r="T464" s="200"/>
      <c r="AT464" s="193" t="s">
        <v>165</v>
      </c>
      <c r="AU464" s="193" t="s">
        <v>82</v>
      </c>
      <c r="AV464" s="192" t="s">
        <v>82</v>
      </c>
      <c r="AW464" s="192" t="s">
        <v>36</v>
      </c>
      <c r="AX464" s="192" t="s">
        <v>73</v>
      </c>
      <c r="AY464" s="193" t="s">
        <v>153</v>
      </c>
    </row>
    <row r="465" spans="2:51" s="206" customFormat="1" ht="12">
      <c r="B465" s="205"/>
      <c r="D465" s="179" t="s">
        <v>165</v>
      </c>
      <c r="E465" s="215"/>
      <c r="F465" s="221" t="s">
        <v>190</v>
      </c>
      <c r="H465" s="222">
        <v>134.463</v>
      </c>
      <c r="K465" s="210"/>
      <c r="L465" s="211"/>
      <c r="M465" s="212"/>
      <c r="N465" s="213"/>
      <c r="O465" s="213"/>
      <c r="P465" s="213"/>
      <c r="Q465" s="213"/>
      <c r="R465" s="213"/>
      <c r="S465" s="213"/>
      <c r="T465" s="214"/>
      <c r="AT465" s="215" t="s">
        <v>165</v>
      </c>
      <c r="AU465" s="215" t="s">
        <v>82</v>
      </c>
      <c r="AV465" s="206" t="s">
        <v>161</v>
      </c>
      <c r="AW465" s="206" t="s">
        <v>36</v>
      </c>
      <c r="AX465" s="206" t="s">
        <v>21</v>
      </c>
      <c r="AY465" s="215" t="s">
        <v>153</v>
      </c>
    </row>
    <row r="466" spans="2:63" s="159" customFormat="1" ht="36.75" customHeight="1">
      <c r="B466" s="158"/>
      <c r="D466" s="160" t="s">
        <v>72</v>
      </c>
      <c r="E466" s="161" t="s">
        <v>395</v>
      </c>
      <c r="F466" s="161" t="s">
        <v>730</v>
      </c>
      <c r="J466" s="162">
        <f>BK466</f>
        <v>0</v>
      </c>
      <c r="K466" s="163"/>
      <c r="L466" s="164"/>
      <c r="M466" s="165"/>
      <c r="N466" s="166"/>
      <c r="O466" s="166"/>
      <c r="P466" s="167">
        <f>P467</f>
        <v>0</v>
      </c>
      <c r="Q466" s="166"/>
      <c r="R466" s="167">
        <f>R467</f>
        <v>0</v>
      </c>
      <c r="S466" s="166"/>
      <c r="T466" s="168">
        <f>T467</f>
        <v>0</v>
      </c>
      <c r="AR466" s="160" t="s">
        <v>154</v>
      </c>
      <c r="AT466" s="169" t="s">
        <v>72</v>
      </c>
      <c r="AU466" s="169" t="s">
        <v>73</v>
      </c>
      <c r="AY466" s="160" t="s">
        <v>153</v>
      </c>
      <c r="BK466" s="170">
        <f>BK467</f>
        <v>0</v>
      </c>
    </row>
    <row r="467" spans="2:63" s="159" customFormat="1" ht="19.5" customHeight="1">
      <c r="B467" s="158"/>
      <c r="D467" s="171" t="s">
        <v>72</v>
      </c>
      <c r="E467" s="172" t="s">
        <v>731</v>
      </c>
      <c r="F467" s="172" t="s">
        <v>732</v>
      </c>
      <c r="J467" s="173">
        <f>BK467</f>
        <v>0</v>
      </c>
      <c r="K467" s="163"/>
      <c r="L467" s="164"/>
      <c r="M467" s="165"/>
      <c r="N467" s="166"/>
      <c r="O467" s="166"/>
      <c r="P467" s="167">
        <f>P468</f>
        <v>0</v>
      </c>
      <c r="Q467" s="166"/>
      <c r="R467" s="167">
        <f>R468</f>
        <v>0</v>
      </c>
      <c r="S467" s="166"/>
      <c r="T467" s="168">
        <f>T468</f>
        <v>0</v>
      </c>
      <c r="AR467" s="160" t="s">
        <v>154</v>
      </c>
      <c r="AT467" s="169" t="s">
        <v>72</v>
      </c>
      <c r="AU467" s="169" t="s">
        <v>21</v>
      </c>
      <c r="AY467" s="160" t="s">
        <v>153</v>
      </c>
      <c r="BK467" s="170">
        <f>BK468</f>
        <v>0</v>
      </c>
    </row>
    <row r="468" spans="2:65" s="47" customFormat="1" ht="20.25" customHeight="1">
      <c r="B468" s="4"/>
      <c r="C468" s="5" t="s">
        <v>733</v>
      </c>
      <c r="D468" s="5" t="s">
        <v>156</v>
      </c>
      <c r="E468" s="6" t="s">
        <v>734</v>
      </c>
      <c r="F468" s="7" t="s">
        <v>735</v>
      </c>
      <c r="G468" s="8" t="s">
        <v>384</v>
      </c>
      <c r="H468" s="9">
        <v>1</v>
      </c>
      <c r="I468" s="481">
        <f>'ELEKTRO B35'!G108</f>
        <v>0</v>
      </c>
      <c r="J468" s="11">
        <f>ROUND(I468*H468,2)</f>
        <v>0</v>
      </c>
      <c r="K468" s="12"/>
      <c r="L468" s="42"/>
      <c r="M468" s="174"/>
      <c r="N468" s="175" t="s">
        <v>44</v>
      </c>
      <c r="O468" s="43"/>
      <c r="P468" s="176">
        <f>O468*H468</f>
        <v>0</v>
      </c>
      <c r="Q468" s="176">
        <v>0</v>
      </c>
      <c r="R468" s="176">
        <f>Q468*H468</f>
        <v>0</v>
      </c>
      <c r="S468" s="176">
        <v>0</v>
      </c>
      <c r="T468" s="177">
        <f>S468*H468</f>
        <v>0</v>
      </c>
      <c r="AR468" s="28" t="s">
        <v>553</v>
      </c>
      <c r="AT468" s="28" t="s">
        <v>156</v>
      </c>
      <c r="AU468" s="28" t="s">
        <v>82</v>
      </c>
      <c r="AY468" s="28" t="s">
        <v>153</v>
      </c>
      <c r="BE468" s="178">
        <f>IF(N468="základní",J468,0)</f>
        <v>0</v>
      </c>
      <c r="BF468" s="178">
        <f>IF(N468="snížená",J468,0)</f>
        <v>0</v>
      </c>
      <c r="BG468" s="178">
        <f>IF(N468="zákl. přenesená",J468,0)</f>
        <v>0</v>
      </c>
      <c r="BH468" s="178">
        <f>IF(N468="sníž. přenesená",J468,0)</f>
        <v>0</v>
      </c>
      <c r="BI468" s="178">
        <f>IF(N468="nulová",J468,0)</f>
        <v>0</v>
      </c>
      <c r="BJ468" s="28" t="s">
        <v>21</v>
      </c>
      <c r="BK468" s="178">
        <f>ROUND(I468*H468,2)</f>
        <v>0</v>
      </c>
      <c r="BL468" s="28" t="s">
        <v>553</v>
      </c>
      <c r="BM468" s="28" t="s">
        <v>736</v>
      </c>
    </row>
    <row r="469" spans="2:63" s="159" customFormat="1" ht="36.75" customHeight="1">
      <c r="B469" s="158"/>
      <c r="D469" s="171" t="s">
        <v>72</v>
      </c>
      <c r="E469" s="223" t="s">
        <v>737</v>
      </c>
      <c r="F469" s="223" t="s">
        <v>738</v>
      </c>
      <c r="J469" s="224">
        <f>BK469</f>
        <v>0</v>
      </c>
      <c r="K469" s="163"/>
      <c r="L469" s="164"/>
      <c r="M469" s="165"/>
      <c r="N469" s="166"/>
      <c r="O469" s="166"/>
      <c r="P469" s="167">
        <f>SUM(P470:P473)</f>
        <v>0</v>
      </c>
      <c r="Q469" s="166"/>
      <c r="R469" s="167">
        <f>SUM(R470:R473)</f>
        <v>0</v>
      </c>
      <c r="S469" s="166"/>
      <c r="T469" s="168">
        <f>SUM(T470:T473)</f>
        <v>0</v>
      </c>
      <c r="AR469" s="160" t="s">
        <v>161</v>
      </c>
      <c r="AT469" s="169" t="s">
        <v>72</v>
      </c>
      <c r="AU469" s="169" t="s">
        <v>73</v>
      </c>
      <c r="AY469" s="160" t="s">
        <v>153</v>
      </c>
      <c r="BK469" s="170">
        <f>SUM(BK470:BK473)</f>
        <v>0</v>
      </c>
    </row>
    <row r="470" spans="2:65" s="47" customFormat="1" ht="20.25" customHeight="1">
      <c r="B470" s="4"/>
      <c r="C470" s="5" t="s">
        <v>739</v>
      </c>
      <c r="D470" s="5" t="s">
        <v>156</v>
      </c>
      <c r="E470" s="6" t="s">
        <v>740</v>
      </c>
      <c r="F470" s="7" t="s">
        <v>741</v>
      </c>
      <c r="G470" s="8" t="s">
        <v>742</v>
      </c>
      <c r="H470" s="9">
        <v>2</v>
      </c>
      <c r="I470" s="10"/>
      <c r="J470" s="11">
        <f>ROUND(I470*H470,2)</f>
        <v>0</v>
      </c>
      <c r="K470" s="12" t="s">
        <v>160</v>
      </c>
      <c r="L470" s="42"/>
      <c r="M470" s="174"/>
      <c r="N470" s="175" t="s">
        <v>44</v>
      </c>
      <c r="O470" s="43"/>
      <c r="P470" s="176">
        <f>O470*H470</f>
        <v>0</v>
      </c>
      <c r="Q470" s="176">
        <v>0</v>
      </c>
      <c r="R470" s="176">
        <f>Q470*H470</f>
        <v>0</v>
      </c>
      <c r="S470" s="176">
        <v>0</v>
      </c>
      <c r="T470" s="177">
        <f>S470*H470</f>
        <v>0</v>
      </c>
      <c r="AR470" s="28" t="s">
        <v>743</v>
      </c>
      <c r="AT470" s="28" t="s">
        <v>156</v>
      </c>
      <c r="AU470" s="28" t="s">
        <v>21</v>
      </c>
      <c r="AY470" s="28" t="s">
        <v>153</v>
      </c>
      <c r="BE470" s="178">
        <f>IF(N470="základní",J470,0)</f>
        <v>0</v>
      </c>
      <c r="BF470" s="178">
        <f>IF(N470="snížená",J470,0)</f>
        <v>0</v>
      </c>
      <c r="BG470" s="178">
        <f>IF(N470="zákl. přenesená",J470,0)</f>
        <v>0</v>
      </c>
      <c r="BH470" s="178">
        <f>IF(N470="sníž. přenesená",J470,0)</f>
        <v>0</v>
      </c>
      <c r="BI470" s="178">
        <f>IF(N470="nulová",J470,0)</f>
        <v>0</v>
      </c>
      <c r="BJ470" s="28" t="s">
        <v>21</v>
      </c>
      <c r="BK470" s="178">
        <f>ROUND(I470*H470,2)</f>
        <v>0</v>
      </c>
      <c r="BL470" s="28" t="s">
        <v>743</v>
      </c>
      <c r="BM470" s="28" t="s">
        <v>744</v>
      </c>
    </row>
    <row r="471" spans="2:47" s="47" customFormat="1" ht="24">
      <c r="B471" s="4"/>
      <c r="D471" s="179" t="s">
        <v>163</v>
      </c>
      <c r="F471" s="180" t="s">
        <v>745</v>
      </c>
      <c r="K471" s="66"/>
      <c r="L471" s="42"/>
      <c r="M471" s="181"/>
      <c r="N471" s="43"/>
      <c r="O471" s="43"/>
      <c r="P471" s="43"/>
      <c r="Q471" s="43"/>
      <c r="R471" s="43"/>
      <c r="S471" s="43"/>
      <c r="T471" s="81"/>
      <c r="AT471" s="28" t="s">
        <v>163</v>
      </c>
      <c r="AU471" s="28" t="s">
        <v>21</v>
      </c>
    </row>
    <row r="472" spans="2:51" s="183" customFormat="1" ht="12">
      <c r="B472" s="182"/>
      <c r="D472" s="179" t="s">
        <v>165</v>
      </c>
      <c r="E472" s="184"/>
      <c r="F472" s="185" t="s">
        <v>746</v>
      </c>
      <c r="H472" s="184"/>
      <c r="K472" s="186"/>
      <c r="L472" s="187"/>
      <c r="M472" s="188"/>
      <c r="N472" s="189"/>
      <c r="O472" s="189"/>
      <c r="P472" s="189"/>
      <c r="Q472" s="189"/>
      <c r="R472" s="189"/>
      <c r="S472" s="189"/>
      <c r="T472" s="190"/>
      <c r="AT472" s="184" t="s">
        <v>165</v>
      </c>
      <c r="AU472" s="184" t="s">
        <v>21</v>
      </c>
      <c r="AV472" s="183" t="s">
        <v>21</v>
      </c>
      <c r="AW472" s="183" t="s">
        <v>36</v>
      </c>
      <c r="AX472" s="183" t="s">
        <v>73</v>
      </c>
      <c r="AY472" s="184" t="s">
        <v>153</v>
      </c>
    </row>
    <row r="473" spans="2:51" s="192" customFormat="1" ht="12">
      <c r="B473" s="191"/>
      <c r="D473" s="179" t="s">
        <v>165</v>
      </c>
      <c r="E473" s="193"/>
      <c r="F473" s="194" t="s">
        <v>747</v>
      </c>
      <c r="H473" s="195">
        <v>2</v>
      </c>
      <c r="K473" s="196"/>
      <c r="L473" s="197"/>
      <c r="M473" s="225"/>
      <c r="N473" s="226"/>
      <c r="O473" s="226"/>
      <c r="P473" s="226"/>
      <c r="Q473" s="226"/>
      <c r="R473" s="226"/>
      <c r="S473" s="226"/>
      <c r="T473" s="227"/>
      <c r="AT473" s="193" t="s">
        <v>165</v>
      </c>
      <c r="AU473" s="193" t="s">
        <v>21</v>
      </c>
      <c r="AV473" s="192" t="s">
        <v>82</v>
      </c>
      <c r="AW473" s="192" t="s">
        <v>36</v>
      </c>
      <c r="AX473" s="192" t="s">
        <v>21</v>
      </c>
      <c r="AY473" s="193" t="s">
        <v>153</v>
      </c>
    </row>
    <row r="474" spans="2:12" s="47" customFormat="1" ht="6.75" customHeight="1">
      <c r="B474" s="111"/>
      <c r="C474" s="45"/>
      <c r="D474" s="45"/>
      <c r="E474" s="45"/>
      <c r="F474" s="45"/>
      <c r="G474" s="45"/>
      <c r="H474" s="45"/>
      <c r="I474" s="45"/>
      <c r="J474" s="45"/>
      <c r="K474" s="112"/>
      <c r="L474" s="42"/>
    </row>
    <row r="475" ht="12">
      <c r="AT475" s="228"/>
    </row>
  </sheetData>
  <sheetProtection password="CC06" sheet="1" objects="1" scenarios="1" selectLockedCells="1"/>
  <mergeCells count="9">
    <mergeCell ref="E46:H46"/>
    <mergeCell ref="E87:H87"/>
    <mergeCell ref="E89:H89"/>
    <mergeCell ref="G1:H1"/>
    <mergeCell ref="L2:V2"/>
    <mergeCell ref="E7:H7"/>
    <mergeCell ref="E9:H9"/>
    <mergeCell ref="E24:H24"/>
    <mergeCell ref="E44:H44"/>
  </mergeCells>
  <printOptions/>
  <pageMargins left="0.5833333333333334" right="0.5833333333333334" top="0.5833333333333334" bottom="0.75" header="0.5118055555555555" footer="0.5833333333333334"/>
  <pageSetup horizontalDpi="300" verticalDpi="300" orientation="landscape"/>
  <headerFooter alignWithMargins="0">
    <oddFooter>&amp;C&amp;"Times New Roman,obyčejné"&amp;12Stránka &amp;P z &amp;N</oddFooter>
  </headerFooter>
</worksheet>
</file>

<file path=xl/worksheets/sheet3.xml><?xml version="1.0" encoding="utf-8"?>
<worksheet xmlns="http://schemas.openxmlformats.org/spreadsheetml/2006/main" xmlns:r="http://schemas.openxmlformats.org/officeDocument/2006/relationships">
  <dimension ref="A1:BR100"/>
  <sheetViews>
    <sheetView showGridLines="0" zoomScale="110" zoomScaleNormal="110" zoomScalePageLayoutView="0" workbookViewId="0" topLeftCell="A1">
      <pane ySplit="1" topLeftCell="A77" activePane="bottomLeft" state="frozen"/>
      <selection pane="topLeft" activeCell="A1" sqref="A1"/>
      <selection pane="bottomLeft" activeCell="I88" sqref="I88"/>
    </sheetView>
  </sheetViews>
  <sheetFormatPr defaultColWidth="9.33203125" defaultRowHeight="13.5"/>
  <cols>
    <col min="1" max="1" width="7.16015625" style="25" customWidth="1"/>
    <col min="2" max="2" width="1.5" style="25" customWidth="1"/>
    <col min="3" max="3" width="3.5" style="25" customWidth="1"/>
    <col min="4" max="4" width="5.66015625" style="25" customWidth="1"/>
    <col min="5" max="5" width="14.66015625" style="25" customWidth="1"/>
    <col min="6" max="6" width="68" style="25" customWidth="1"/>
    <col min="7" max="7" width="7.5" style="25" customWidth="1"/>
    <col min="8" max="8" width="9.5" style="25" customWidth="1"/>
    <col min="9" max="9" width="12.66015625" style="25" customWidth="1"/>
    <col min="10" max="10" width="20.16015625" style="25" customWidth="1"/>
    <col min="11" max="11" width="13.33203125" style="25" customWidth="1"/>
    <col min="12" max="12" width="9.16015625" style="25" customWidth="1"/>
    <col min="13" max="21" width="0" style="25" hidden="1" customWidth="1"/>
    <col min="22" max="22" width="10.5" style="25" customWidth="1"/>
    <col min="23" max="23" width="14" style="25" customWidth="1"/>
    <col min="24" max="24" width="10.5" style="25" customWidth="1"/>
    <col min="25" max="25" width="12.83203125" style="25" customWidth="1"/>
    <col min="26" max="26" width="9.5" style="25" customWidth="1"/>
    <col min="27" max="27" width="12.83203125" style="25" customWidth="1"/>
    <col min="28" max="28" width="14" style="25" customWidth="1"/>
    <col min="29" max="29" width="9.5" style="25" customWidth="1"/>
    <col min="30" max="30" width="12.83203125" style="25" customWidth="1"/>
    <col min="31" max="31" width="14" style="25" customWidth="1"/>
    <col min="32" max="43" width="9.16015625" style="25" customWidth="1"/>
    <col min="44" max="65" width="0" style="25" hidden="1" customWidth="1"/>
    <col min="66" max="16384" width="9.16015625" style="25" customWidth="1"/>
  </cols>
  <sheetData>
    <row r="1" spans="1:70" ht="21.75" customHeight="1">
      <c r="A1" s="23"/>
      <c r="B1" s="23"/>
      <c r="C1" s="23"/>
      <c r="D1" s="24" t="s">
        <v>1</v>
      </c>
      <c r="E1" s="23"/>
      <c r="F1" s="23"/>
      <c r="G1" s="266"/>
      <c r="H1" s="266"/>
      <c r="I1" s="23"/>
      <c r="J1" s="23"/>
      <c r="K1" s="24" t="s">
        <v>100</v>
      </c>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12:46" ht="36.75" customHeight="1">
      <c r="L2" s="257"/>
      <c r="M2" s="257"/>
      <c r="N2" s="257"/>
      <c r="O2" s="257"/>
      <c r="P2" s="257"/>
      <c r="Q2" s="257"/>
      <c r="R2" s="257"/>
      <c r="S2" s="257"/>
      <c r="T2" s="257"/>
      <c r="U2" s="257"/>
      <c r="V2" s="257"/>
      <c r="AT2" s="28" t="s">
        <v>86</v>
      </c>
    </row>
    <row r="3" spans="2:46" ht="6.75" customHeight="1">
      <c r="B3" s="29"/>
      <c r="C3" s="30"/>
      <c r="D3" s="30"/>
      <c r="E3" s="30"/>
      <c r="F3" s="30"/>
      <c r="G3" s="30"/>
      <c r="H3" s="30"/>
      <c r="I3" s="30"/>
      <c r="J3" s="30"/>
      <c r="K3" s="31"/>
      <c r="AT3" s="28" t="s">
        <v>82</v>
      </c>
    </row>
    <row r="4" spans="2:46" ht="36.75" customHeight="1">
      <c r="B4" s="32"/>
      <c r="C4" s="27"/>
      <c r="D4" s="33" t="s">
        <v>101</v>
      </c>
      <c r="E4" s="27"/>
      <c r="F4" s="27"/>
      <c r="G4" s="27"/>
      <c r="H4" s="27"/>
      <c r="I4" s="27"/>
      <c r="J4" s="27"/>
      <c r="K4" s="34"/>
      <c r="M4" s="35" t="s">
        <v>10</v>
      </c>
      <c r="AT4" s="28" t="s">
        <v>4</v>
      </c>
    </row>
    <row r="5" spans="2:11" ht="6.75" customHeight="1">
      <c r="B5" s="32"/>
      <c r="C5" s="27"/>
      <c r="D5" s="27"/>
      <c r="E5" s="27"/>
      <c r="F5" s="27"/>
      <c r="G5" s="27"/>
      <c r="H5" s="27"/>
      <c r="I5" s="27"/>
      <c r="J5" s="27"/>
      <c r="K5" s="34"/>
    </row>
    <row r="6" spans="2:11" ht="12.75">
      <c r="B6" s="32"/>
      <c r="C6" s="27"/>
      <c r="D6" s="40" t="s">
        <v>16</v>
      </c>
      <c r="E6" s="27"/>
      <c r="F6" s="27"/>
      <c r="G6" s="27"/>
      <c r="H6" s="27"/>
      <c r="I6" s="27"/>
      <c r="J6" s="27"/>
      <c r="K6" s="34"/>
    </row>
    <row r="7" spans="2:11" ht="20.25" customHeight="1">
      <c r="B7" s="32"/>
      <c r="C7" s="27"/>
      <c r="D7" s="27"/>
      <c r="E7" s="265" t="str">
        <f>'Rekapitulace stavby'!K6</f>
        <v>Stavební úpravy učebny B35, B36, B45 v obj. B, areál Mendelu, Zemědělská 1, Brno</v>
      </c>
      <c r="F7" s="265"/>
      <c r="G7" s="265"/>
      <c r="H7" s="265"/>
      <c r="I7" s="27"/>
      <c r="J7" s="27"/>
      <c r="K7" s="34"/>
    </row>
    <row r="8" spans="2:11" s="47" customFormat="1" ht="12.75">
      <c r="B8" s="42"/>
      <c r="C8" s="43"/>
      <c r="D8" s="40" t="s">
        <v>102</v>
      </c>
      <c r="E8" s="43"/>
      <c r="F8" s="43"/>
      <c r="G8" s="43"/>
      <c r="H8" s="43"/>
      <c r="I8" s="43"/>
      <c r="J8" s="43"/>
      <c r="K8" s="46"/>
    </row>
    <row r="9" spans="2:11" s="47" customFormat="1" ht="36.75" customHeight="1">
      <c r="B9" s="42"/>
      <c r="C9" s="43"/>
      <c r="D9" s="43"/>
      <c r="E9" s="256" t="s">
        <v>748</v>
      </c>
      <c r="F9" s="256"/>
      <c r="G9" s="256"/>
      <c r="H9" s="256"/>
      <c r="I9" s="43"/>
      <c r="J9" s="43"/>
      <c r="K9" s="46"/>
    </row>
    <row r="10" spans="2:11" s="47" customFormat="1" ht="12">
      <c r="B10" s="42"/>
      <c r="C10" s="43"/>
      <c r="D10" s="43"/>
      <c r="E10" s="43"/>
      <c r="F10" s="43"/>
      <c r="G10" s="43"/>
      <c r="H10" s="43"/>
      <c r="I10" s="43"/>
      <c r="J10" s="43"/>
      <c r="K10" s="46"/>
    </row>
    <row r="11" spans="2:11" s="47" customFormat="1" ht="14.25" customHeight="1">
      <c r="B11" s="42"/>
      <c r="C11" s="43"/>
      <c r="D11" s="40" t="s">
        <v>19</v>
      </c>
      <c r="E11" s="43"/>
      <c r="F11" s="38" t="s">
        <v>81</v>
      </c>
      <c r="G11" s="43"/>
      <c r="H11" s="43"/>
      <c r="I11" s="40" t="s">
        <v>20</v>
      </c>
      <c r="J11" s="38" t="s">
        <v>749</v>
      </c>
      <c r="K11" s="46"/>
    </row>
    <row r="12" spans="2:11" s="47" customFormat="1" ht="14.25" customHeight="1">
      <c r="B12" s="42"/>
      <c r="C12" s="43"/>
      <c r="D12" s="40" t="s">
        <v>22</v>
      </c>
      <c r="E12" s="43"/>
      <c r="F12" s="38" t="s">
        <v>23</v>
      </c>
      <c r="G12" s="43"/>
      <c r="H12" s="43"/>
      <c r="I12" s="40" t="s">
        <v>24</v>
      </c>
      <c r="J12" s="78" t="str">
        <f>'Rekapitulace stavby'!AN8</f>
        <v>8.1.2016</v>
      </c>
      <c r="K12" s="46"/>
    </row>
    <row r="13" spans="2:11" s="47" customFormat="1" ht="10.5" customHeight="1">
      <c r="B13" s="42"/>
      <c r="C13" s="43"/>
      <c r="D13" s="43"/>
      <c r="E13" s="43"/>
      <c r="F13" s="43"/>
      <c r="G13" s="43"/>
      <c r="H13" s="43"/>
      <c r="I13" s="43"/>
      <c r="J13" s="43"/>
      <c r="K13" s="46"/>
    </row>
    <row r="14" spans="2:11" s="47" customFormat="1" ht="14.25" customHeight="1">
      <c r="B14" s="42"/>
      <c r="C14" s="43"/>
      <c r="D14" s="40" t="s">
        <v>28</v>
      </c>
      <c r="E14" s="43"/>
      <c r="F14" s="43"/>
      <c r="G14" s="43"/>
      <c r="H14" s="43"/>
      <c r="I14" s="40" t="s">
        <v>29</v>
      </c>
      <c r="J14" s="38"/>
      <c r="K14" s="46"/>
    </row>
    <row r="15" spans="2:11" s="47" customFormat="1" ht="18" customHeight="1">
      <c r="B15" s="42"/>
      <c r="C15" s="43"/>
      <c r="D15" s="43"/>
      <c r="E15" s="38" t="s">
        <v>30</v>
      </c>
      <c r="F15" s="43"/>
      <c r="G15" s="43"/>
      <c r="H15" s="43"/>
      <c r="I15" s="40" t="s">
        <v>31</v>
      </c>
      <c r="J15" s="38"/>
      <c r="K15" s="46"/>
    </row>
    <row r="16" spans="2:11" s="47" customFormat="1" ht="6.75" customHeight="1">
      <c r="B16" s="42"/>
      <c r="C16" s="43"/>
      <c r="D16" s="43"/>
      <c r="E16" s="43"/>
      <c r="F16" s="43"/>
      <c r="G16" s="43"/>
      <c r="H16" s="43"/>
      <c r="I16" s="43"/>
      <c r="J16" s="43"/>
      <c r="K16" s="46"/>
    </row>
    <row r="17" spans="2:11" s="47" customFormat="1" ht="14.25" customHeight="1">
      <c r="B17" s="42"/>
      <c r="C17" s="43"/>
      <c r="D17" s="40" t="s">
        <v>32</v>
      </c>
      <c r="E17" s="43"/>
      <c r="F17" s="43"/>
      <c r="G17" s="43"/>
      <c r="H17" s="43"/>
      <c r="I17" s="40" t="s">
        <v>29</v>
      </c>
      <c r="J17" s="38">
        <f>IF('Rekapitulace stavby'!AN13="Vyplň údaj","",IF('Rekapitulace stavby'!AN13="","",'Rekapitulace stavby'!AN13))</f>
      </c>
      <c r="K17" s="46"/>
    </row>
    <row r="18" spans="2:11" s="47" customFormat="1" ht="18" customHeight="1">
      <c r="B18" s="42"/>
      <c r="C18" s="43"/>
      <c r="D18" s="43"/>
      <c r="E18" s="38">
        <f>IF('Rekapitulace stavby'!E14="Vyplň údaj","",IF('Rekapitulace stavby'!E14="","",'Rekapitulace stavby'!E14))</f>
      </c>
      <c r="F18" s="43"/>
      <c r="G18" s="43"/>
      <c r="H18" s="43"/>
      <c r="I18" s="40" t="s">
        <v>31</v>
      </c>
      <c r="J18" s="38">
        <f>IF('Rekapitulace stavby'!AN14="Vyplň údaj","",IF('Rekapitulace stavby'!AN14="","",'Rekapitulace stavby'!AN14))</f>
      </c>
      <c r="K18" s="46"/>
    </row>
    <row r="19" spans="2:11" s="47" customFormat="1" ht="6.75" customHeight="1">
      <c r="B19" s="42"/>
      <c r="C19" s="43"/>
      <c r="D19" s="43"/>
      <c r="E19" s="43"/>
      <c r="F19" s="43"/>
      <c r="G19" s="43"/>
      <c r="H19" s="43"/>
      <c r="I19" s="43"/>
      <c r="J19" s="43"/>
      <c r="K19" s="46"/>
    </row>
    <row r="20" spans="2:11" s="47" customFormat="1" ht="14.25" customHeight="1">
      <c r="B20" s="42"/>
      <c r="C20" s="43"/>
      <c r="D20" s="40" t="s">
        <v>34</v>
      </c>
      <c r="E20" s="43"/>
      <c r="F20" s="43"/>
      <c r="G20" s="43"/>
      <c r="H20" s="43"/>
      <c r="I20" s="40" t="s">
        <v>29</v>
      </c>
      <c r="J20" s="38"/>
      <c r="K20" s="46"/>
    </row>
    <row r="21" spans="2:11" s="47" customFormat="1" ht="18" customHeight="1">
      <c r="B21" s="42"/>
      <c r="C21" s="43"/>
      <c r="D21" s="43"/>
      <c r="E21" s="38" t="s">
        <v>35</v>
      </c>
      <c r="F21" s="43"/>
      <c r="G21" s="43"/>
      <c r="H21" s="43"/>
      <c r="I21" s="40" t="s">
        <v>31</v>
      </c>
      <c r="J21" s="38"/>
      <c r="K21" s="46"/>
    </row>
    <row r="22" spans="2:11" s="47" customFormat="1" ht="6.75" customHeight="1">
      <c r="B22" s="42"/>
      <c r="C22" s="43"/>
      <c r="D22" s="43"/>
      <c r="E22" s="43"/>
      <c r="F22" s="43"/>
      <c r="G22" s="43"/>
      <c r="H22" s="43"/>
      <c r="I22" s="43"/>
      <c r="J22" s="43"/>
      <c r="K22" s="46"/>
    </row>
    <row r="23" spans="2:11" s="47" customFormat="1" ht="14.25" customHeight="1">
      <c r="B23" s="42"/>
      <c r="C23" s="43"/>
      <c r="D23" s="40" t="s">
        <v>37</v>
      </c>
      <c r="E23" s="43"/>
      <c r="F23" s="43"/>
      <c r="G23" s="43"/>
      <c r="H23" s="43"/>
      <c r="I23" s="43"/>
      <c r="J23" s="43"/>
      <c r="K23" s="46"/>
    </row>
    <row r="24" spans="2:11" s="117" customFormat="1" ht="20.25" customHeight="1">
      <c r="B24" s="114"/>
      <c r="C24" s="115"/>
      <c r="D24" s="115"/>
      <c r="E24" s="262"/>
      <c r="F24" s="262"/>
      <c r="G24" s="262"/>
      <c r="H24" s="262"/>
      <c r="I24" s="115"/>
      <c r="J24" s="115"/>
      <c r="K24" s="116"/>
    </row>
    <row r="25" spans="2:11" s="47" customFormat="1" ht="6.75" customHeight="1">
      <c r="B25" s="42"/>
      <c r="C25" s="43"/>
      <c r="D25" s="43"/>
      <c r="E25" s="43"/>
      <c r="F25" s="43"/>
      <c r="G25" s="43"/>
      <c r="H25" s="43"/>
      <c r="I25" s="43"/>
      <c r="J25" s="43"/>
      <c r="K25" s="46"/>
    </row>
    <row r="26" spans="2:11" s="47" customFormat="1" ht="6.75" customHeight="1">
      <c r="B26" s="42"/>
      <c r="C26" s="43"/>
      <c r="D26" s="79"/>
      <c r="E26" s="79"/>
      <c r="F26" s="79"/>
      <c r="G26" s="79"/>
      <c r="H26" s="79"/>
      <c r="I26" s="79"/>
      <c r="J26" s="79"/>
      <c r="K26" s="119"/>
    </row>
    <row r="27" spans="2:11" s="47" customFormat="1" ht="24.75" customHeight="1">
      <c r="B27" s="42"/>
      <c r="C27" s="43"/>
      <c r="D27" s="118" t="s">
        <v>39</v>
      </c>
      <c r="E27" s="43"/>
      <c r="F27" s="43"/>
      <c r="G27" s="43"/>
      <c r="H27" s="43"/>
      <c r="I27" s="43"/>
      <c r="J27" s="89">
        <f>ROUND(J79,2)</f>
        <v>0</v>
      </c>
      <c r="K27" s="46"/>
    </row>
    <row r="28" spans="2:11" s="47" customFormat="1" ht="6.75" customHeight="1">
      <c r="B28" s="42"/>
      <c r="C28" s="43"/>
      <c r="D28" s="79"/>
      <c r="E28" s="79"/>
      <c r="F28" s="79"/>
      <c r="G28" s="79"/>
      <c r="H28" s="79"/>
      <c r="I28" s="79"/>
      <c r="J28" s="79"/>
      <c r="K28" s="119"/>
    </row>
    <row r="29" spans="2:11" s="47" customFormat="1" ht="14.25" customHeight="1">
      <c r="B29" s="42"/>
      <c r="C29" s="43"/>
      <c r="D29" s="43"/>
      <c r="E29" s="43"/>
      <c r="F29" s="48" t="s">
        <v>41</v>
      </c>
      <c r="G29" s="43"/>
      <c r="H29" s="43"/>
      <c r="I29" s="48" t="s">
        <v>40</v>
      </c>
      <c r="J29" s="48" t="s">
        <v>42</v>
      </c>
      <c r="K29" s="46"/>
    </row>
    <row r="30" spans="2:11" s="47" customFormat="1" ht="14.25" customHeight="1">
      <c r="B30" s="42"/>
      <c r="C30" s="43"/>
      <c r="D30" s="51" t="s">
        <v>43</v>
      </c>
      <c r="E30" s="51" t="s">
        <v>44</v>
      </c>
      <c r="F30" s="120">
        <f>ROUND(SUM(BE79:BE99),2)</f>
        <v>0</v>
      </c>
      <c r="G30" s="43"/>
      <c r="H30" s="43"/>
      <c r="I30" s="121">
        <v>0.21</v>
      </c>
      <c r="J30" s="120">
        <f>ROUND(ROUND((SUM(BE79:BE99)),2)*I30,2)</f>
        <v>0</v>
      </c>
      <c r="K30" s="46"/>
    </row>
    <row r="31" spans="2:11" s="47" customFormat="1" ht="14.25" customHeight="1">
      <c r="B31" s="42"/>
      <c r="C31" s="43"/>
      <c r="D31" s="43"/>
      <c r="E31" s="51" t="s">
        <v>45</v>
      </c>
      <c r="F31" s="120">
        <f>ROUND(SUM(BF79:BF99),2)</f>
        <v>0</v>
      </c>
      <c r="G31" s="43"/>
      <c r="H31" s="43"/>
      <c r="I31" s="121">
        <v>0.15</v>
      </c>
      <c r="J31" s="120">
        <f>ROUND(ROUND((SUM(BF79:BF99)),2)*I31,2)</f>
        <v>0</v>
      </c>
      <c r="K31" s="46"/>
    </row>
    <row r="32" spans="2:11" s="47" customFormat="1" ht="14.25" customHeight="1" hidden="1">
      <c r="B32" s="42"/>
      <c r="C32" s="43"/>
      <c r="D32" s="43"/>
      <c r="E32" s="51" t="s">
        <v>46</v>
      </c>
      <c r="F32" s="120">
        <f>ROUND(SUM(BG79:BG99),2)</f>
        <v>0</v>
      </c>
      <c r="G32" s="43"/>
      <c r="H32" s="43"/>
      <c r="I32" s="121">
        <v>0.21</v>
      </c>
      <c r="J32" s="120">
        <v>0</v>
      </c>
      <c r="K32" s="46"/>
    </row>
    <row r="33" spans="2:11" s="47" customFormat="1" ht="14.25" customHeight="1" hidden="1">
      <c r="B33" s="42"/>
      <c r="C33" s="43"/>
      <c r="D33" s="43"/>
      <c r="E33" s="51" t="s">
        <v>47</v>
      </c>
      <c r="F33" s="120">
        <f>ROUND(SUM(BH79:BH99),2)</f>
        <v>0</v>
      </c>
      <c r="G33" s="43"/>
      <c r="H33" s="43"/>
      <c r="I33" s="121">
        <v>0.15</v>
      </c>
      <c r="J33" s="120">
        <v>0</v>
      </c>
      <c r="K33" s="46"/>
    </row>
    <row r="34" spans="2:11" s="47" customFormat="1" ht="14.25" customHeight="1" hidden="1">
      <c r="B34" s="42"/>
      <c r="C34" s="43"/>
      <c r="D34" s="43"/>
      <c r="E34" s="51" t="s">
        <v>48</v>
      </c>
      <c r="F34" s="120">
        <f>ROUND(SUM(BI79:BI99),2)</f>
        <v>0</v>
      </c>
      <c r="G34" s="43"/>
      <c r="H34" s="43"/>
      <c r="I34" s="121">
        <v>0</v>
      </c>
      <c r="J34" s="120">
        <v>0</v>
      </c>
      <c r="K34" s="46"/>
    </row>
    <row r="35" spans="2:11" s="47" customFormat="1" ht="6.75" customHeight="1">
      <c r="B35" s="42"/>
      <c r="C35" s="43"/>
      <c r="D35" s="43"/>
      <c r="E35" s="43"/>
      <c r="F35" s="43"/>
      <c r="G35" s="43"/>
      <c r="H35" s="43"/>
      <c r="I35" s="43"/>
      <c r="J35" s="43"/>
      <c r="K35" s="46"/>
    </row>
    <row r="36" spans="2:11" s="47" customFormat="1" ht="24.75" customHeight="1">
      <c r="B36" s="42"/>
      <c r="C36" s="54"/>
      <c r="D36" s="55" t="s">
        <v>49</v>
      </c>
      <c r="E36" s="56"/>
      <c r="F36" s="56"/>
      <c r="G36" s="122" t="s">
        <v>50</v>
      </c>
      <c r="H36" s="57" t="s">
        <v>51</v>
      </c>
      <c r="I36" s="56"/>
      <c r="J36" s="123">
        <f>SUM(J27:J34)</f>
        <v>0</v>
      </c>
      <c r="K36" s="124"/>
    </row>
    <row r="37" spans="2:11" s="47" customFormat="1" ht="36.75" customHeight="1">
      <c r="B37" s="59"/>
      <c r="C37" s="60"/>
      <c r="D37" s="60"/>
      <c r="E37" s="60"/>
      <c r="F37" s="60"/>
      <c r="G37" s="60"/>
      <c r="H37" s="60"/>
      <c r="I37" s="60"/>
      <c r="J37" s="60"/>
      <c r="K37" s="61"/>
    </row>
    <row r="41" spans="2:11" s="47" customFormat="1" ht="6.75" customHeight="1">
      <c r="B41" s="125"/>
      <c r="C41" s="126"/>
      <c r="D41" s="126"/>
      <c r="E41" s="126"/>
      <c r="F41" s="126"/>
      <c r="G41" s="126"/>
      <c r="H41" s="126"/>
      <c r="I41" s="126"/>
      <c r="J41" s="126"/>
      <c r="K41" s="127"/>
    </row>
    <row r="42" spans="2:11" s="47" customFormat="1" ht="36.75" customHeight="1">
      <c r="B42" s="42"/>
      <c r="C42" s="33" t="s">
        <v>110</v>
      </c>
      <c r="D42" s="43"/>
      <c r="E42" s="43"/>
      <c r="F42" s="43"/>
      <c r="G42" s="43"/>
      <c r="H42" s="43"/>
      <c r="I42" s="43"/>
      <c r="J42" s="43"/>
      <c r="K42" s="46"/>
    </row>
    <row r="43" spans="2:11" s="47" customFormat="1" ht="6.75" customHeight="1">
      <c r="B43" s="42"/>
      <c r="C43" s="43"/>
      <c r="D43" s="43"/>
      <c r="E43" s="43"/>
      <c r="F43" s="43"/>
      <c r="G43" s="43"/>
      <c r="H43" s="43"/>
      <c r="I43" s="43"/>
      <c r="J43" s="43"/>
      <c r="K43" s="46"/>
    </row>
    <row r="44" spans="2:11" s="47" customFormat="1" ht="14.25" customHeight="1">
      <c r="B44" s="42"/>
      <c r="C44" s="40" t="s">
        <v>16</v>
      </c>
      <c r="D44" s="43"/>
      <c r="E44" s="43"/>
      <c r="F44" s="43"/>
      <c r="G44" s="43"/>
      <c r="H44" s="43"/>
      <c r="I44" s="43"/>
      <c r="J44" s="43"/>
      <c r="K44" s="46"/>
    </row>
    <row r="45" spans="2:11" s="47" customFormat="1" ht="20.25" customHeight="1">
      <c r="B45" s="42"/>
      <c r="C45" s="43"/>
      <c r="D45" s="43"/>
      <c r="E45" s="265" t="str">
        <f>E7</f>
        <v>Stavební úpravy učebny B35, B36, B45 v obj. B, areál Mendelu, Zemědělská 1, Brno</v>
      </c>
      <c r="F45" s="265"/>
      <c r="G45" s="265"/>
      <c r="H45" s="265"/>
      <c r="I45" s="43"/>
      <c r="J45" s="43"/>
      <c r="K45" s="46"/>
    </row>
    <row r="46" spans="2:11" s="47" customFormat="1" ht="14.25" customHeight="1">
      <c r="B46" s="42"/>
      <c r="C46" s="40" t="s">
        <v>102</v>
      </c>
      <c r="D46" s="43"/>
      <c r="E46" s="43"/>
      <c r="F46" s="43"/>
      <c r="G46" s="43"/>
      <c r="H46" s="43"/>
      <c r="I46" s="43"/>
      <c r="J46" s="43"/>
      <c r="K46" s="46"/>
    </row>
    <row r="47" spans="2:11" s="47" customFormat="1" ht="21.75" customHeight="1">
      <c r="B47" s="42"/>
      <c r="C47" s="43"/>
      <c r="D47" s="43"/>
      <c r="E47" s="256" t="str">
        <f>E9</f>
        <v>16-SO002-02 - Učebna  B35 - neinvestiční náklady</v>
      </c>
      <c r="F47" s="256"/>
      <c r="G47" s="256"/>
      <c r="H47" s="256"/>
      <c r="I47" s="43"/>
      <c r="J47" s="43"/>
      <c r="K47" s="46"/>
    </row>
    <row r="48" spans="2:11" s="47" customFormat="1" ht="6.75" customHeight="1">
      <c r="B48" s="42"/>
      <c r="C48" s="43"/>
      <c r="D48" s="43"/>
      <c r="E48" s="43"/>
      <c r="F48" s="43"/>
      <c r="G48" s="43"/>
      <c r="H48" s="43"/>
      <c r="I48" s="43"/>
      <c r="J48" s="43"/>
      <c r="K48" s="46"/>
    </row>
    <row r="49" spans="2:11" s="47" customFormat="1" ht="18" customHeight="1">
      <c r="B49" s="42"/>
      <c r="C49" s="40" t="s">
        <v>22</v>
      </c>
      <c r="D49" s="43"/>
      <c r="E49" s="43"/>
      <c r="F49" s="38" t="str">
        <f>F12</f>
        <v> Zemědělská 1, Brno</v>
      </c>
      <c r="G49" s="43"/>
      <c r="H49" s="43"/>
      <c r="I49" s="40" t="s">
        <v>24</v>
      </c>
      <c r="J49" s="78" t="str">
        <f>IF(J12="","",J12)</f>
        <v>8.1.2016</v>
      </c>
      <c r="K49" s="46"/>
    </row>
    <row r="50" spans="2:11" s="47" customFormat="1" ht="6.75" customHeight="1">
      <c r="B50" s="42"/>
      <c r="C50" s="43"/>
      <c r="D50" s="43"/>
      <c r="E50" s="43"/>
      <c r="F50" s="43"/>
      <c r="G50" s="43"/>
      <c r="H50" s="43"/>
      <c r="I50" s="43"/>
      <c r="J50" s="43"/>
      <c r="K50" s="46"/>
    </row>
    <row r="51" spans="2:11" s="47" customFormat="1" ht="12.75">
      <c r="B51" s="42"/>
      <c r="C51" s="40" t="s">
        <v>28</v>
      </c>
      <c r="D51" s="43"/>
      <c r="E51" s="43"/>
      <c r="F51" s="38" t="str">
        <f>E15</f>
        <v>Mendelova univerzita b Brně, Zemědělská 1. Brno</v>
      </c>
      <c r="G51" s="43"/>
      <c r="H51" s="43"/>
      <c r="I51" s="40" t="s">
        <v>34</v>
      </c>
      <c r="J51" s="38" t="str">
        <f>E21</f>
        <v>Ing. Jiřina Dvořáková</v>
      </c>
      <c r="K51" s="46"/>
    </row>
    <row r="52" spans="2:11" s="47" customFormat="1" ht="14.25" customHeight="1">
      <c r="B52" s="42"/>
      <c r="C52" s="40" t="s">
        <v>32</v>
      </c>
      <c r="D52" s="43"/>
      <c r="E52" s="43"/>
      <c r="F52" s="38">
        <f>IF(E18="","",E18)</f>
      </c>
      <c r="G52" s="43"/>
      <c r="H52" s="43"/>
      <c r="I52" s="43"/>
      <c r="J52" s="43"/>
      <c r="K52" s="46"/>
    </row>
    <row r="53" spans="2:11" s="47" customFormat="1" ht="9.75" customHeight="1">
      <c r="B53" s="42"/>
      <c r="C53" s="43"/>
      <c r="D53" s="43"/>
      <c r="E53" s="43"/>
      <c r="F53" s="43"/>
      <c r="G53" s="43"/>
      <c r="H53" s="43"/>
      <c r="I53" s="43"/>
      <c r="J53" s="43"/>
      <c r="K53" s="46"/>
    </row>
    <row r="54" spans="2:11" s="47" customFormat="1" ht="29.25" customHeight="1">
      <c r="B54" s="42"/>
      <c r="C54" s="128" t="s">
        <v>111</v>
      </c>
      <c r="D54" s="54"/>
      <c r="E54" s="54"/>
      <c r="F54" s="54"/>
      <c r="G54" s="54"/>
      <c r="H54" s="54"/>
      <c r="I54" s="54"/>
      <c r="J54" s="129" t="s">
        <v>112</v>
      </c>
      <c r="K54" s="58"/>
    </row>
    <row r="55" spans="2:11" s="47" customFormat="1" ht="9.75" customHeight="1">
      <c r="B55" s="42"/>
      <c r="C55" s="43"/>
      <c r="D55" s="43"/>
      <c r="E55" s="43"/>
      <c r="F55" s="43"/>
      <c r="G55" s="43"/>
      <c r="H55" s="43"/>
      <c r="I55" s="43"/>
      <c r="J55" s="43"/>
      <c r="K55" s="46"/>
    </row>
    <row r="56" spans="2:47" s="47" customFormat="1" ht="29.25" customHeight="1">
      <c r="B56" s="42"/>
      <c r="C56" s="130" t="s">
        <v>113</v>
      </c>
      <c r="D56" s="43"/>
      <c r="E56" s="43"/>
      <c r="F56" s="43"/>
      <c r="G56" s="43"/>
      <c r="H56" s="43"/>
      <c r="I56" s="43"/>
      <c r="J56" s="89">
        <f>J79</f>
        <v>0</v>
      </c>
      <c r="K56" s="46"/>
      <c r="AU56" s="28" t="s">
        <v>114</v>
      </c>
    </row>
    <row r="57" spans="2:11" s="137" customFormat="1" ht="24.75" customHeight="1">
      <c r="B57" s="131"/>
      <c r="C57" s="132"/>
      <c r="D57" s="133" t="s">
        <v>121</v>
      </c>
      <c r="E57" s="134"/>
      <c r="F57" s="134"/>
      <c r="G57" s="134"/>
      <c r="H57" s="134"/>
      <c r="I57" s="134"/>
      <c r="J57" s="135">
        <f>J80</f>
        <v>0</v>
      </c>
      <c r="K57" s="136"/>
    </row>
    <row r="58" spans="2:11" s="144" customFormat="1" ht="19.5" customHeight="1">
      <c r="B58" s="138"/>
      <c r="C58" s="139"/>
      <c r="D58" s="140" t="s">
        <v>125</v>
      </c>
      <c r="E58" s="141"/>
      <c r="F58" s="141"/>
      <c r="G58" s="141"/>
      <c r="H58" s="141"/>
      <c r="I58" s="141"/>
      <c r="J58" s="142">
        <f>J81</f>
        <v>0</v>
      </c>
      <c r="K58" s="143"/>
    </row>
    <row r="59" spans="2:11" s="137" customFormat="1" ht="24.75" customHeight="1">
      <c r="B59" s="131"/>
      <c r="C59" s="132"/>
      <c r="D59" s="133" t="s">
        <v>750</v>
      </c>
      <c r="E59" s="134"/>
      <c r="F59" s="134"/>
      <c r="G59" s="134"/>
      <c r="H59" s="134"/>
      <c r="I59" s="134"/>
      <c r="J59" s="135">
        <f>J84</f>
        <v>0</v>
      </c>
      <c r="K59" s="136"/>
    </row>
    <row r="60" spans="2:11" s="47" customFormat="1" ht="21.75" customHeight="1">
      <c r="B60" s="42"/>
      <c r="C60" s="43"/>
      <c r="D60" s="43"/>
      <c r="E60" s="43"/>
      <c r="F60" s="43"/>
      <c r="G60" s="43"/>
      <c r="H60" s="43"/>
      <c r="I60" s="43"/>
      <c r="J60" s="43"/>
      <c r="K60" s="46"/>
    </row>
    <row r="61" spans="2:11" s="47" customFormat="1" ht="144.75" customHeight="1">
      <c r="B61" s="59"/>
      <c r="C61" s="60"/>
      <c r="D61" s="60"/>
      <c r="E61" s="60"/>
      <c r="F61" s="60"/>
      <c r="G61" s="60"/>
      <c r="H61" s="60"/>
      <c r="I61" s="60"/>
      <c r="J61" s="60"/>
      <c r="K61" s="61"/>
    </row>
    <row r="65" spans="2:12" s="47" customFormat="1" ht="6.75" customHeight="1">
      <c r="B65" s="62"/>
      <c r="C65" s="63"/>
      <c r="D65" s="63"/>
      <c r="E65" s="63"/>
      <c r="F65" s="63"/>
      <c r="G65" s="63"/>
      <c r="H65" s="63"/>
      <c r="I65" s="63"/>
      <c r="J65" s="63"/>
      <c r="K65" s="64"/>
      <c r="L65" s="42"/>
    </row>
    <row r="66" spans="2:12" s="47" customFormat="1" ht="36.75" customHeight="1">
      <c r="B66" s="4"/>
      <c r="C66" s="65" t="s">
        <v>137</v>
      </c>
      <c r="K66" s="66"/>
      <c r="L66" s="42"/>
    </row>
    <row r="67" spans="2:12" s="47" customFormat="1" ht="6.75" customHeight="1">
      <c r="B67" s="4"/>
      <c r="K67" s="66"/>
      <c r="L67" s="42"/>
    </row>
    <row r="68" spans="2:12" s="47" customFormat="1" ht="14.25" customHeight="1">
      <c r="B68" s="4"/>
      <c r="C68" s="68" t="s">
        <v>16</v>
      </c>
      <c r="K68" s="66"/>
      <c r="L68" s="42"/>
    </row>
    <row r="69" spans="2:12" s="47" customFormat="1" ht="20.25" customHeight="1">
      <c r="B69" s="4"/>
      <c r="E69" s="265" t="str">
        <f>E7</f>
        <v>Stavební úpravy učebny B35, B36, B45 v obj. B, areál Mendelu, Zemědělská 1, Brno</v>
      </c>
      <c r="F69" s="265"/>
      <c r="G69" s="265"/>
      <c r="H69" s="265"/>
      <c r="K69" s="66"/>
      <c r="L69" s="42"/>
    </row>
    <row r="70" spans="2:12" s="47" customFormat="1" ht="14.25" customHeight="1">
      <c r="B70" s="4"/>
      <c r="C70" s="68" t="s">
        <v>102</v>
      </c>
      <c r="K70" s="66"/>
      <c r="L70" s="42"/>
    </row>
    <row r="71" spans="2:12" s="47" customFormat="1" ht="21.75" customHeight="1">
      <c r="B71" s="4"/>
      <c r="E71" s="256" t="str">
        <f>E9</f>
        <v>16-SO002-02 - Učebna  B35 - neinvestiční náklady</v>
      </c>
      <c r="F71" s="256"/>
      <c r="G71" s="256"/>
      <c r="H71" s="256"/>
      <c r="K71" s="66"/>
      <c r="L71" s="42"/>
    </row>
    <row r="72" spans="2:12" s="47" customFormat="1" ht="6.75" customHeight="1">
      <c r="B72" s="4"/>
      <c r="K72" s="66"/>
      <c r="L72" s="42"/>
    </row>
    <row r="73" spans="2:12" s="47" customFormat="1" ht="18" customHeight="1">
      <c r="B73" s="4"/>
      <c r="C73" s="68" t="s">
        <v>22</v>
      </c>
      <c r="F73" s="145" t="str">
        <f>F12</f>
        <v> Zemědělská 1, Brno</v>
      </c>
      <c r="I73" s="68" t="s">
        <v>24</v>
      </c>
      <c r="J73" s="146" t="str">
        <f>IF(J12="","",J12)</f>
        <v>8.1.2016</v>
      </c>
      <c r="K73" s="66"/>
      <c r="L73" s="42"/>
    </row>
    <row r="74" spans="2:12" s="47" customFormat="1" ht="6.75" customHeight="1">
      <c r="B74" s="4"/>
      <c r="K74" s="66"/>
      <c r="L74" s="42"/>
    </row>
    <row r="75" spans="2:12" s="47" customFormat="1" ht="12.75">
      <c r="B75" s="4"/>
      <c r="C75" s="68" t="s">
        <v>28</v>
      </c>
      <c r="F75" s="145" t="str">
        <f>E15</f>
        <v>Mendelova univerzita b Brně, Zemědělská 1. Brno</v>
      </c>
      <c r="I75" s="68" t="s">
        <v>34</v>
      </c>
      <c r="J75" s="145" t="str">
        <f>E21</f>
        <v>Ing. Jiřina Dvořáková</v>
      </c>
      <c r="K75" s="66"/>
      <c r="L75" s="42"/>
    </row>
    <row r="76" spans="2:12" s="47" customFormat="1" ht="14.25" customHeight="1">
      <c r="B76" s="4"/>
      <c r="C76" s="68" t="s">
        <v>32</v>
      </c>
      <c r="F76" s="145">
        <f>IF(E18="","",E18)</f>
      </c>
      <c r="K76" s="66"/>
      <c r="L76" s="42"/>
    </row>
    <row r="77" spans="2:12" s="47" customFormat="1" ht="9.75" customHeight="1">
      <c r="B77" s="4"/>
      <c r="K77" s="66"/>
      <c r="L77" s="42"/>
    </row>
    <row r="78" spans="2:20" s="153" customFormat="1" ht="29.25" customHeight="1">
      <c r="B78" s="147"/>
      <c r="C78" s="148" t="s">
        <v>138</v>
      </c>
      <c r="D78" s="149" t="s">
        <v>58</v>
      </c>
      <c r="E78" s="149" t="s">
        <v>54</v>
      </c>
      <c r="F78" s="149" t="s">
        <v>139</v>
      </c>
      <c r="G78" s="149" t="s">
        <v>140</v>
      </c>
      <c r="H78" s="149" t="s">
        <v>141</v>
      </c>
      <c r="I78" s="150" t="s">
        <v>142</v>
      </c>
      <c r="J78" s="149" t="s">
        <v>112</v>
      </c>
      <c r="K78" s="151" t="s">
        <v>143</v>
      </c>
      <c r="L78" s="152"/>
      <c r="M78" s="83" t="s">
        <v>144</v>
      </c>
      <c r="N78" s="84" t="s">
        <v>43</v>
      </c>
      <c r="O78" s="84" t="s">
        <v>145</v>
      </c>
      <c r="P78" s="84" t="s">
        <v>146</v>
      </c>
      <c r="Q78" s="84" t="s">
        <v>147</v>
      </c>
      <c r="R78" s="84" t="s">
        <v>148</v>
      </c>
      <c r="S78" s="84" t="s">
        <v>149</v>
      </c>
      <c r="T78" s="85" t="s">
        <v>150</v>
      </c>
    </row>
    <row r="79" spans="2:63" s="47" customFormat="1" ht="29.25" customHeight="1">
      <c r="B79" s="4"/>
      <c r="C79" s="87" t="s">
        <v>113</v>
      </c>
      <c r="J79" s="154">
        <f>BK79</f>
        <v>0</v>
      </c>
      <c r="K79" s="66"/>
      <c r="L79" s="42"/>
      <c r="M79" s="86"/>
      <c r="N79" s="79"/>
      <c r="O79" s="79"/>
      <c r="P79" s="155">
        <f>P80+P84</f>
        <v>0</v>
      </c>
      <c r="Q79" s="79"/>
      <c r="R79" s="155">
        <f>R80+R84</f>
        <v>0</v>
      </c>
      <c r="S79" s="79"/>
      <c r="T79" s="156">
        <f>T80+T84</f>
        <v>0</v>
      </c>
      <c r="AT79" s="28" t="s">
        <v>72</v>
      </c>
      <c r="AU79" s="28" t="s">
        <v>114</v>
      </c>
      <c r="BK79" s="157">
        <f>BK80+BK84</f>
        <v>0</v>
      </c>
    </row>
    <row r="80" spans="2:63" s="159" customFormat="1" ht="36.75" customHeight="1">
      <c r="B80" s="158"/>
      <c r="D80" s="160" t="s">
        <v>72</v>
      </c>
      <c r="E80" s="161" t="s">
        <v>298</v>
      </c>
      <c r="F80" s="161" t="s">
        <v>299</v>
      </c>
      <c r="J80" s="162">
        <f>BK80</f>
        <v>0</v>
      </c>
      <c r="K80" s="163"/>
      <c r="L80" s="164"/>
      <c r="M80" s="165"/>
      <c r="N80" s="166"/>
      <c r="O80" s="166"/>
      <c r="P80" s="167">
        <f>P81</f>
        <v>0</v>
      </c>
      <c r="Q80" s="166"/>
      <c r="R80" s="167">
        <f>R81</f>
        <v>0</v>
      </c>
      <c r="S80" s="166"/>
      <c r="T80" s="168">
        <f>T81</f>
        <v>0</v>
      </c>
      <c r="AR80" s="160" t="s">
        <v>82</v>
      </c>
      <c r="AT80" s="169" t="s">
        <v>72</v>
      </c>
      <c r="AU80" s="169" t="s">
        <v>73</v>
      </c>
      <c r="AY80" s="160" t="s">
        <v>153</v>
      </c>
      <c r="BK80" s="170">
        <f>BK81</f>
        <v>0</v>
      </c>
    </row>
    <row r="81" spans="2:63" s="159" customFormat="1" ht="19.5" customHeight="1">
      <c r="B81" s="158"/>
      <c r="D81" s="171" t="s">
        <v>72</v>
      </c>
      <c r="E81" s="172" t="s">
        <v>379</v>
      </c>
      <c r="F81" s="172" t="s">
        <v>380</v>
      </c>
      <c r="J81" s="173">
        <f>BK81</f>
        <v>0</v>
      </c>
      <c r="K81" s="163"/>
      <c r="L81" s="164"/>
      <c r="M81" s="165"/>
      <c r="N81" s="166"/>
      <c r="O81" s="166"/>
      <c r="P81" s="167">
        <f>SUM(P82:P83)</f>
        <v>0</v>
      </c>
      <c r="Q81" s="166"/>
      <c r="R81" s="167">
        <f>SUM(R82:R83)</f>
        <v>0</v>
      </c>
      <c r="S81" s="166"/>
      <c r="T81" s="168">
        <f>SUM(T82:T83)</f>
        <v>0</v>
      </c>
      <c r="AR81" s="160" t="s">
        <v>82</v>
      </c>
      <c r="AT81" s="169" t="s">
        <v>72</v>
      </c>
      <c r="AU81" s="169" t="s">
        <v>21</v>
      </c>
      <c r="AY81" s="160" t="s">
        <v>153</v>
      </c>
      <c r="BK81" s="170">
        <f>SUM(BK82:BK83)</f>
        <v>0</v>
      </c>
    </row>
    <row r="82" spans="2:65" s="47" customFormat="1" ht="20.25" customHeight="1">
      <c r="B82" s="4"/>
      <c r="C82" s="5" t="s">
        <v>21</v>
      </c>
      <c r="D82" s="5" t="s">
        <v>156</v>
      </c>
      <c r="E82" s="6" t="s">
        <v>382</v>
      </c>
      <c r="F82" s="7" t="s">
        <v>383</v>
      </c>
      <c r="G82" s="8" t="s">
        <v>384</v>
      </c>
      <c r="H82" s="9">
        <v>1</v>
      </c>
      <c r="I82" s="481">
        <f>'slaboproud B35'!H7</f>
        <v>0</v>
      </c>
      <c r="J82" s="11">
        <f>ROUND(I82*H82,2)</f>
        <v>0</v>
      </c>
      <c r="K82" s="12"/>
      <c r="L82" s="42"/>
      <c r="M82" s="174"/>
      <c r="N82" s="175" t="s">
        <v>44</v>
      </c>
      <c r="O82" s="43"/>
      <c r="P82" s="176">
        <f>O82*H82</f>
        <v>0</v>
      </c>
      <c r="Q82" s="176">
        <v>0</v>
      </c>
      <c r="R82" s="176">
        <f>Q82*H82</f>
        <v>0</v>
      </c>
      <c r="S82" s="176">
        <v>0</v>
      </c>
      <c r="T82" s="177">
        <f>S82*H82</f>
        <v>0</v>
      </c>
      <c r="AR82" s="28" t="s">
        <v>259</v>
      </c>
      <c r="AT82" s="28" t="s">
        <v>156</v>
      </c>
      <c r="AU82" s="28" t="s">
        <v>82</v>
      </c>
      <c r="AY82" s="28" t="s">
        <v>153</v>
      </c>
      <c r="BE82" s="178">
        <f>IF(N82="základní",J82,0)</f>
        <v>0</v>
      </c>
      <c r="BF82" s="178">
        <f>IF(N82="snížená",J82,0)</f>
        <v>0</v>
      </c>
      <c r="BG82" s="178">
        <f>IF(N82="zákl. přenesená",J82,0)</f>
        <v>0</v>
      </c>
      <c r="BH82" s="178">
        <f>IF(N82="sníž. přenesená",J82,0)</f>
        <v>0</v>
      </c>
      <c r="BI82" s="178">
        <f>IF(N82="nulová",J82,0)</f>
        <v>0</v>
      </c>
      <c r="BJ82" s="28" t="s">
        <v>21</v>
      </c>
      <c r="BK82" s="178">
        <f>ROUND(I82*H82,2)</f>
        <v>0</v>
      </c>
      <c r="BL82" s="28" t="s">
        <v>259</v>
      </c>
      <c r="BM82" s="28" t="s">
        <v>751</v>
      </c>
    </row>
    <row r="83" spans="2:47" s="47" customFormat="1" ht="12">
      <c r="B83" s="4"/>
      <c r="D83" s="179" t="s">
        <v>163</v>
      </c>
      <c r="F83" s="180" t="s">
        <v>383</v>
      </c>
      <c r="K83" s="66"/>
      <c r="L83" s="42"/>
      <c r="M83" s="181"/>
      <c r="N83" s="43"/>
      <c r="O83" s="43"/>
      <c r="P83" s="43"/>
      <c r="Q83" s="43"/>
      <c r="R83" s="43"/>
      <c r="S83" s="43"/>
      <c r="T83" s="81"/>
      <c r="AT83" s="28" t="s">
        <v>163</v>
      </c>
      <c r="AU83" s="28" t="s">
        <v>82</v>
      </c>
    </row>
    <row r="84" spans="2:63" s="159" customFormat="1" ht="36.75" customHeight="1">
      <c r="B84" s="158"/>
      <c r="D84" s="171" t="s">
        <v>72</v>
      </c>
      <c r="E84" s="223" t="s">
        <v>752</v>
      </c>
      <c r="F84" s="223" t="s">
        <v>753</v>
      </c>
      <c r="J84" s="224">
        <f>BK84</f>
        <v>0</v>
      </c>
      <c r="K84" s="163"/>
      <c r="L84" s="164"/>
      <c r="M84" s="165"/>
      <c r="N84" s="166"/>
      <c r="O84" s="166"/>
      <c r="P84" s="167">
        <f>SUM(P85:P99)</f>
        <v>0</v>
      </c>
      <c r="Q84" s="166"/>
      <c r="R84" s="167">
        <f>SUM(R85:R99)</f>
        <v>0</v>
      </c>
      <c r="S84" s="166"/>
      <c r="T84" s="168">
        <f>SUM(T85:T99)</f>
        <v>0</v>
      </c>
      <c r="AR84" s="160" t="s">
        <v>161</v>
      </c>
      <c r="AT84" s="169" t="s">
        <v>72</v>
      </c>
      <c r="AU84" s="169" t="s">
        <v>73</v>
      </c>
      <c r="AY84" s="160" t="s">
        <v>153</v>
      </c>
      <c r="BK84" s="170">
        <f>SUM(BK85:BK99)</f>
        <v>0</v>
      </c>
    </row>
    <row r="85" spans="2:65" s="47" customFormat="1" ht="28.5" customHeight="1">
      <c r="B85" s="4"/>
      <c r="C85" s="5" t="s">
        <v>82</v>
      </c>
      <c r="D85" s="5" t="s">
        <v>156</v>
      </c>
      <c r="E85" s="6" t="s">
        <v>754</v>
      </c>
      <c r="F85" s="7" t="s">
        <v>755</v>
      </c>
      <c r="G85" s="8" t="s">
        <v>194</v>
      </c>
      <c r="H85" s="9">
        <v>1</v>
      </c>
      <c r="I85" s="10"/>
      <c r="J85" s="11">
        <f>ROUND(I85*H85,2)</f>
        <v>0</v>
      </c>
      <c r="K85" s="12"/>
      <c r="L85" s="42"/>
      <c r="M85" s="174"/>
      <c r="N85" s="175" t="s">
        <v>44</v>
      </c>
      <c r="O85" s="43"/>
      <c r="P85" s="176">
        <f>O85*H85</f>
        <v>0</v>
      </c>
      <c r="Q85" s="176">
        <v>0</v>
      </c>
      <c r="R85" s="176">
        <f>Q85*H85</f>
        <v>0</v>
      </c>
      <c r="S85" s="176">
        <v>0</v>
      </c>
      <c r="T85" s="177">
        <f>S85*H85</f>
        <v>0</v>
      </c>
      <c r="AR85" s="28" t="s">
        <v>21</v>
      </c>
      <c r="AT85" s="28" t="s">
        <v>156</v>
      </c>
      <c r="AU85" s="28" t="s">
        <v>21</v>
      </c>
      <c r="AY85" s="28" t="s">
        <v>153</v>
      </c>
      <c r="BE85" s="178">
        <f>IF(N85="základní",J85,0)</f>
        <v>0</v>
      </c>
      <c r="BF85" s="178">
        <f>IF(N85="snížená",J85,0)</f>
        <v>0</v>
      </c>
      <c r="BG85" s="178">
        <f>IF(N85="zákl. přenesená",J85,0)</f>
        <v>0</v>
      </c>
      <c r="BH85" s="178">
        <f>IF(N85="sníž. přenesená",J85,0)</f>
        <v>0</v>
      </c>
      <c r="BI85" s="178">
        <f>IF(N85="nulová",J85,0)</f>
        <v>0</v>
      </c>
      <c r="BJ85" s="28" t="s">
        <v>21</v>
      </c>
      <c r="BK85" s="178">
        <f>ROUND(I85*H85,2)</f>
        <v>0</v>
      </c>
      <c r="BL85" s="28" t="s">
        <v>21</v>
      </c>
      <c r="BM85" s="28" t="s">
        <v>756</v>
      </c>
    </row>
    <row r="86" spans="2:47" s="47" customFormat="1" ht="48">
      <c r="B86" s="4"/>
      <c r="D86" s="179" t="s">
        <v>163</v>
      </c>
      <c r="F86" s="180" t="s">
        <v>757</v>
      </c>
      <c r="K86" s="66"/>
      <c r="L86" s="42"/>
      <c r="M86" s="181"/>
      <c r="N86" s="43"/>
      <c r="O86" s="43"/>
      <c r="P86" s="43"/>
      <c r="Q86" s="43"/>
      <c r="R86" s="43"/>
      <c r="S86" s="43"/>
      <c r="T86" s="81"/>
      <c r="AT86" s="28" t="s">
        <v>163</v>
      </c>
      <c r="AU86" s="28" t="s">
        <v>21</v>
      </c>
    </row>
    <row r="87" spans="2:51" s="192" customFormat="1" ht="12">
      <c r="B87" s="191"/>
      <c r="D87" s="201" t="s">
        <v>165</v>
      </c>
      <c r="E87" s="202"/>
      <c r="F87" s="203" t="s">
        <v>21</v>
      </c>
      <c r="H87" s="204">
        <v>1</v>
      </c>
      <c r="K87" s="196"/>
      <c r="L87" s="197"/>
      <c r="M87" s="198"/>
      <c r="N87" s="199"/>
      <c r="O87" s="199"/>
      <c r="P87" s="199"/>
      <c r="Q87" s="199"/>
      <c r="R87" s="199"/>
      <c r="S87" s="199"/>
      <c r="T87" s="200"/>
      <c r="AT87" s="193" t="s">
        <v>165</v>
      </c>
      <c r="AU87" s="193" t="s">
        <v>21</v>
      </c>
      <c r="AV87" s="192" t="s">
        <v>82</v>
      </c>
      <c r="AW87" s="192" t="s">
        <v>36</v>
      </c>
      <c r="AX87" s="192" t="s">
        <v>21</v>
      </c>
      <c r="AY87" s="193" t="s">
        <v>153</v>
      </c>
    </row>
    <row r="88" spans="2:65" s="47" customFormat="1" ht="28.5" customHeight="1">
      <c r="B88" s="4"/>
      <c r="C88" s="5" t="s">
        <v>154</v>
      </c>
      <c r="D88" s="5" t="s">
        <v>156</v>
      </c>
      <c r="E88" s="6" t="s">
        <v>758</v>
      </c>
      <c r="F88" s="7" t="s">
        <v>759</v>
      </c>
      <c r="G88" s="8" t="s">
        <v>194</v>
      </c>
      <c r="H88" s="9">
        <v>35</v>
      </c>
      <c r="I88" s="10"/>
      <c r="J88" s="11">
        <f>ROUND(I88*H88,2)</f>
        <v>0</v>
      </c>
      <c r="K88" s="12"/>
      <c r="L88" s="42"/>
      <c r="M88" s="174"/>
      <c r="N88" s="175" t="s">
        <v>44</v>
      </c>
      <c r="O88" s="43"/>
      <c r="P88" s="176">
        <f>O88*H88</f>
        <v>0</v>
      </c>
      <c r="Q88" s="176">
        <v>0</v>
      </c>
      <c r="R88" s="176">
        <f>Q88*H88</f>
        <v>0</v>
      </c>
      <c r="S88" s="176">
        <v>0</v>
      </c>
      <c r="T88" s="177">
        <f>S88*H88</f>
        <v>0</v>
      </c>
      <c r="AR88" s="28" t="s">
        <v>21</v>
      </c>
      <c r="AT88" s="28" t="s">
        <v>156</v>
      </c>
      <c r="AU88" s="28" t="s">
        <v>21</v>
      </c>
      <c r="AY88" s="28" t="s">
        <v>153</v>
      </c>
      <c r="BE88" s="178">
        <f>IF(N88="základní",J88,0)</f>
        <v>0</v>
      </c>
      <c r="BF88" s="178">
        <f>IF(N88="snížená",J88,0)</f>
        <v>0</v>
      </c>
      <c r="BG88" s="178">
        <f>IF(N88="zákl. přenesená",J88,0)</f>
        <v>0</v>
      </c>
      <c r="BH88" s="178">
        <f>IF(N88="sníž. přenesená",J88,0)</f>
        <v>0</v>
      </c>
      <c r="BI88" s="178">
        <f>IF(N88="nulová",J88,0)</f>
        <v>0</v>
      </c>
      <c r="BJ88" s="28" t="s">
        <v>21</v>
      </c>
      <c r="BK88" s="178">
        <f>ROUND(I88*H88,2)</f>
        <v>0</v>
      </c>
      <c r="BL88" s="28" t="s">
        <v>21</v>
      </c>
      <c r="BM88" s="28" t="s">
        <v>760</v>
      </c>
    </row>
    <row r="89" spans="2:47" s="47" customFormat="1" ht="60">
      <c r="B89" s="4"/>
      <c r="D89" s="179" t="s">
        <v>163</v>
      </c>
      <c r="F89" s="180" t="s">
        <v>761</v>
      </c>
      <c r="K89" s="66"/>
      <c r="L89" s="42"/>
      <c r="M89" s="181"/>
      <c r="N89" s="43"/>
      <c r="O89" s="43"/>
      <c r="P89" s="43"/>
      <c r="Q89" s="43"/>
      <c r="R89" s="43"/>
      <c r="S89" s="43"/>
      <c r="T89" s="81"/>
      <c r="AT89" s="28" t="s">
        <v>163</v>
      </c>
      <c r="AU89" s="28" t="s">
        <v>21</v>
      </c>
    </row>
    <row r="90" spans="2:51" s="192" customFormat="1" ht="12">
      <c r="B90" s="191"/>
      <c r="D90" s="201" t="s">
        <v>165</v>
      </c>
      <c r="E90" s="202"/>
      <c r="F90" s="203" t="s">
        <v>374</v>
      </c>
      <c r="H90" s="204">
        <v>35</v>
      </c>
      <c r="K90" s="196"/>
      <c r="L90" s="197"/>
      <c r="M90" s="198"/>
      <c r="N90" s="199"/>
      <c r="O90" s="199"/>
      <c r="P90" s="199"/>
      <c r="Q90" s="199"/>
      <c r="R90" s="199"/>
      <c r="S90" s="199"/>
      <c r="T90" s="200"/>
      <c r="AT90" s="193" t="s">
        <v>165</v>
      </c>
      <c r="AU90" s="193" t="s">
        <v>21</v>
      </c>
      <c r="AV90" s="192" t="s">
        <v>82</v>
      </c>
      <c r="AW90" s="192" t="s">
        <v>36</v>
      </c>
      <c r="AX90" s="192" t="s">
        <v>21</v>
      </c>
      <c r="AY90" s="193" t="s">
        <v>153</v>
      </c>
    </row>
    <row r="91" spans="2:65" s="47" customFormat="1" ht="20.25" customHeight="1">
      <c r="B91" s="4"/>
      <c r="C91" s="5" t="s">
        <v>161</v>
      </c>
      <c r="D91" s="5" t="s">
        <v>156</v>
      </c>
      <c r="E91" s="6" t="s">
        <v>762</v>
      </c>
      <c r="F91" s="7" t="s">
        <v>763</v>
      </c>
      <c r="G91" s="8" t="s">
        <v>194</v>
      </c>
      <c r="H91" s="9">
        <v>5</v>
      </c>
      <c r="I91" s="10"/>
      <c r="J91" s="11">
        <f>ROUND(I91*H91,2)</f>
        <v>0</v>
      </c>
      <c r="K91" s="12"/>
      <c r="L91" s="42"/>
      <c r="M91" s="174"/>
      <c r="N91" s="175" t="s">
        <v>44</v>
      </c>
      <c r="O91" s="43"/>
      <c r="P91" s="176">
        <f>O91*H91</f>
        <v>0</v>
      </c>
      <c r="Q91" s="176">
        <v>0</v>
      </c>
      <c r="R91" s="176">
        <f>Q91*H91</f>
        <v>0</v>
      </c>
      <c r="S91" s="176">
        <v>0</v>
      </c>
      <c r="T91" s="177">
        <f>S91*H91</f>
        <v>0</v>
      </c>
      <c r="AR91" s="28" t="s">
        <v>21</v>
      </c>
      <c r="AT91" s="28" t="s">
        <v>156</v>
      </c>
      <c r="AU91" s="28" t="s">
        <v>21</v>
      </c>
      <c r="AY91" s="28" t="s">
        <v>153</v>
      </c>
      <c r="BE91" s="178">
        <f>IF(N91="základní",J91,0)</f>
        <v>0</v>
      </c>
      <c r="BF91" s="178">
        <f>IF(N91="snížená",J91,0)</f>
        <v>0</v>
      </c>
      <c r="BG91" s="178">
        <f>IF(N91="zákl. přenesená",J91,0)</f>
        <v>0</v>
      </c>
      <c r="BH91" s="178">
        <f>IF(N91="sníž. přenesená",J91,0)</f>
        <v>0</v>
      </c>
      <c r="BI91" s="178">
        <f>IF(N91="nulová",J91,0)</f>
        <v>0</v>
      </c>
      <c r="BJ91" s="28" t="s">
        <v>21</v>
      </c>
      <c r="BK91" s="178">
        <f>ROUND(I91*H91,2)</f>
        <v>0</v>
      </c>
      <c r="BL91" s="28" t="s">
        <v>21</v>
      </c>
      <c r="BM91" s="28" t="s">
        <v>764</v>
      </c>
    </row>
    <row r="92" spans="2:47" s="47" customFormat="1" ht="48">
      <c r="B92" s="4"/>
      <c r="D92" s="201" t="s">
        <v>163</v>
      </c>
      <c r="F92" s="216" t="s">
        <v>765</v>
      </c>
      <c r="K92" s="66"/>
      <c r="L92" s="42"/>
      <c r="M92" s="181"/>
      <c r="N92" s="43"/>
      <c r="O92" s="43"/>
      <c r="P92" s="43"/>
      <c r="Q92" s="43"/>
      <c r="R92" s="43"/>
      <c r="S92" s="43"/>
      <c r="T92" s="81"/>
      <c r="AT92" s="28" t="s">
        <v>163</v>
      </c>
      <c r="AU92" s="28" t="s">
        <v>21</v>
      </c>
    </row>
    <row r="93" spans="2:65" s="47" customFormat="1" ht="20.25" customHeight="1">
      <c r="B93" s="4"/>
      <c r="C93" s="5" t="s">
        <v>191</v>
      </c>
      <c r="D93" s="5" t="s">
        <v>156</v>
      </c>
      <c r="E93" s="6" t="s">
        <v>766</v>
      </c>
      <c r="F93" s="7" t="s">
        <v>767</v>
      </c>
      <c r="G93" s="8" t="s">
        <v>194</v>
      </c>
      <c r="H93" s="9">
        <v>10</v>
      </c>
      <c r="I93" s="10"/>
      <c r="J93" s="11">
        <f>ROUND(I93*H93,2)</f>
        <v>0</v>
      </c>
      <c r="K93" s="12"/>
      <c r="L93" s="42"/>
      <c r="M93" s="174"/>
      <c r="N93" s="175" t="s">
        <v>44</v>
      </c>
      <c r="O93" s="43"/>
      <c r="P93" s="176">
        <f>O93*H93</f>
        <v>0</v>
      </c>
      <c r="Q93" s="176">
        <v>0</v>
      </c>
      <c r="R93" s="176">
        <f>Q93*H93</f>
        <v>0</v>
      </c>
      <c r="S93" s="176">
        <v>0</v>
      </c>
      <c r="T93" s="177">
        <f>S93*H93</f>
        <v>0</v>
      </c>
      <c r="AR93" s="28" t="s">
        <v>21</v>
      </c>
      <c r="AT93" s="28" t="s">
        <v>156</v>
      </c>
      <c r="AU93" s="28" t="s">
        <v>21</v>
      </c>
      <c r="AY93" s="28" t="s">
        <v>153</v>
      </c>
      <c r="BE93" s="178">
        <f>IF(N93="základní",J93,0)</f>
        <v>0</v>
      </c>
      <c r="BF93" s="178">
        <f>IF(N93="snížená",J93,0)</f>
        <v>0</v>
      </c>
      <c r="BG93" s="178">
        <f>IF(N93="zákl. přenesená",J93,0)</f>
        <v>0</v>
      </c>
      <c r="BH93" s="178">
        <f>IF(N93="sníž. přenesená",J93,0)</f>
        <v>0</v>
      </c>
      <c r="BI93" s="178">
        <f>IF(N93="nulová",J93,0)</f>
        <v>0</v>
      </c>
      <c r="BJ93" s="28" t="s">
        <v>21</v>
      </c>
      <c r="BK93" s="178">
        <f>ROUND(I93*H93,2)</f>
        <v>0</v>
      </c>
      <c r="BL93" s="28" t="s">
        <v>21</v>
      </c>
      <c r="BM93" s="28" t="s">
        <v>768</v>
      </c>
    </row>
    <row r="94" spans="2:47" s="47" customFormat="1" ht="48">
      <c r="B94" s="4"/>
      <c r="D94" s="201" t="s">
        <v>163</v>
      </c>
      <c r="F94" s="216" t="s">
        <v>765</v>
      </c>
      <c r="K94" s="66"/>
      <c r="L94" s="42"/>
      <c r="M94" s="181"/>
      <c r="N94" s="43"/>
      <c r="O94" s="43"/>
      <c r="P94" s="43"/>
      <c r="Q94" s="43"/>
      <c r="R94" s="43"/>
      <c r="S94" s="43"/>
      <c r="T94" s="81"/>
      <c r="AT94" s="28" t="s">
        <v>163</v>
      </c>
      <c r="AU94" s="28" t="s">
        <v>21</v>
      </c>
    </row>
    <row r="95" spans="2:65" s="47" customFormat="1" ht="20.25" customHeight="1">
      <c r="B95" s="4"/>
      <c r="C95" s="5" t="s">
        <v>168</v>
      </c>
      <c r="D95" s="5" t="s">
        <v>156</v>
      </c>
      <c r="E95" s="6" t="s">
        <v>769</v>
      </c>
      <c r="F95" s="7" t="s">
        <v>770</v>
      </c>
      <c r="G95" s="8" t="s">
        <v>194</v>
      </c>
      <c r="H95" s="9">
        <v>2</v>
      </c>
      <c r="I95" s="10"/>
      <c r="J95" s="11">
        <f>ROUND(I95*H95,2)</f>
        <v>0</v>
      </c>
      <c r="K95" s="12"/>
      <c r="L95" s="42"/>
      <c r="M95" s="174"/>
      <c r="N95" s="175" t="s">
        <v>44</v>
      </c>
      <c r="O95" s="43"/>
      <c r="P95" s="176">
        <f>O95*H95</f>
        <v>0</v>
      </c>
      <c r="Q95" s="176">
        <v>0</v>
      </c>
      <c r="R95" s="176">
        <f>Q95*H95</f>
        <v>0</v>
      </c>
      <c r="S95" s="176">
        <v>0</v>
      </c>
      <c r="T95" s="177">
        <f>S95*H95</f>
        <v>0</v>
      </c>
      <c r="AR95" s="28" t="s">
        <v>21</v>
      </c>
      <c r="AT95" s="28" t="s">
        <v>156</v>
      </c>
      <c r="AU95" s="28" t="s">
        <v>21</v>
      </c>
      <c r="AY95" s="28" t="s">
        <v>153</v>
      </c>
      <c r="BE95" s="178">
        <f>IF(N95="základní",J95,0)</f>
        <v>0</v>
      </c>
      <c r="BF95" s="178">
        <f>IF(N95="snížená",J95,0)</f>
        <v>0</v>
      </c>
      <c r="BG95" s="178">
        <f>IF(N95="zákl. přenesená",J95,0)</f>
        <v>0</v>
      </c>
      <c r="BH95" s="178">
        <f>IF(N95="sníž. přenesená",J95,0)</f>
        <v>0</v>
      </c>
      <c r="BI95" s="178">
        <f>IF(N95="nulová",J95,0)</f>
        <v>0</v>
      </c>
      <c r="BJ95" s="28" t="s">
        <v>21</v>
      </c>
      <c r="BK95" s="178">
        <f>ROUND(I95*H95,2)</f>
        <v>0</v>
      </c>
      <c r="BL95" s="28" t="s">
        <v>21</v>
      </c>
      <c r="BM95" s="28" t="s">
        <v>771</v>
      </c>
    </row>
    <row r="96" spans="2:65" s="47" customFormat="1" ht="20.25" customHeight="1">
      <c r="B96" s="4"/>
      <c r="C96" s="5" t="s">
        <v>202</v>
      </c>
      <c r="D96" s="5" t="s">
        <v>156</v>
      </c>
      <c r="E96" s="6" t="s">
        <v>772</v>
      </c>
      <c r="F96" s="7" t="s">
        <v>773</v>
      </c>
      <c r="G96" s="8" t="s">
        <v>194</v>
      </c>
      <c r="H96" s="9">
        <v>1</v>
      </c>
      <c r="I96" s="10"/>
      <c r="J96" s="11">
        <f>ROUND(I96*H96,2)</f>
        <v>0</v>
      </c>
      <c r="K96" s="12"/>
      <c r="L96" s="42"/>
      <c r="M96" s="174"/>
      <c r="N96" s="175" t="s">
        <v>44</v>
      </c>
      <c r="O96" s="43"/>
      <c r="P96" s="176">
        <f>O96*H96</f>
        <v>0</v>
      </c>
      <c r="Q96" s="176">
        <v>0</v>
      </c>
      <c r="R96" s="176">
        <f>Q96*H96</f>
        <v>0</v>
      </c>
      <c r="S96" s="176">
        <v>0</v>
      </c>
      <c r="T96" s="177">
        <f>S96*H96</f>
        <v>0</v>
      </c>
      <c r="AR96" s="28" t="s">
        <v>21</v>
      </c>
      <c r="AT96" s="28" t="s">
        <v>156</v>
      </c>
      <c r="AU96" s="28" t="s">
        <v>21</v>
      </c>
      <c r="AY96" s="28" t="s">
        <v>153</v>
      </c>
      <c r="BE96" s="178">
        <f>IF(N96="základní",J96,0)</f>
        <v>0</v>
      </c>
      <c r="BF96" s="178">
        <f>IF(N96="snížená",J96,0)</f>
        <v>0</v>
      </c>
      <c r="BG96" s="178">
        <f>IF(N96="zákl. přenesená",J96,0)</f>
        <v>0</v>
      </c>
      <c r="BH96" s="178">
        <f>IF(N96="sníž. přenesená",J96,0)</f>
        <v>0</v>
      </c>
      <c r="BI96" s="178">
        <f>IF(N96="nulová",J96,0)</f>
        <v>0</v>
      </c>
      <c r="BJ96" s="28" t="s">
        <v>21</v>
      </c>
      <c r="BK96" s="178">
        <f>ROUND(I96*H96,2)</f>
        <v>0</v>
      </c>
      <c r="BL96" s="28" t="s">
        <v>21</v>
      </c>
      <c r="BM96" s="28" t="s">
        <v>774</v>
      </c>
    </row>
    <row r="97" spans="2:47" s="47" customFormat="1" ht="12">
      <c r="B97" s="4"/>
      <c r="D97" s="201" t="s">
        <v>163</v>
      </c>
      <c r="F97" s="216" t="s">
        <v>773</v>
      </c>
      <c r="K97" s="66"/>
      <c r="L97" s="42"/>
      <c r="M97" s="181"/>
      <c r="N97" s="43"/>
      <c r="O97" s="43"/>
      <c r="P97" s="43"/>
      <c r="Q97" s="43"/>
      <c r="R97" s="43"/>
      <c r="S97" s="43"/>
      <c r="T97" s="81"/>
      <c r="AT97" s="28" t="s">
        <v>163</v>
      </c>
      <c r="AU97" s="28" t="s">
        <v>21</v>
      </c>
    </row>
    <row r="98" spans="2:65" s="47" customFormat="1" ht="28.5" customHeight="1">
      <c r="B98" s="4"/>
      <c r="C98" s="5" t="s">
        <v>208</v>
      </c>
      <c r="D98" s="5" t="s">
        <v>156</v>
      </c>
      <c r="E98" s="6" t="s">
        <v>775</v>
      </c>
      <c r="F98" s="7" t="s">
        <v>776</v>
      </c>
      <c r="G98" s="8" t="s">
        <v>194</v>
      </c>
      <c r="H98" s="9">
        <v>4</v>
      </c>
      <c r="I98" s="10"/>
      <c r="J98" s="11">
        <f>ROUND(I98*H98,2)</f>
        <v>0</v>
      </c>
      <c r="K98" s="12"/>
      <c r="L98" s="42"/>
      <c r="M98" s="174"/>
      <c r="N98" s="175" t="s">
        <v>44</v>
      </c>
      <c r="O98" s="43"/>
      <c r="P98" s="176">
        <f>O98*H98</f>
        <v>0</v>
      </c>
      <c r="Q98" s="176">
        <v>0</v>
      </c>
      <c r="R98" s="176">
        <f>Q98*H98</f>
        <v>0</v>
      </c>
      <c r="S98" s="176">
        <v>0</v>
      </c>
      <c r="T98" s="177">
        <f>S98*H98</f>
        <v>0</v>
      </c>
      <c r="AR98" s="28" t="s">
        <v>21</v>
      </c>
      <c r="AT98" s="28" t="s">
        <v>156</v>
      </c>
      <c r="AU98" s="28" t="s">
        <v>21</v>
      </c>
      <c r="AY98" s="28" t="s">
        <v>153</v>
      </c>
      <c r="BE98" s="178">
        <f>IF(N98="základní",J98,0)</f>
        <v>0</v>
      </c>
      <c r="BF98" s="178">
        <f>IF(N98="snížená",J98,0)</f>
        <v>0</v>
      </c>
      <c r="BG98" s="178">
        <f>IF(N98="zákl. přenesená",J98,0)</f>
        <v>0</v>
      </c>
      <c r="BH98" s="178">
        <f>IF(N98="sníž. přenesená",J98,0)</f>
        <v>0</v>
      </c>
      <c r="BI98" s="178">
        <f>IF(N98="nulová",J98,0)</f>
        <v>0</v>
      </c>
      <c r="BJ98" s="28" t="s">
        <v>21</v>
      </c>
      <c r="BK98" s="178">
        <f>ROUND(I98*H98,2)</f>
        <v>0</v>
      </c>
      <c r="BL98" s="28" t="s">
        <v>21</v>
      </c>
      <c r="BM98" s="28" t="s">
        <v>777</v>
      </c>
    </row>
    <row r="99" spans="2:47" s="47" customFormat="1" ht="24">
      <c r="B99" s="4"/>
      <c r="D99" s="179" t="s">
        <v>163</v>
      </c>
      <c r="F99" s="180" t="s">
        <v>776</v>
      </c>
      <c r="K99" s="66"/>
      <c r="L99" s="42"/>
      <c r="M99" s="229"/>
      <c r="N99" s="230"/>
      <c r="O99" s="230"/>
      <c r="P99" s="230"/>
      <c r="Q99" s="230"/>
      <c r="R99" s="230"/>
      <c r="S99" s="230"/>
      <c r="T99" s="231"/>
      <c r="AT99" s="28" t="s">
        <v>163</v>
      </c>
      <c r="AU99" s="28" t="s">
        <v>21</v>
      </c>
    </row>
    <row r="100" spans="2:12" s="47" customFormat="1" ht="6.75" customHeight="1">
      <c r="B100" s="111"/>
      <c r="C100" s="45"/>
      <c r="D100" s="45"/>
      <c r="E100" s="45"/>
      <c r="F100" s="45"/>
      <c r="G100" s="45"/>
      <c r="H100" s="45"/>
      <c r="I100" s="45"/>
      <c r="J100" s="45"/>
      <c r="K100" s="112"/>
      <c r="L100" s="42"/>
    </row>
  </sheetData>
  <sheetProtection password="CC06" sheet="1" objects="1" scenarios="1" selectLockedCells="1"/>
  <mergeCells count="9">
    <mergeCell ref="E47:H47"/>
    <mergeCell ref="E69:H69"/>
    <mergeCell ref="E71:H71"/>
    <mergeCell ref="G1:H1"/>
    <mergeCell ref="L2:V2"/>
    <mergeCell ref="E7:H7"/>
    <mergeCell ref="E9:H9"/>
    <mergeCell ref="E24:H24"/>
    <mergeCell ref="E45:H45"/>
  </mergeCells>
  <printOptions/>
  <pageMargins left="0.5833333333333334" right="0.5833333333333334" top="0.5833333333333334" bottom="0.75" header="0.5118055555555555" footer="0.5833333333333334"/>
  <pageSetup horizontalDpi="300" verticalDpi="300" orientation="landscape"/>
  <headerFooter alignWithMargins="0">
    <oddFooter>&amp;C&amp;"Times New Roman,obyčejné"&amp;12Stránka &amp;P z &amp;N</oddFooter>
  </headerFooter>
</worksheet>
</file>

<file path=xl/worksheets/sheet4.xml><?xml version="1.0" encoding="utf-8"?>
<worksheet xmlns="http://schemas.openxmlformats.org/spreadsheetml/2006/main" xmlns:r="http://schemas.openxmlformats.org/officeDocument/2006/relationships">
  <dimension ref="A1:BR474"/>
  <sheetViews>
    <sheetView showGridLines="0" zoomScalePageLayoutView="0" workbookViewId="0" topLeftCell="A1">
      <pane ySplit="1" topLeftCell="A2" activePane="bottomLeft" state="frozen"/>
      <selection pane="topLeft" activeCell="A1" sqref="A1"/>
      <selection pane="bottomLeft" activeCell="I181" sqref="I181"/>
    </sheetView>
  </sheetViews>
  <sheetFormatPr defaultColWidth="9.33203125" defaultRowHeight="13.5"/>
  <cols>
    <col min="1" max="1" width="7.16015625" style="25" customWidth="1"/>
    <col min="2" max="2" width="1.5" style="25" customWidth="1"/>
    <col min="3" max="3" width="3.5" style="25" customWidth="1"/>
    <col min="4" max="4" width="5.66015625" style="25" customWidth="1"/>
    <col min="5" max="5" width="14.66015625" style="25" customWidth="1"/>
    <col min="6" max="6" width="66.66015625" style="25" customWidth="1"/>
    <col min="7" max="7" width="7.5" style="25" customWidth="1"/>
    <col min="8" max="8" width="9.5" style="25" customWidth="1"/>
    <col min="9" max="9" width="11.83203125" style="25" customWidth="1"/>
    <col min="10" max="10" width="20.16015625" style="25" customWidth="1"/>
    <col min="11" max="11" width="15.16015625" style="25" customWidth="1"/>
    <col min="12" max="12" width="9.16015625" style="25" customWidth="1"/>
    <col min="13" max="21" width="0" style="25" hidden="1" customWidth="1"/>
    <col min="22" max="22" width="10.5" style="25" customWidth="1"/>
    <col min="23" max="23" width="14" style="25" customWidth="1"/>
    <col min="24" max="24" width="10.5" style="25" customWidth="1"/>
    <col min="25" max="25" width="12.83203125" style="25" customWidth="1"/>
    <col min="26" max="26" width="9.5" style="25" customWidth="1"/>
    <col min="27" max="27" width="12.83203125" style="25" customWidth="1"/>
    <col min="28" max="28" width="14" style="25" customWidth="1"/>
    <col min="29" max="29" width="9.5" style="25" customWidth="1"/>
    <col min="30" max="30" width="12.83203125" style="25" customWidth="1"/>
    <col min="31" max="31" width="14" style="25" customWidth="1"/>
    <col min="32" max="43" width="9.16015625" style="25" customWidth="1"/>
    <col min="44" max="65" width="0" style="25" hidden="1" customWidth="1"/>
    <col min="66" max="16384" width="9.16015625" style="25" customWidth="1"/>
  </cols>
  <sheetData>
    <row r="1" spans="1:70" ht="21.75" customHeight="1">
      <c r="A1" s="23"/>
      <c r="B1" s="23"/>
      <c r="C1" s="23"/>
      <c r="D1" s="24" t="s">
        <v>1</v>
      </c>
      <c r="E1" s="23"/>
      <c r="F1" s="23"/>
      <c r="G1" s="266"/>
      <c r="H1" s="266"/>
      <c r="I1" s="23"/>
      <c r="J1" s="23"/>
      <c r="K1" s="24" t="s">
        <v>100</v>
      </c>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12:46" ht="36.75" customHeight="1">
      <c r="L2" s="257"/>
      <c r="M2" s="257"/>
      <c r="N2" s="257"/>
      <c r="O2" s="257"/>
      <c r="P2" s="257"/>
      <c r="Q2" s="257"/>
      <c r="R2" s="257"/>
      <c r="S2" s="257"/>
      <c r="T2" s="257"/>
      <c r="U2" s="257"/>
      <c r="V2" s="257"/>
      <c r="AT2" s="28" t="s">
        <v>89</v>
      </c>
    </row>
    <row r="3" spans="2:46" ht="6.75" customHeight="1">
      <c r="B3" s="29"/>
      <c r="C3" s="30"/>
      <c r="D3" s="30"/>
      <c r="E3" s="30"/>
      <c r="F3" s="30"/>
      <c r="G3" s="30"/>
      <c r="H3" s="30"/>
      <c r="I3" s="30"/>
      <c r="J3" s="30"/>
      <c r="K3" s="31"/>
      <c r="AT3" s="28" t="s">
        <v>82</v>
      </c>
    </row>
    <row r="4" spans="2:46" ht="36.75" customHeight="1">
      <c r="B4" s="32"/>
      <c r="C4" s="27"/>
      <c r="D4" s="33" t="s">
        <v>101</v>
      </c>
      <c r="E4" s="27"/>
      <c r="F4" s="27"/>
      <c r="G4" s="27"/>
      <c r="H4" s="27"/>
      <c r="I4" s="27"/>
      <c r="J4" s="27"/>
      <c r="K4" s="34"/>
      <c r="M4" s="35" t="s">
        <v>10</v>
      </c>
      <c r="AT4" s="28" t="s">
        <v>4</v>
      </c>
    </row>
    <row r="5" spans="2:11" ht="6.75" customHeight="1">
      <c r="B5" s="32"/>
      <c r="C5" s="27"/>
      <c r="D5" s="27"/>
      <c r="E5" s="27"/>
      <c r="F5" s="27"/>
      <c r="G5" s="27"/>
      <c r="H5" s="27"/>
      <c r="I5" s="27"/>
      <c r="J5" s="27"/>
      <c r="K5" s="34"/>
    </row>
    <row r="6" spans="2:11" ht="12.75">
      <c r="B6" s="32"/>
      <c r="C6" s="27"/>
      <c r="D6" s="40" t="s">
        <v>16</v>
      </c>
      <c r="E6" s="27"/>
      <c r="F6" s="27"/>
      <c r="G6" s="27"/>
      <c r="H6" s="27"/>
      <c r="I6" s="27"/>
      <c r="J6" s="27"/>
      <c r="K6" s="34"/>
    </row>
    <row r="7" spans="2:11" ht="20.25" customHeight="1">
      <c r="B7" s="32"/>
      <c r="C7" s="27"/>
      <c r="D7" s="27"/>
      <c r="E7" s="265" t="str">
        <f>'Rekapitulace stavby'!K6</f>
        <v>Stavební úpravy učebny B35, B36, B45 v obj. B, areál Mendelu, Zemědělská 1, Brno</v>
      </c>
      <c r="F7" s="265"/>
      <c r="G7" s="265"/>
      <c r="H7" s="265"/>
      <c r="I7" s="27"/>
      <c r="J7" s="27"/>
      <c r="K7" s="34"/>
    </row>
    <row r="8" spans="2:11" s="47" customFormat="1" ht="12.75">
      <c r="B8" s="42"/>
      <c r="C8" s="43"/>
      <c r="D8" s="40" t="s">
        <v>102</v>
      </c>
      <c r="E8" s="43"/>
      <c r="F8" s="43"/>
      <c r="G8" s="43"/>
      <c r="H8" s="43"/>
      <c r="I8" s="43"/>
      <c r="J8" s="43"/>
      <c r="K8" s="46"/>
    </row>
    <row r="9" spans="2:11" s="47" customFormat="1" ht="36.75" customHeight="1">
      <c r="B9" s="42"/>
      <c r="C9" s="43"/>
      <c r="D9" s="43"/>
      <c r="E9" s="256" t="s">
        <v>778</v>
      </c>
      <c r="F9" s="256"/>
      <c r="G9" s="256"/>
      <c r="H9" s="256"/>
      <c r="I9" s="43"/>
      <c r="J9" s="43"/>
      <c r="K9" s="46"/>
    </row>
    <row r="10" spans="2:11" s="47" customFormat="1" ht="12">
      <c r="B10" s="42"/>
      <c r="C10" s="43"/>
      <c r="D10" s="43"/>
      <c r="E10" s="43"/>
      <c r="F10" s="43"/>
      <c r="G10" s="43"/>
      <c r="H10" s="43"/>
      <c r="I10" s="43"/>
      <c r="J10" s="43"/>
      <c r="K10" s="46"/>
    </row>
    <row r="11" spans="2:11" s="47" customFormat="1" ht="14.25" customHeight="1">
      <c r="B11" s="42"/>
      <c r="C11" s="43"/>
      <c r="D11" s="40" t="s">
        <v>19</v>
      </c>
      <c r="E11" s="43"/>
      <c r="F11" s="38" t="s">
        <v>81</v>
      </c>
      <c r="G11" s="43"/>
      <c r="H11" s="43"/>
      <c r="I11" s="40" t="s">
        <v>20</v>
      </c>
      <c r="J11" s="38" t="s">
        <v>104</v>
      </c>
      <c r="K11" s="46"/>
    </row>
    <row r="12" spans="2:11" s="47" customFormat="1" ht="14.25" customHeight="1">
      <c r="B12" s="42"/>
      <c r="C12" s="43"/>
      <c r="D12" s="40" t="s">
        <v>22</v>
      </c>
      <c r="E12" s="43"/>
      <c r="F12" s="38" t="s">
        <v>23</v>
      </c>
      <c r="G12" s="43"/>
      <c r="H12" s="43"/>
      <c r="I12" s="40" t="s">
        <v>24</v>
      </c>
      <c r="J12" s="78" t="str">
        <f>'Rekapitulace stavby'!AN8</f>
        <v>8.1.2016</v>
      </c>
      <c r="K12" s="46"/>
    </row>
    <row r="13" spans="2:11" s="47" customFormat="1" ht="21.75" customHeight="1">
      <c r="B13" s="42"/>
      <c r="C13" s="43"/>
      <c r="D13" s="37" t="s">
        <v>105</v>
      </c>
      <c r="E13" s="43"/>
      <c r="F13" s="113" t="s">
        <v>106</v>
      </c>
      <c r="G13" s="43"/>
      <c r="H13" s="43"/>
      <c r="I13" s="37" t="s">
        <v>107</v>
      </c>
      <c r="J13" s="113" t="s">
        <v>108</v>
      </c>
      <c r="K13" s="46"/>
    </row>
    <row r="14" spans="2:11" s="47" customFormat="1" ht="14.25" customHeight="1">
      <c r="B14" s="42"/>
      <c r="C14" s="43"/>
      <c r="D14" s="40" t="s">
        <v>28</v>
      </c>
      <c r="E14" s="43"/>
      <c r="F14" s="43"/>
      <c r="G14" s="43"/>
      <c r="H14" s="43"/>
      <c r="I14" s="40" t="s">
        <v>29</v>
      </c>
      <c r="J14" s="38"/>
      <c r="K14" s="46"/>
    </row>
    <row r="15" spans="2:11" s="47" customFormat="1" ht="18" customHeight="1">
      <c r="B15" s="42"/>
      <c r="C15" s="43"/>
      <c r="D15" s="43"/>
      <c r="E15" s="38" t="s">
        <v>30</v>
      </c>
      <c r="F15" s="43"/>
      <c r="G15" s="43"/>
      <c r="H15" s="43"/>
      <c r="I15" s="40" t="s">
        <v>31</v>
      </c>
      <c r="J15" s="38"/>
      <c r="K15" s="46"/>
    </row>
    <row r="16" spans="2:11" s="47" customFormat="1" ht="6.75" customHeight="1">
      <c r="B16" s="42"/>
      <c r="C16" s="43"/>
      <c r="D16" s="43"/>
      <c r="E16" s="43"/>
      <c r="F16" s="43"/>
      <c r="G16" s="43"/>
      <c r="H16" s="43"/>
      <c r="I16" s="43"/>
      <c r="J16" s="43"/>
      <c r="K16" s="46"/>
    </row>
    <row r="17" spans="2:11" s="47" customFormat="1" ht="14.25" customHeight="1">
      <c r="B17" s="42"/>
      <c r="C17" s="43"/>
      <c r="D17" s="40" t="s">
        <v>32</v>
      </c>
      <c r="E17" s="43"/>
      <c r="F17" s="43"/>
      <c r="G17" s="43"/>
      <c r="H17" s="43"/>
      <c r="I17" s="40" t="s">
        <v>29</v>
      </c>
      <c r="J17" s="38">
        <f>IF('Rekapitulace stavby'!AN13="Vyplň údaj","",IF('Rekapitulace stavby'!AN13="","",'Rekapitulace stavby'!AN13))</f>
      </c>
      <c r="K17" s="46"/>
    </row>
    <row r="18" spans="2:11" s="47" customFormat="1" ht="18" customHeight="1">
      <c r="B18" s="42"/>
      <c r="C18" s="43"/>
      <c r="D18" s="43"/>
      <c r="E18" s="38">
        <f>IF('Rekapitulace stavby'!E14="Vyplň údaj","",IF('Rekapitulace stavby'!E14="","",'Rekapitulace stavby'!E14))</f>
      </c>
      <c r="F18" s="43"/>
      <c r="G18" s="43"/>
      <c r="H18" s="43"/>
      <c r="I18" s="40" t="s">
        <v>31</v>
      </c>
      <c r="J18" s="38">
        <f>IF('Rekapitulace stavby'!AN14="Vyplň údaj","",IF('Rekapitulace stavby'!AN14="","",'Rekapitulace stavby'!AN14))</f>
      </c>
      <c r="K18" s="46"/>
    </row>
    <row r="19" spans="2:11" s="47" customFormat="1" ht="6.75" customHeight="1">
      <c r="B19" s="42"/>
      <c r="C19" s="43"/>
      <c r="D19" s="43"/>
      <c r="E19" s="43"/>
      <c r="F19" s="43"/>
      <c r="G19" s="43"/>
      <c r="H19" s="43"/>
      <c r="I19" s="43"/>
      <c r="J19" s="43"/>
      <c r="K19" s="46"/>
    </row>
    <row r="20" spans="2:11" s="47" customFormat="1" ht="14.25" customHeight="1">
      <c r="B20" s="42"/>
      <c r="C20" s="43"/>
      <c r="D20" s="40" t="s">
        <v>34</v>
      </c>
      <c r="E20" s="43"/>
      <c r="F20" s="43"/>
      <c r="G20" s="43"/>
      <c r="H20" s="43"/>
      <c r="I20" s="40" t="s">
        <v>29</v>
      </c>
      <c r="J20" s="38"/>
      <c r="K20" s="46"/>
    </row>
    <row r="21" spans="2:11" s="47" customFormat="1" ht="18" customHeight="1">
      <c r="B21" s="42"/>
      <c r="C21" s="43"/>
      <c r="D21" s="43"/>
      <c r="E21" s="38" t="s">
        <v>35</v>
      </c>
      <c r="F21" s="43"/>
      <c r="G21" s="43"/>
      <c r="H21" s="43"/>
      <c r="I21" s="40" t="s">
        <v>31</v>
      </c>
      <c r="J21" s="38"/>
      <c r="K21" s="46"/>
    </row>
    <row r="22" spans="2:11" s="47" customFormat="1" ht="14.25" customHeight="1">
      <c r="B22" s="42"/>
      <c r="C22" s="43"/>
      <c r="D22" s="40" t="s">
        <v>37</v>
      </c>
      <c r="E22" s="43"/>
      <c r="F22" s="43"/>
      <c r="G22" s="43"/>
      <c r="H22" s="43"/>
      <c r="I22" s="43"/>
      <c r="J22" s="43"/>
      <c r="K22" s="46"/>
    </row>
    <row r="23" spans="2:11" s="117" customFormat="1" ht="56.25" customHeight="1">
      <c r="B23" s="114"/>
      <c r="C23" s="115"/>
      <c r="D23" s="115"/>
      <c r="E23" s="262" t="s">
        <v>109</v>
      </c>
      <c r="F23" s="262"/>
      <c r="G23" s="262"/>
      <c r="H23" s="262"/>
      <c r="I23" s="262"/>
      <c r="J23" s="262"/>
      <c r="K23" s="116"/>
    </row>
    <row r="24" spans="2:11" s="47" customFormat="1" ht="6.75" customHeight="1">
      <c r="B24" s="42"/>
      <c r="C24" s="43"/>
      <c r="D24" s="43"/>
      <c r="E24" s="43"/>
      <c r="F24" s="43"/>
      <c r="G24" s="43"/>
      <c r="H24" s="43"/>
      <c r="I24" s="43"/>
      <c r="J24" s="43"/>
      <c r="K24" s="46"/>
    </row>
    <row r="25" spans="2:11" s="47" customFormat="1" ht="6.75" customHeight="1">
      <c r="B25" s="42"/>
      <c r="C25" s="43"/>
      <c r="D25" s="79"/>
      <c r="E25" s="79"/>
      <c r="F25" s="79"/>
      <c r="G25" s="79"/>
      <c r="H25" s="79"/>
      <c r="I25" s="79"/>
      <c r="J25" s="79"/>
      <c r="K25" s="119"/>
    </row>
    <row r="26" spans="2:11" s="47" customFormat="1" ht="24.75" customHeight="1">
      <c r="B26" s="42"/>
      <c r="C26" s="43"/>
      <c r="D26" s="118" t="s">
        <v>39</v>
      </c>
      <c r="E26" s="43"/>
      <c r="F26" s="43"/>
      <c r="G26" s="43"/>
      <c r="H26" s="43"/>
      <c r="I26" s="43"/>
      <c r="J26" s="89">
        <f>ROUND(J92,2)</f>
        <v>0</v>
      </c>
      <c r="K26" s="46"/>
    </row>
    <row r="27" spans="2:11" s="47" customFormat="1" ht="14.25" customHeight="1">
      <c r="B27" s="42"/>
      <c r="C27" s="43"/>
      <c r="D27" s="43"/>
      <c r="E27" s="43"/>
      <c r="F27" s="48" t="s">
        <v>41</v>
      </c>
      <c r="G27" s="43"/>
      <c r="H27" s="43"/>
      <c r="I27" s="48" t="s">
        <v>40</v>
      </c>
      <c r="J27" s="48" t="s">
        <v>42</v>
      </c>
      <c r="K27" s="46"/>
    </row>
    <row r="28" spans="2:11" s="47" customFormat="1" ht="14.25" customHeight="1">
      <c r="B28" s="42"/>
      <c r="C28" s="43"/>
      <c r="D28" s="51" t="s">
        <v>43</v>
      </c>
      <c r="E28" s="51" t="s">
        <v>44</v>
      </c>
      <c r="F28" s="120">
        <f>ROUND(SUM(BE92:BE375),2)</f>
        <v>0</v>
      </c>
      <c r="G28" s="43"/>
      <c r="H28" s="43"/>
      <c r="I28" s="121">
        <v>0.21</v>
      </c>
      <c r="J28" s="120">
        <f>ROUND(ROUND((SUM(BE92:BE375)),2)*I28,2)</f>
        <v>0</v>
      </c>
      <c r="K28" s="46"/>
    </row>
    <row r="29" spans="2:11" s="47" customFormat="1" ht="14.25" customHeight="1">
      <c r="B29" s="42"/>
      <c r="C29" s="43"/>
      <c r="D29" s="43"/>
      <c r="E29" s="51" t="s">
        <v>45</v>
      </c>
      <c r="F29" s="120">
        <f>ROUND(SUM(BF92:BF375),2)</f>
        <v>0</v>
      </c>
      <c r="G29" s="43"/>
      <c r="H29" s="43"/>
      <c r="I29" s="121">
        <v>0.15</v>
      </c>
      <c r="J29" s="120">
        <f>ROUND(ROUND((SUM(BF92:BF375)),2)*I29,2)</f>
        <v>0</v>
      </c>
      <c r="K29" s="46"/>
    </row>
    <row r="30" spans="2:11" s="47" customFormat="1" ht="14.25" customHeight="1" hidden="1">
      <c r="B30" s="42"/>
      <c r="C30" s="43"/>
      <c r="D30" s="43"/>
      <c r="E30" s="51" t="s">
        <v>46</v>
      </c>
      <c r="F30" s="120">
        <f>ROUND(SUM(BG92:BG375),2)</f>
        <v>0</v>
      </c>
      <c r="G30" s="43"/>
      <c r="H30" s="43"/>
      <c r="I30" s="121">
        <v>0.21</v>
      </c>
      <c r="J30" s="120">
        <v>0</v>
      </c>
      <c r="K30" s="46"/>
    </row>
    <row r="31" spans="2:11" s="47" customFormat="1" ht="14.25" customHeight="1" hidden="1">
      <c r="B31" s="42"/>
      <c r="C31" s="43"/>
      <c r="D31" s="43"/>
      <c r="E31" s="51" t="s">
        <v>47</v>
      </c>
      <c r="F31" s="120">
        <f>ROUND(SUM(BH92:BH375),2)</f>
        <v>0</v>
      </c>
      <c r="G31" s="43"/>
      <c r="H31" s="43"/>
      <c r="I31" s="121">
        <v>0.15</v>
      </c>
      <c r="J31" s="120">
        <v>0</v>
      </c>
      <c r="K31" s="46"/>
    </row>
    <row r="32" spans="2:11" s="47" customFormat="1" ht="14.25" customHeight="1" hidden="1">
      <c r="B32" s="42"/>
      <c r="C32" s="43"/>
      <c r="D32" s="43"/>
      <c r="E32" s="51" t="s">
        <v>48</v>
      </c>
      <c r="F32" s="120">
        <f>ROUND(SUM(BI92:BI375),2)</f>
        <v>0</v>
      </c>
      <c r="G32" s="43"/>
      <c r="H32" s="43"/>
      <c r="I32" s="121">
        <v>0</v>
      </c>
      <c r="J32" s="120">
        <v>0</v>
      </c>
      <c r="K32" s="46"/>
    </row>
    <row r="33" spans="2:11" s="47" customFormat="1" ht="6.75" customHeight="1">
      <c r="B33" s="42"/>
      <c r="C33" s="43"/>
      <c r="D33" s="43"/>
      <c r="E33" s="43"/>
      <c r="F33" s="43"/>
      <c r="G33" s="43"/>
      <c r="H33" s="43"/>
      <c r="I33" s="43"/>
      <c r="J33" s="43"/>
      <c r="K33" s="46"/>
    </row>
    <row r="34" spans="2:11" s="47" customFormat="1" ht="24.75" customHeight="1">
      <c r="B34" s="42"/>
      <c r="C34" s="54"/>
      <c r="D34" s="55" t="s">
        <v>49</v>
      </c>
      <c r="E34" s="56"/>
      <c r="F34" s="56"/>
      <c r="G34" s="122" t="s">
        <v>50</v>
      </c>
      <c r="H34" s="57" t="s">
        <v>51</v>
      </c>
      <c r="I34" s="56"/>
      <c r="J34" s="123">
        <f>SUM(J26:J32)</f>
        <v>0</v>
      </c>
      <c r="K34" s="124"/>
    </row>
    <row r="35" spans="2:11" s="47" customFormat="1" ht="14.25" customHeight="1">
      <c r="B35" s="59"/>
      <c r="C35" s="60"/>
      <c r="D35" s="60"/>
      <c r="E35" s="60"/>
      <c r="F35" s="60"/>
      <c r="G35" s="60"/>
      <c r="H35" s="60"/>
      <c r="I35" s="60"/>
      <c r="J35" s="60"/>
      <c r="K35" s="61"/>
    </row>
    <row r="39" spans="2:11" s="47" customFormat="1" ht="6.75" customHeight="1">
      <c r="B39" s="125"/>
      <c r="C39" s="126"/>
      <c r="D39" s="126"/>
      <c r="E39" s="126"/>
      <c r="F39" s="126"/>
      <c r="G39" s="126"/>
      <c r="H39" s="126"/>
      <c r="I39" s="126"/>
      <c r="J39" s="126"/>
      <c r="K39" s="127"/>
    </row>
    <row r="40" spans="2:11" s="47" customFormat="1" ht="36.75" customHeight="1">
      <c r="B40" s="42"/>
      <c r="C40" s="33" t="s">
        <v>110</v>
      </c>
      <c r="D40" s="43"/>
      <c r="E40" s="43"/>
      <c r="F40" s="43"/>
      <c r="G40" s="43"/>
      <c r="H40" s="43"/>
      <c r="I40" s="43"/>
      <c r="J40" s="43"/>
      <c r="K40" s="46"/>
    </row>
    <row r="41" spans="2:11" s="47" customFormat="1" ht="6.75" customHeight="1">
      <c r="B41" s="42"/>
      <c r="C41" s="43"/>
      <c r="D41" s="43"/>
      <c r="E41" s="43"/>
      <c r="F41" s="43"/>
      <c r="G41" s="43"/>
      <c r="H41" s="43"/>
      <c r="I41" s="43"/>
      <c r="J41" s="43"/>
      <c r="K41" s="46"/>
    </row>
    <row r="42" spans="2:11" s="47" customFormat="1" ht="14.25" customHeight="1">
      <c r="B42" s="42"/>
      <c r="C42" s="40" t="s">
        <v>16</v>
      </c>
      <c r="D42" s="43"/>
      <c r="E42" s="43"/>
      <c r="F42" s="43"/>
      <c r="G42" s="43"/>
      <c r="H42" s="43"/>
      <c r="I42" s="43"/>
      <c r="J42" s="43"/>
      <c r="K42" s="46"/>
    </row>
    <row r="43" spans="2:11" s="47" customFormat="1" ht="20.25" customHeight="1">
      <c r="B43" s="42"/>
      <c r="C43" s="43"/>
      <c r="D43" s="43"/>
      <c r="E43" s="265" t="str">
        <f>E7</f>
        <v>Stavební úpravy učebny B35, B36, B45 v obj. B, areál Mendelu, Zemědělská 1, Brno</v>
      </c>
      <c r="F43" s="265"/>
      <c r="G43" s="265"/>
      <c r="H43" s="265"/>
      <c r="I43" s="43"/>
      <c r="J43" s="43"/>
      <c r="K43" s="46"/>
    </row>
    <row r="44" spans="2:11" s="47" customFormat="1" ht="14.25" customHeight="1">
      <c r="B44" s="42"/>
      <c r="C44" s="40" t="s">
        <v>102</v>
      </c>
      <c r="D44" s="43"/>
      <c r="E44" s="43"/>
      <c r="F44" s="43"/>
      <c r="G44" s="43"/>
      <c r="H44" s="43"/>
      <c r="I44" s="43"/>
      <c r="J44" s="43"/>
      <c r="K44" s="46"/>
    </row>
    <row r="45" spans="2:11" s="47" customFormat="1" ht="21.75" customHeight="1">
      <c r="B45" s="42"/>
      <c r="C45" s="43"/>
      <c r="D45" s="43"/>
      <c r="E45" s="256" t="str">
        <f>E9</f>
        <v>16-SO002-03 - Stavební úpravy učebny B36 - investice</v>
      </c>
      <c r="F45" s="256"/>
      <c r="G45" s="256"/>
      <c r="H45" s="256"/>
      <c r="I45" s="43"/>
      <c r="J45" s="43"/>
      <c r="K45" s="46"/>
    </row>
    <row r="46" spans="2:11" s="47" customFormat="1" ht="6.75" customHeight="1">
      <c r="B46" s="42"/>
      <c r="C46" s="43"/>
      <c r="D46" s="43"/>
      <c r="E46" s="43"/>
      <c r="F46" s="43"/>
      <c r="G46" s="43"/>
      <c r="H46" s="43"/>
      <c r="I46" s="43"/>
      <c r="J46" s="43"/>
      <c r="K46" s="46"/>
    </row>
    <row r="47" spans="2:11" s="47" customFormat="1" ht="18" customHeight="1">
      <c r="B47" s="42"/>
      <c r="C47" s="40" t="s">
        <v>22</v>
      </c>
      <c r="D47" s="43"/>
      <c r="E47" s="43"/>
      <c r="F47" s="38" t="str">
        <f>F12</f>
        <v> Zemědělská 1, Brno</v>
      </c>
      <c r="G47" s="43"/>
      <c r="H47" s="43"/>
      <c r="I47" s="40" t="s">
        <v>24</v>
      </c>
      <c r="J47" s="78" t="str">
        <f>IF(J12="","",J12)</f>
        <v>8.1.2016</v>
      </c>
      <c r="K47" s="46"/>
    </row>
    <row r="48" spans="2:11" s="47" customFormat="1" ht="6.75" customHeight="1">
      <c r="B48" s="42"/>
      <c r="C48" s="43"/>
      <c r="D48" s="43"/>
      <c r="E48" s="43"/>
      <c r="F48" s="43"/>
      <c r="G48" s="43"/>
      <c r="H48" s="43"/>
      <c r="I48" s="43"/>
      <c r="J48" s="43"/>
      <c r="K48" s="46"/>
    </row>
    <row r="49" spans="2:11" s="47" customFormat="1" ht="12.75">
      <c r="B49" s="42"/>
      <c r="C49" s="40" t="s">
        <v>28</v>
      </c>
      <c r="D49" s="43"/>
      <c r="E49" s="43"/>
      <c r="F49" s="38" t="str">
        <f>E15</f>
        <v>Mendelova univerzita b Brně, Zemědělská 1. Brno</v>
      </c>
      <c r="G49" s="43"/>
      <c r="H49" s="43"/>
      <c r="I49" s="40" t="s">
        <v>34</v>
      </c>
      <c r="J49" s="38" t="str">
        <f>E21</f>
        <v>Ing. Jiřina Dvořáková</v>
      </c>
      <c r="K49" s="46"/>
    </row>
    <row r="50" spans="2:11" s="47" customFormat="1" ht="14.25" customHeight="1">
      <c r="B50" s="42"/>
      <c r="C50" s="40" t="s">
        <v>32</v>
      </c>
      <c r="D50" s="43"/>
      <c r="E50" s="43"/>
      <c r="F50" s="38">
        <f>IF(E18="","",E18)</f>
      </c>
      <c r="G50" s="43"/>
      <c r="H50" s="43"/>
      <c r="I50" s="43"/>
      <c r="J50" s="43"/>
      <c r="K50" s="46"/>
    </row>
    <row r="51" spans="2:11" s="47" customFormat="1" ht="9.75" customHeight="1">
      <c r="B51" s="42"/>
      <c r="C51" s="43"/>
      <c r="D51" s="43"/>
      <c r="E51" s="43"/>
      <c r="F51" s="43"/>
      <c r="G51" s="43"/>
      <c r="H51" s="43"/>
      <c r="I51" s="43"/>
      <c r="J51" s="43"/>
      <c r="K51" s="46"/>
    </row>
    <row r="52" spans="2:11" s="47" customFormat="1" ht="29.25" customHeight="1">
      <c r="B52" s="42"/>
      <c r="C52" s="128" t="s">
        <v>111</v>
      </c>
      <c r="D52" s="54"/>
      <c r="E52" s="54"/>
      <c r="F52" s="54"/>
      <c r="G52" s="54"/>
      <c r="H52" s="54"/>
      <c r="I52" s="54"/>
      <c r="J52" s="129" t="s">
        <v>112</v>
      </c>
      <c r="K52" s="58"/>
    </row>
    <row r="53" spans="2:11" s="47" customFormat="1" ht="9.75" customHeight="1">
      <c r="B53" s="42"/>
      <c r="C53" s="43"/>
      <c r="D53" s="43"/>
      <c r="E53" s="43"/>
      <c r="F53" s="43"/>
      <c r="G53" s="43"/>
      <c r="H53" s="43"/>
      <c r="I53" s="43"/>
      <c r="J53" s="43"/>
      <c r="K53" s="46"/>
    </row>
    <row r="54" spans="2:47" s="47" customFormat="1" ht="29.25" customHeight="1">
      <c r="B54" s="42"/>
      <c r="C54" s="130" t="s">
        <v>113</v>
      </c>
      <c r="D54" s="43"/>
      <c r="E54" s="43"/>
      <c r="F54" s="43"/>
      <c r="G54" s="43"/>
      <c r="H54" s="43"/>
      <c r="I54" s="43"/>
      <c r="J54" s="89">
        <f>J92</f>
        <v>0</v>
      </c>
      <c r="K54" s="46"/>
      <c r="AU54" s="28" t="s">
        <v>114</v>
      </c>
    </row>
    <row r="55" spans="2:11" s="137" customFormat="1" ht="24.75" customHeight="1">
      <c r="B55" s="131"/>
      <c r="C55" s="132"/>
      <c r="D55" s="133" t="s">
        <v>115</v>
      </c>
      <c r="E55" s="134"/>
      <c r="F55" s="134"/>
      <c r="G55" s="134"/>
      <c r="H55" s="134"/>
      <c r="I55" s="134"/>
      <c r="J55" s="135">
        <f>J93</f>
        <v>0</v>
      </c>
      <c r="K55" s="136"/>
    </row>
    <row r="56" spans="2:11" s="144" customFormat="1" ht="19.5" customHeight="1">
      <c r="B56" s="138"/>
      <c r="C56" s="139"/>
      <c r="D56" s="140" t="s">
        <v>116</v>
      </c>
      <c r="E56" s="141"/>
      <c r="F56" s="141"/>
      <c r="G56" s="141"/>
      <c r="H56" s="141"/>
      <c r="I56" s="141"/>
      <c r="J56" s="142">
        <f>J94</f>
        <v>0</v>
      </c>
      <c r="K56" s="143"/>
    </row>
    <row r="57" spans="2:11" s="144" customFormat="1" ht="19.5" customHeight="1">
      <c r="B57" s="138"/>
      <c r="C57" s="139"/>
      <c r="D57" s="140" t="s">
        <v>117</v>
      </c>
      <c r="E57" s="141"/>
      <c r="F57" s="141"/>
      <c r="G57" s="141"/>
      <c r="H57" s="141"/>
      <c r="I57" s="141"/>
      <c r="J57" s="142">
        <f>J98</f>
        <v>0</v>
      </c>
      <c r="K57" s="143"/>
    </row>
    <row r="58" spans="2:11" s="144" customFormat="1" ht="19.5" customHeight="1">
      <c r="B58" s="138"/>
      <c r="C58" s="139"/>
      <c r="D58" s="140" t="s">
        <v>118</v>
      </c>
      <c r="E58" s="141"/>
      <c r="F58" s="141"/>
      <c r="G58" s="141"/>
      <c r="H58" s="141"/>
      <c r="I58" s="141"/>
      <c r="J58" s="142">
        <f>J137</f>
        <v>0</v>
      </c>
      <c r="K58" s="143"/>
    </row>
    <row r="59" spans="2:11" s="144" customFormat="1" ht="19.5" customHeight="1">
      <c r="B59" s="138"/>
      <c r="C59" s="139"/>
      <c r="D59" s="140" t="s">
        <v>119</v>
      </c>
      <c r="E59" s="141"/>
      <c r="F59" s="141"/>
      <c r="G59" s="141"/>
      <c r="H59" s="141"/>
      <c r="I59" s="141"/>
      <c r="J59" s="142">
        <f>J158</f>
        <v>0</v>
      </c>
      <c r="K59" s="143"/>
    </row>
    <row r="60" spans="2:11" s="144" customFormat="1" ht="19.5" customHeight="1">
      <c r="B60" s="138"/>
      <c r="C60" s="139"/>
      <c r="D60" s="140" t="s">
        <v>120</v>
      </c>
      <c r="E60" s="141"/>
      <c r="F60" s="141"/>
      <c r="G60" s="141"/>
      <c r="H60" s="141"/>
      <c r="I60" s="141"/>
      <c r="J60" s="142">
        <f>J174</f>
        <v>0</v>
      </c>
      <c r="K60" s="143"/>
    </row>
    <row r="61" spans="2:11" s="137" customFormat="1" ht="24.75" customHeight="1">
      <c r="B61" s="131"/>
      <c r="C61" s="132"/>
      <c r="D61" s="133" t="s">
        <v>121</v>
      </c>
      <c r="E61" s="134"/>
      <c r="F61" s="134"/>
      <c r="G61" s="134"/>
      <c r="H61" s="134"/>
      <c r="I61" s="134"/>
      <c r="J61" s="135">
        <f>J177</f>
        <v>0</v>
      </c>
      <c r="K61" s="136"/>
    </row>
    <row r="62" spans="2:11" s="144" customFormat="1" ht="19.5" customHeight="1">
      <c r="B62" s="138"/>
      <c r="C62" s="139"/>
      <c r="D62" s="140" t="s">
        <v>123</v>
      </c>
      <c r="E62" s="141"/>
      <c r="F62" s="141"/>
      <c r="G62" s="141"/>
      <c r="H62" s="141"/>
      <c r="I62" s="141"/>
      <c r="J62" s="142">
        <f>J178</f>
        <v>0</v>
      </c>
      <c r="K62" s="143"/>
    </row>
    <row r="63" spans="2:11" s="144" customFormat="1" ht="19.5" customHeight="1">
      <c r="B63" s="138"/>
      <c r="C63" s="139"/>
      <c r="D63" s="140" t="s">
        <v>124</v>
      </c>
      <c r="E63" s="141"/>
      <c r="F63" s="141"/>
      <c r="G63" s="141"/>
      <c r="H63" s="141"/>
      <c r="I63" s="141"/>
      <c r="J63" s="142">
        <f>J184</f>
        <v>0</v>
      </c>
      <c r="K63" s="143"/>
    </row>
    <row r="64" spans="2:11" s="144" customFormat="1" ht="19.5" customHeight="1">
      <c r="B64" s="138"/>
      <c r="C64" s="139"/>
      <c r="D64" s="140" t="s">
        <v>125</v>
      </c>
      <c r="E64" s="141"/>
      <c r="F64" s="141"/>
      <c r="G64" s="141"/>
      <c r="H64" s="141"/>
      <c r="I64" s="141"/>
      <c r="J64" s="142">
        <f>J199</f>
        <v>0</v>
      </c>
      <c r="K64" s="143"/>
    </row>
    <row r="65" spans="2:11" s="144" customFormat="1" ht="19.5" customHeight="1">
      <c r="B65" s="138"/>
      <c r="C65" s="139"/>
      <c r="D65" s="140" t="s">
        <v>126</v>
      </c>
      <c r="E65" s="141"/>
      <c r="F65" s="141"/>
      <c r="G65" s="141"/>
      <c r="H65" s="141"/>
      <c r="I65" s="141"/>
      <c r="J65" s="142">
        <f>J202</f>
        <v>0</v>
      </c>
      <c r="K65" s="143"/>
    </row>
    <row r="66" spans="2:11" s="144" customFormat="1" ht="19.5" customHeight="1">
      <c r="B66" s="138"/>
      <c r="C66" s="139"/>
      <c r="D66" s="140" t="s">
        <v>127</v>
      </c>
      <c r="E66" s="141"/>
      <c r="F66" s="141"/>
      <c r="G66" s="141"/>
      <c r="H66" s="141"/>
      <c r="I66" s="141"/>
      <c r="J66" s="142">
        <f>J218</f>
        <v>0</v>
      </c>
      <c r="K66" s="143"/>
    </row>
    <row r="67" spans="2:11" s="144" customFormat="1" ht="19.5" customHeight="1">
      <c r="B67" s="138"/>
      <c r="C67" s="139"/>
      <c r="D67" s="140" t="s">
        <v>128</v>
      </c>
      <c r="E67" s="141"/>
      <c r="F67" s="141"/>
      <c r="G67" s="141"/>
      <c r="H67" s="141"/>
      <c r="I67" s="141"/>
      <c r="J67" s="142">
        <f>J230</f>
        <v>0</v>
      </c>
      <c r="K67" s="143"/>
    </row>
    <row r="68" spans="2:11" s="144" customFormat="1" ht="19.5" customHeight="1">
      <c r="B68" s="138"/>
      <c r="C68" s="139"/>
      <c r="D68" s="140" t="s">
        <v>130</v>
      </c>
      <c r="E68" s="141"/>
      <c r="F68" s="141"/>
      <c r="G68" s="141"/>
      <c r="H68" s="141"/>
      <c r="I68" s="141"/>
      <c r="J68" s="142">
        <f>J277</f>
        <v>0</v>
      </c>
      <c r="K68" s="143"/>
    </row>
    <row r="69" spans="2:11" s="144" customFormat="1" ht="19.5" customHeight="1">
      <c r="B69" s="138"/>
      <c r="C69" s="139"/>
      <c r="D69" s="140" t="s">
        <v>132</v>
      </c>
      <c r="E69" s="141"/>
      <c r="F69" s="141"/>
      <c r="G69" s="141"/>
      <c r="H69" s="141"/>
      <c r="I69" s="141"/>
      <c r="J69" s="142">
        <f>J341</f>
        <v>0</v>
      </c>
      <c r="K69" s="143"/>
    </row>
    <row r="70" spans="2:11" s="144" customFormat="1" ht="19.5" customHeight="1">
      <c r="B70" s="138"/>
      <c r="C70" s="139"/>
      <c r="D70" s="140" t="s">
        <v>133</v>
      </c>
      <c r="E70" s="141"/>
      <c r="F70" s="141"/>
      <c r="G70" s="141"/>
      <c r="H70" s="141"/>
      <c r="I70" s="141"/>
      <c r="J70" s="142">
        <f>J353</f>
        <v>0</v>
      </c>
      <c r="K70" s="143"/>
    </row>
    <row r="71" spans="2:11" s="137" customFormat="1" ht="24.75" customHeight="1">
      <c r="B71" s="131"/>
      <c r="C71" s="132"/>
      <c r="D71" s="133" t="s">
        <v>134</v>
      </c>
      <c r="E71" s="134"/>
      <c r="F71" s="134"/>
      <c r="G71" s="134"/>
      <c r="H71" s="134"/>
      <c r="I71" s="134"/>
      <c r="J71" s="135">
        <f>J372</f>
        <v>0</v>
      </c>
      <c r="K71" s="136"/>
    </row>
    <row r="72" spans="2:11" s="144" customFormat="1" ht="19.5" customHeight="1">
      <c r="B72" s="138"/>
      <c r="C72" s="139"/>
      <c r="D72" s="140" t="s">
        <v>135</v>
      </c>
      <c r="E72" s="141"/>
      <c r="F72" s="141"/>
      <c r="G72" s="141"/>
      <c r="H72" s="141"/>
      <c r="I72" s="141"/>
      <c r="J72" s="142">
        <f>J373</f>
        <v>0</v>
      </c>
      <c r="K72" s="143"/>
    </row>
    <row r="73" spans="2:11" s="47" customFormat="1" ht="21.75" customHeight="1">
      <c r="B73" s="42"/>
      <c r="C73" s="43"/>
      <c r="D73" s="43"/>
      <c r="E73" s="43"/>
      <c r="F73" s="43"/>
      <c r="G73" s="43"/>
      <c r="H73" s="43"/>
      <c r="I73" s="43"/>
      <c r="J73" s="43"/>
      <c r="K73" s="46"/>
    </row>
    <row r="74" spans="2:11" s="47" customFormat="1" ht="324.75" customHeight="1">
      <c r="B74" s="59"/>
      <c r="C74" s="60"/>
      <c r="D74" s="60"/>
      <c r="E74" s="60"/>
      <c r="F74" s="60"/>
      <c r="G74" s="60"/>
      <c r="H74" s="60"/>
      <c r="I74" s="60"/>
      <c r="J74" s="60"/>
      <c r="K74" s="61"/>
    </row>
    <row r="78" spans="2:12" s="47" customFormat="1" ht="6.75" customHeight="1">
      <c r="B78" s="62"/>
      <c r="C78" s="63"/>
      <c r="D78" s="63"/>
      <c r="E78" s="63"/>
      <c r="F78" s="63"/>
      <c r="G78" s="63"/>
      <c r="H78" s="63"/>
      <c r="I78" s="63"/>
      <c r="J78" s="63"/>
      <c r="K78" s="64"/>
      <c r="L78" s="42"/>
    </row>
    <row r="79" spans="2:12" s="47" customFormat="1" ht="36.75" customHeight="1">
      <c r="B79" s="4"/>
      <c r="C79" s="65" t="s">
        <v>137</v>
      </c>
      <c r="K79" s="66"/>
      <c r="L79" s="42"/>
    </row>
    <row r="80" spans="2:12" s="47" customFormat="1" ht="6.75" customHeight="1">
      <c r="B80" s="4"/>
      <c r="K80" s="66"/>
      <c r="L80" s="42"/>
    </row>
    <row r="81" spans="2:12" s="47" customFormat="1" ht="14.25" customHeight="1">
      <c r="B81" s="4"/>
      <c r="C81" s="68" t="s">
        <v>16</v>
      </c>
      <c r="K81" s="66"/>
      <c r="L81" s="42"/>
    </row>
    <row r="82" spans="2:12" s="47" customFormat="1" ht="20.25" customHeight="1">
      <c r="B82" s="4"/>
      <c r="E82" s="265" t="str">
        <f>E7</f>
        <v>Stavební úpravy učebny B35, B36, B45 v obj. B, areál Mendelu, Zemědělská 1, Brno</v>
      </c>
      <c r="F82" s="265"/>
      <c r="G82" s="265"/>
      <c r="H82" s="265"/>
      <c r="K82" s="66"/>
      <c r="L82" s="42"/>
    </row>
    <row r="83" spans="2:12" s="47" customFormat="1" ht="14.25" customHeight="1">
      <c r="B83" s="4"/>
      <c r="C83" s="68" t="s">
        <v>102</v>
      </c>
      <c r="K83" s="66"/>
      <c r="L83" s="42"/>
    </row>
    <row r="84" spans="2:12" s="47" customFormat="1" ht="21.75" customHeight="1">
      <c r="B84" s="4"/>
      <c r="E84" s="256" t="str">
        <f>E9</f>
        <v>16-SO002-03 - Stavební úpravy učebny B36 - investice</v>
      </c>
      <c r="F84" s="256"/>
      <c r="G84" s="256"/>
      <c r="H84" s="256"/>
      <c r="K84" s="66"/>
      <c r="L84" s="42"/>
    </row>
    <row r="85" spans="2:12" s="47" customFormat="1" ht="6.75" customHeight="1">
      <c r="B85" s="4"/>
      <c r="K85" s="66"/>
      <c r="L85" s="42"/>
    </row>
    <row r="86" spans="2:12" s="47" customFormat="1" ht="18" customHeight="1">
      <c r="B86" s="4"/>
      <c r="C86" s="68" t="s">
        <v>22</v>
      </c>
      <c r="F86" s="145" t="str">
        <f>F12</f>
        <v> Zemědělská 1, Brno</v>
      </c>
      <c r="I86" s="68" t="s">
        <v>24</v>
      </c>
      <c r="J86" s="146" t="str">
        <f>IF(J12="","",J12)</f>
        <v>8.1.2016</v>
      </c>
      <c r="K86" s="66"/>
      <c r="L86" s="42"/>
    </row>
    <row r="87" spans="2:12" s="47" customFormat="1" ht="6.75" customHeight="1">
      <c r="B87" s="4"/>
      <c r="K87" s="66"/>
      <c r="L87" s="42"/>
    </row>
    <row r="88" spans="2:12" s="47" customFormat="1" ht="12.75">
      <c r="B88" s="4"/>
      <c r="C88" s="68" t="s">
        <v>28</v>
      </c>
      <c r="F88" s="145" t="str">
        <f>E15</f>
        <v>Mendelova univerzita b Brně, Zemědělská 1. Brno</v>
      </c>
      <c r="I88" s="68" t="s">
        <v>34</v>
      </c>
      <c r="J88" s="145" t="str">
        <f>E21</f>
        <v>Ing. Jiřina Dvořáková</v>
      </c>
      <c r="K88" s="66"/>
      <c r="L88" s="42"/>
    </row>
    <row r="89" spans="2:12" s="47" customFormat="1" ht="14.25" customHeight="1">
      <c r="B89" s="4"/>
      <c r="C89" s="68" t="s">
        <v>32</v>
      </c>
      <c r="F89" s="145">
        <f>IF(E18="","",E18)</f>
      </c>
      <c r="K89" s="66"/>
      <c r="L89" s="42"/>
    </row>
    <row r="90" spans="2:12" s="47" customFormat="1" ht="9.75" customHeight="1">
      <c r="B90" s="4"/>
      <c r="K90" s="66"/>
      <c r="L90" s="42"/>
    </row>
    <row r="91" spans="2:20" s="153" customFormat="1" ht="29.25" customHeight="1">
      <c r="B91" s="147"/>
      <c r="C91" s="148" t="s">
        <v>138</v>
      </c>
      <c r="D91" s="149" t="s">
        <v>58</v>
      </c>
      <c r="E91" s="149" t="s">
        <v>54</v>
      </c>
      <c r="F91" s="149" t="s">
        <v>139</v>
      </c>
      <c r="G91" s="149" t="s">
        <v>140</v>
      </c>
      <c r="H91" s="149" t="s">
        <v>141</v>
      </c>
      <c r="I91" s="150" t="s">
        <v>142</v>
      </c>
      <c r="J91" s="149" t="s">
        <v>112</v>
      </c>
      <c r="K91" s="151" t="s">
        <v>143</v>
      </c>
      <c r="L91" s="152"/>
      <c r="M91" s="83" t="s">
        <v>144</v>
      </c>
      <c r="N91" s="84" t="s">
        <v>43</v>
      </c>
      <c r="O91" s="84" t="s">
        <v>145</v>
      </c>
      <c r="P91" s="84" t="s">
        <v>146</v>
      </c>
      <c r="Q91" s="84" t="s">
        <v>147</v>
      </c>
      <c r="R91" s="84" t="s">
        <v>148</v>
      </c>
      <c r="S91" s="84" t="s">
        <v>149</v>
      </c>
      <c r="T91" s="85" t="s">
        <v>150</v>
      </c>
    </row>
    <row r="92" spans="2:63" s="47" customFormat="1" ht="29.25" customHeight="1">
      <c r="B92" s="4"/>
      <c r="C92" s="87" t="s">
        <v>113</v>
      </c>
      <c r="J92" s="154">
        <f>BK92</f>
        <v>0</v>
      </c>
      <c r="K92" s="66"/>
      <c r="L92" s="42"/>
      <c r="M92" s="86"/>
      <c r="N92" s="79"/>
      <c r="O92" s="79"/>
      <c r="P92" s="155">
        <f>P93+P177+P372</f>
        <v>0</v>
      </c>
      <c r="Q92" s="79"/>
      <c r="R92" s="155">
        <f>R93+R177+R372</f>
        <v>6.89058855</v>
      </c>
      <c r="S92" s="79"/>
      <c r="T92" s="156">
        <f>T93+T177+T372</f>
        <v>2.3507154999999997</v>
      </c>
      <c r="AT92" s="28" t="s">
        <v>72</v>
      </c>
      <c r="AU92" s="28" t="s">
        <v>114</v>
      </c>
      <c r="BK92" s="157">
        <f>BK93+BK177+BK372</f>
        <v>0</v>
      </c>
    </row>
    <row r="93" spans="2:63" s="159" customFormat="1" ht="36.75" customHeight="1">
      <c r="B93" s="158"/>
      <c r="D93" s="160" t="s">
        <v>72</v>
      </c>
      <c r="E93" s="161" t="s">
        <v>151</v>
      </c>
      <c r="F93" s="161" t="s">
        <v>152</v>
      </c>
      <c r="J93" s="162">
        <f>BK93</f>
        <v>0</v>
      </c>
      <c r="K93" s="163"/>
      <c r="L93" s="164"/>
      <c r="M93" s="165"/>
      <c r="N93" s="166"/>
      <c r="O93" s="166"/>
      <c r="P93" s="167">
        <f>P94+P98+P137+P158+P174</f>
        <v>0</v>
      </c>
      <c r="Q93" s="166"/>
      <c r="R93" s="167">
        <f>R94+R98+R137+R158+R174</f>
        <v>5.1691393</v>
      </c>
      <c r="S93" s="166"/>
      <c r="T93" s="168">
        <f>T94+T98+T137+T158+T174</f>
        <v>0.5315970000000001</v>
      </c>
      <c r="AR93" s="160" t="s">
        <v>21</v>
      </c>
      <c r="AT93" s="169" t="s">
        <v>72</v>
      </c>
      <c r="AU93" s="169" t="s">
        <v>73</v>
      </c>
      <c r="AY93" s="160" t="s">
        <v>153</v>
      </c>
      <c r="BK93" s="170">
        <f>BK94+BK98+BK137+BK158+BK174</f>
        <v>0</v>
      </c>
    </row>
    <row r="94" spans="2:63" s="159" customFormat="1" ht="19.5" customHeight="1">
      <c r="B94" s="158"/>
      <c r="D94" s="171" t="s">
        <v>72</v>
      </c>
      <c r="E94" s="172" t="s">
        <v>154</v>
      </c>
      <c r="F94" s="172" t="s">
        <v>155</v>
      </c>
      <c r="J94" s="173">
        <f>BK94</f>
        <v>0</v>
      </c>
      <c r="K94" s="163"/>
      <c r="L94" s="164"/>
      <c r="M94" s="165"/>
      <c r="N94" s="166"/>
      <c r="O94" s="166"/>
      <c r="P94" s="167">
        <f>SUM(P95:P97)</f>
        <v>0</v>
      </c>
      <c r="Q94" s="166"/>
      <c r="R94" s="167">
        <f>SUM(R95:R97)</f>
        <v>0.1930068</v>
      </c>
      <c r="S94" s="166"/>
      <c r="T94" s="168">
        <f>SUM(T95:T97)</f>
        <v>0</v>
      </c>
      <c r="AR94" s="160" t="s">
        <v>21</v>
      </c>
      <c r="AT94" s="169" t="s">
        <v>72</v>
      </c>
      <c r="AU94" s="169" t="s">
        <v>21</v>
      </c>
      <c r="AY94" s="160" t="s">
        <v>153</v>
      </c>
      <c r="BK94" s="170">
        <f>SUM(BK95:BK97)</f>
        <v>0</v>
      </c>
    </row>
    <row r="95" spans="2:65" s="47" customFormat="1" ht="28.5" customHeight="1">
      <c r="B95" s="4"/>
      <c r="C95" s="5" t="s">
        <v>21</v>
      </c>
      <c r="D95" s="5" t="s">
        <v>156</v>
      </c>
      <c r="E95" s="6" t="s">
        <v>779</v>
      </c>
      <c r="F95" s="7" t="s">
        <v>780</v>
      </c>
      <c r="G95" s="8" t="s">
        <v>159</v>
      </c>
      <c r="H95" s="9">
        <v>1.89</v>
      </c>
      <c r="I95" s="10"/>
      <c r="J95" s="11">
        <f>ROUND(I95*H95,2)</f>
        <v>0</v>
      </c>
      <c r="K95" s="12" t="s">
        <v>160</v>
      </c>
      <c r="L95" s="42"/>
      <c r="M95" s="174"/>
      <c r="N95" s="175" t="s">
        <v>44</v>
      </c>
      <c r="O95" s="43"/>
      <c r="P95" s="176">
        <f>O95*H95</f>
        <v>0</v>
      </c>
      <c r="Q95" s="176">
        <v>0.10212</v>
      </c>
      <c r="R95" s="176">
        <f>Q95*H95</f>
        <v>0.1930068</v>
      </c>
      <c r="S95" s="176">
        <v>0</v>
      </c>
      <c r="T95" s="177">
        <f>S95*H95</f>
        <v>0</v>
      </c>
      <c r="AR95" s="28" t="s">
        <v>161</v>
      </c>
      <c r="AT95" s="28" t="s">
        <v>156</v>
      </c>
      <c r="AU95" s="28" t="s">
        <v>82</v>
      </c>
      <c r="AY95" s="28" t="s">
        <v>153</v>
      </c>
      <c r="BE95" s="178">
        <f>IF(N95="základní",J95,0)</f>
        <v>0</v>
      </c>
      <c r="BF95" s="178">
        <f>IF(N95="snížená",J95,0)</f>
        <v>0</v>
      </c>
      <c r="BG95" s="178">
        <f>IF(N95="zákl. přenesená",J95,0)</f>
        <v>0</v>
      </c>
      <c r="BH95" s="178">
        <f>IF(N95="sníž. přenesená",J95,0)</f>
        <v>0</v>
      </c>
      <c r="BI95" s="178">
        <f>IF(N95="nulová",J95,0)</f>
        <v>0</v>
      </c>
      <c r="BJ95" s="28" t="s">
        <v>21</v>
      </c>
      <c r="BK95" s="178">
        <f>ROUND(I95*H95,2)</f>
        <v>0</v>
      </c>
      <c r="BL95" s="28" t="s">
        <v>161</v>
      </c>
      <c r="BM95" s="28" t="s">
        <v>781</v>
      </c>
    </row>
    <row r="96" spans="2:51" s="183" customFormat="1" ht="12">
      <c r="B96" s="182"/>
      <c r="D96" s="179" t="s">
        <v>165</v>
      </c>
      <c r="E96" s="184"/>
      <c r="F96" s="185" t="s">
        <v>166</v>
      </c>
      <c r="H96" s="184"/>
      <c r="K96" s="186"/>
      <c r="L96" s="187"/>
      <c r="M96" s="188"/>
      <c r="N96" s="189"/>
      <c r="O96" s="189"/>
      <c r="P96" s="189"/>
      <c r="Q96" s="189"/>
      <c r="R96" s="189"/>
      <c r="S96" s="189"/>
      <c r="T96" s="190"/>
      <c r="AT96" s="184" t="s">
        <v>165</v>
      </c>
      <c r="AU96" s="184" t="s">
        <v>82</v>
      </c>
      <c r="AV96" s="183" t="s">
        <v>21</v>
      </c>
      <c r="AW96" s="183" t="s">
        <v>36</v>
      </c>
      <c r="AX96" s="183" t="s">
        <v>73</v>
      </c>
      <c r="AY96" s="184" t="s">
        <v>153</v>
      </c>
    </row>
    <row r="97" spans="2:51" s="192" customFormat="1" ht="12">
      <c r="B97" s="191"/>
      <c r="D97" s="179" t="s">
        <v>165</v>
      </c>
      <c r="E97" s="193"/>
      <c r="F97" s="194" t="s">
        <v>782</v>
      </c>
      <c r="H97" s="195">
        <v>1.89</v>
      </c>
      <c r="K97" s="196"/>
      <c r="L97" s="197"/>
      <c r="M97" s="198"/>
      <c r="N97" s="199"/>
      <c r="O97" s="199"/>
      <c r="P97" s="199"/>
      <c r="Q97" s="199"/>
      <c r="R97" s="199"/>
      <c r="S97" s="199"/>
      <c r="T97" s="200"/>
      <c r="AT97" s="193" t="s">
        <v>165</v>
      </c>
      <c r="AU97" s="193" t="s">
        <v>82</v>
      </c>
      <c r="AV97" s="192" t="s">
        <v>82</v>
      </c>
      <c r="AW97" s="192" t="s">
        <v>36</v>
      </c>
      <c r="AX97" s="192" t="s">
        <v>21</v>
      </c>
      <c r="AY97" s="193" t="s">
        <v>153</v>
      </c>
    </row>
    <row r="98" spans="2:63" s="159" customFormat="1" ht="29.25" customHeight="1">
      <c r="B98" s="158"/>
      <c r="D98" s="171" t="s">
        <v>72</v>
      </c>
      <c r="E98" s="172" t="s">
        <v>168</v>
      </c>
      <c r="F98" s="172" t="s">
        <v>169</v>
      </c>
      <c r="J98" s="173">
        <f>BK98</f>
        <v>0</v>
      </c>
      <c r="K98" s="163"/>
      <c r="L98" s="164"/>
      <c r="M98" s="165"/>
      <c r="N98" s="166"/>
      <c r="O98" s="166"/>
      <c r="P98" s="167">
        <f>SUM(P99:P136)</f>
        <v>0</v>
      </c>
      <c r="Q98" s="166"/>
      <c r="R98" s="167">
        <f>SUM(R99:R136)</f>
        <v>4.965332500000001</v>
      </c>
      <c r="S98" s="166"/>
      <c r="T98" s="168">
        <f>SUM(T99:T136)</f>
        <v>0</v>
      </c>
      <c r="AR98" s="160" t="s">
        <v>21</v>
      </c>
      <c r="AT98" s="169" t="s">
        <v>72</v>
      </c>
      <c r="AU98" s="169" t="s">
        <v>21</v>
      </c>
      <c r="AY98" s="160" t="s">
        <v>153</v>
      </c>
      <c r="BK98" s="170">
        <f>SUM(BK99:BK136)</f>
        <v>0</v>
      </c>
    </row>
    <row r="99" spans="2:65" s="47" customFormat="1" ht="28.5" customHeight="1">
      <c r="B99" s="4"/>
      <c r="C99" s="5" t="s">
        <v>82</v>
      </c>
      <c r="D99" s="5" t="s">
        <v>156</v>
      </c>
      <c r="E99" s="6" t="s">
        <v>170</v>
      </c>
      <c r="F99" s="7" t="s">
        <v>171</v>
      </c>
      <c r="G99" s="8" t="s">
        <v>159</v>
      </c>
      <c r="H99" s="9">
        <v>58.5</v>
      </c>
      <c r="I99" s="10"/>
      <c r="J99" s="11">
        <f>ROUND(I99*H99,2)</f>
        <v>0</v>
      </c>
      <c r="K99" s="12" t="s">
        <v>160</v>
      </c>
      <c r="L99" s="42"/>
      <c r="M99" s="174"/>
      <c r="N99" s="175" t="s">
        <v>44</v>
      </c>
      <c r="O99" s="43"/>
      <c r="P99" s="176">
        <f>O99*H99</f>
        <v>0</v>
      </c>
      <c r="Q99" s="176">
        <v>0.017</v>
      </c>
      <c r="R99" s="176">
        <f>Q99*H99</f>
        <v>0.9945</v>
      </c>
      <c r="S99" s="176">
        <v>0</v>
      </c>
      <c r="T99" s="177">
        <f>S99*H99</f>
        <v>0</v>
      </c>
      <c r="AR99" s="28" t="s">
        <v>161</v>
      </c>
      <c r="AT99" s="28" t="s">
        <v>156</v>
      </c>
      <c r="AU99" s="28" t="s">
        <v>82</v>
      </c>
      <c r="AY99" s="28" t="s">
        <v>153</v>
      </c>
      <c r="BE99" s="178">
        <f>IF(N99="základní",J99,0)</f>
        <v>0</v>
      </c>
      <c r="BF99" s="178">
        <f>IF(N99="snížená",J99,0)</f>
        <v>0</v>
      </c>
      <c r="BG99" s="178">
        <f>IF(N99="zákl. přenesená",J99,0)</f>
        <v>0</v>
      </c>
      <c r="BH99" s="178">
        <f>IF(N99="sníž. přenesená",J99,0)</f>
        <v>0</v>
      </c>
      <c r="BI99" s="178">
        <f>IF(N99="nulová",J99,0)</f>
        <v>0</v>
      </c>
      <c r="BJ99" s="28" t="s">
        <v>21</v>
      </c>
      <c r="BK99" s="178">
        <f>ROUND(I99*H99,2)</f>
        <v>0</v>
      </c>
      <c r="BL99" s="28" t="s">
        <v>161</v>
      </c>
      <c r="BM99" s="28" t="s">
        <v>783</v>
      </c>
    </row>
    <row r="100" spans="2:47" s="47" customFormat="1" ht="36">
      <c r="B100" s="4"/>
      <c r="D100" s="179" t="s">
        <v>163</v>
      </c>
      <c r="F100" s="180" t="s">
        <v>173</v>
      </c>
      <c r="I100" s="3"/>
      <c r="K100" s="66"/>
      <c r="L100" s="42"/>
      <c r="M100" s="181"/>
      <c r="N100" s="43"/>
      <c r="O100" s="43"/>
      <c r="P100" s="43"/>
      <c r="Q100" s="43"/>
      <c r="R100" s="43"/>
      <c r="S100" s="43"/>
      <c r="T100" s="81"/>
      <c r="AT100" s="28" t="s">
        <v>163</v>
      </c>
      <c r="AU100" s="28" t="s">
        <v>82</v>
      </c>
    </row>
    <row r="101" spans="2:51" s="183" customFormat="1" ht="12">
      <c r="B101" s="182"/>
      <c r="D101" s="179" t="s">
        <v>165</v>
      </c>
      <c r="E101" s="184"/>
      <c r="F101" s="185" t="s">
        <v>174</v>
      </c>
      <c r="H101" s="184"/>
      <c r="K101" s="186"/>
      <c r="L101" s="187"/>
      <c r="M101" s="188"/>
      <c r="N101" s="189"/>
      <c r="O101" s="189"/>
      <c r="P101" s="189"/>
      <c r="Q101" s="189"/>
      <c r="R101" s="189"/>
      <c r="S101" s="189"/>
      <c r="T101" s="190"/>
      <c r="AT101" s="184" t="s">
        <v>165</v>
      </c>
      <c r="AU101" s="184" t="s">
        <v>82</v>
      </c>
      <c r="AV101" s="183" t="s">
        <v>21</v>
      </c>
      <c r="AW101" s="183" t="s">
        <v>36</v>
      </c>
      <c r="AX101" s="183" t="s">
        <v>73</v>
      </c>
      <c r="AY101" s="184" t="s">
        <v>153</v>
      </c>
    </row>
    <row r="102" spans="2:51" s="192" customFormat="1" ht="12">
      <c r="B102" s="191"/>
      <c r="D102" s="201" t="s">
        <v>165</v>
      </c>
      <c r="E102" s="202"/>
      <c r="F102" s="203" t="s">
        <v>784</v>
      </c>
      <c r="H102" s="204">
        <v>58.5</v>
      </c>
      <c r="K102" s="196"/>
      <c r="L102" s="197"/>
      <c r="M102" s="198"/>
      <c r="N102" s="199"/>
      <c r="O102" s="199"/>
      <c r="P102" s="199"/>
      <c r="Q102" s="199"/>
      <c r="R102" s="199"/>
      <c r="S102" s="199"/>
      <c r="T102" s="200"/>
      <c r="AT102" s="193" t="s">
        <v>165</v>
      </c>
      <c r="AU102" s="193" t="s">
        <v>82</v>
      </c>
      <c r="AV102" s="192" t="s">
        <v>82</v>
      </c>
      <c r="AW102" s="192" t="s">
        <v>36</v>
      </c>
      <c r="AX102" s="192" t="s">
        <v>21</v>
      </c>
      <c r="AY102" s="193" t="s">
        <v>153</v>
      </c>
    </row>
    <row r="103" spans="2:65" s="47" customFormat="1" ht="28.5" customHeight="1">
      <c r="B103" s="4"/>
      <c r="C103" s="5" t="s">
        <v>154</v>
      </c>
      <c r="D103" s="5" t="s">
        <v>156</v>
      </c>
      <c r="E103" s="6" t="s">
        <v>176</v>
      </c>
      <c r="F103" s="7" t="s">
        <v>177</v>
      </c>
      <c r="G103" s="8" t="s">
        <v>159</v>
      </c>
      <c r="H103" s="9">
        <v>4.4</v>
      </c>
      <c r="I103" s="10"/>
      <c r="J103" s="11">
        <f>ROUND(I103*H103,2)</f>
        <v>0</v>
      </c>
      <c r="K103" s="12" t="s">
        <v>160</v>
      </c>
      <c r="L103" s="42"/>
      <c r="M103" s="174"/>
      <c r="N103" s="175" t="s">
        <v>44</v>
      </c>
      <c r="O103" s="43"/>
      <c r="P103" s="176">
        <f>O103*H103</f>
        <v>0</v>
      </c>
      <c r="Q103" s="176">
        <v>0.00489</v>
      </c>
      <c r="R103" s="176">
        <f>Q103*H103</f>
        <v>0.021516000000000004</v>
      </c>
      <c r="S103" s="176">
        <v>0</v>
      </c>
      <c r="T103" s="177">
        <f>S103*H103</f>
        <v>0</v>
      </c>
      <c r="AR103" s="28" t="s">
        <v>161</v>
      </c>
      <c r="AT103" s="28" t="s">
        <v>156</v>
      </c>
      <c r="AU103" s="28" t="s">
        <v>82</v>
      </c>
      <c r="AY103" s="28" t="s">
        <v>153</v>
      </c>
      <c r="BE103" s="178">
        <f>IF(N103="základní",J103,0)</f>
        <v>0</v>
      </c>
      <c r="BF103" s="178">
        <f>IF(N103="snížená",J103,0)</f>
        <v>0</v>
      </c>
      <c r="BG103" s="178">
        <f>IF(N103="zákl. přenesená",J103,0)</f>
        <v>0</v>
      </c>
      <c r="BH103" s="178">
        <f>IF(N103="sníž. přenesená",J103,0)</f>
        <v>0</v>
      </c>
      <c r="BI103" s="178">
        <f>IF(N103="nulová",J103,0)</f>
        <v>0</v>
      </c>
      <c r="BJ103" s="28" t="s">
        <v>21</v>
      </c>
      <c r="BK103" s="178">
        <f>ROUND(I103*H103,2)</f>
        <v>0</v>
      </c>
      <c r="BL103" s="28" t="s">
        <v>161</v>
      </c>
      <c r="BM103" s="28" t="s">
        <v>785</v>
      </c>
    </row>
    <row r="104" spans="2:47" s="47" customFormat="1" ht="24">
      <c r="B104" s="4"/>
      <c r="D104" s="179" t="s">
        <v>163</v>
      </c>
      <c r="F104" s="180" t="s">
        <v>179</v>
      </c>
      <c r="K104" s="66"/>
      <c r="L104" s="42"/>
      <c r="M104" s="181"/>
      <c r="N104" s="43"/>
      <c r="O104" s="43"/>
      <c r="P104" s="43"/>
      <c r="Q104" s="43"/>
      <c r="R104" s="43"/>
      <c r="S104" s="43"/>
      <c r="T104" s="81"/>
      <c r="AT104" s="28" t="s">
        <v>163</v>
      </c>
      <c r="AU104" s="28" t="s">
        <v>82</v>
      </c>
    </row>
    <row r="105" spans="2:51" s="192" customFormat="1" ht="12">
      <c r="B105" s="191"/>
      <c r="D105" s="201" t="s">
        <v>165</v>
      </c>
      <c r="E105" s="202"/>
      <c r="F105" s="203" t="s">
        <v>786</v>
      </c>
      <c r="H105" s="204">
        <v>4.4</v>
      </c>
      <c r="K105" s="196"/>
      <c r="L105" s="197"/>
      <c r="M105" s="198"/>
      <c r="N105" s="199"/>
      <c r="O105" s="199"/>
      <c r="P105" s="199"/>
      <c r="Q105" s="199"/>
      <c r="R105" s="199"/>
      <c r="S105" s="199"/>
      <c r="T105" s="200"/>
      <c r="AT105" s="193" t="s">
        <v>165</v>
      </c>
      <c r="AU105" s="193" t="s">
        <v>82</v>
      </c>
      <c r="AV105" s="192" t="s">
        <v>82</v>
      </c>
      <c r="AW105" s="192" t="s">
        <v>36</v>
      </c>
      <c r="AX105" s="192" t="s">
        <v>21</v>
      </c>
      <c r="AY105" s="193" t="s">
        <v>153</v>
      </c>
    </row>
    <row r="106" spans="2:65" s="47" customFormat="1" ht="20.25" customHeight="1">
      <c r="B106" s="4"/>
      <c r="C106" s="5" t="s">
        <v>161</v>
      </c>
      <c r="D106" s="5" t="s">
        <v>156</v>
      </c>
      <c r="E106" s="6" t="s">
        <v>181</v>
      </c>
      <c r="F106" s="7" t="s">
        <v>182</v>
      </c>
      <c r="G106" s="8" t="s">
        <v>159</v>
      </c>
      <c r="H106" s="9">
        <v>112.174</v>
      </c>
      <c r="I106" s="10"/>
      <c r="J106" s="11">
        <f>ROUND(I106*H106,2)</f>
        <v>0</v>
      </c>
      <c r="K106" s="12" t="s">
        <v>160</v>
      </c>
      <c r="L106" s="42"/>
      <c r="M106" s="174"/>
      <c r="N106" s="175" t="s">
        <v>44</v>
      </c>
      <c r="O106" s="43"/>
      <c r="P106" s="176">
        <f>O106*H106</f>
        <v>0</v>
      </c>
      <c r="Q106" s="176">
        <v>0.00391</v>
      </c>
      <c r="R106" s="176">
        <f>Q106*H106</f>
        <v>0.43860034000000003</v>
      </c>
      <c r="S106" s="176">
        <v>0</v>
      </c>
      <c r="T106" s="177">
        <f>S106*H106</f>
        <v>0</v>
      </c>
      <c r="AR106" s="28" t="s">
        <v>161</v>
      </c>
      <c r="AT106" s="28" t="s">
        <v>156</v>
      </c>
      <c r="AU106" s="28" t="s">
        <v>82</v>
      </c>
      <c r="AY106" s="28" t="s">
        <v>153</v>
      </c>
      <c r="BE106" s="178">
        <f>IF(N106="základní",J106,0)</f>
        <v>0</v>
      </c>
      <c r="BF106" s="178">
        <f>IF(N106="snížená",J106,0)</f>
        <v>0</v>
      </c>
      <c r="BG106" s="178">
        <f>IF(N106="zákl. přenesená",J106,0)</f>
        <v>0</v>
      </c>
      <c r="BH106" s="178">
        <f>IF(N106="sníž. přenesená",J106,0)</f>
        <v>0</v>
      </c>
      <c r="BI106" s="178">
        <f>IF(N106="nulová",J106,0)</f>
        <v>0</v>
      </c>
      <c r="BJ106" s="28" t="s">
        <v>21</v>
      </c>
      <c r="BK106" s="178">
        <f>ROUND(I106*H106,2)</f>
        <v>0</v>
      </c>
      <c r="BL106" s="28" t="s">
        <v>161</v>
      </c>
      <c r="BM106" s="28" t="s">
        <v>787</v>
      </c>
    </row>
    <row r="107" spans="2:47" s="47" customFormat="1" ht="24">
      <c r="B107" s="4"/>
      <c r="D107" s="179" t="s">
        <v>163</v>
      </c>
      <c r="F107" s="180" t="s">
        <v>184</v>
      </c>
      <c r="K107" s="66"/>
      <c r="L107" s="42"/>
      <c r="M107" s="181"/>
      <c r="N107" s="43"/>
      <c r="O107" s="43"/>
      <c r="P107" s="43"/>
      <c r="Q107" s="43"/>
      <c r="R107" s="43"/>
      <c r="S107" s="43"/>
      <c r="T107" s="81"/>
      <c r="AT107" s="28" t="s">
        <v>163</v>
      </c>
      <c r="AU107" s="28" t="s">
        <v>82</v>
      </c>
    </row>
    <row r="108" spans="2:51" s="183" customFormat="1" ht="12">
      <c r="B108" s="182"/>
      <c r="D108" s="179" t="s">
        <v>165</v>
      </c>
      <c r="E108" s="184"/>
      <c r="F108" s="185" t="s">
        <v>185</v>
      </c>
      <c r="H108" s="184"/>
      <c r="K108" s="186"/>
      <c r="L108" s="187"/>
      <c r="M108" s="188"/>
      <c r="N108" s="189"/>
      <c r="O108" s="189"/>
      <c r="P108" s="189"/>
      <c r="Q108" s="189"/>
      <c r="R108" s="189"/>
      <c r="S108" s="189"/>
      <c r="T108" s="190"/>
      <c r="AT108" s="184" t="s">
        <v>165</v>
      </c>
      <c r="AU108" s="184" t="s">
        <v>82</v>
      </c>
      <c r="AV108" s="183" t="s">
        <v>21</v>
      </c>
      <c r="AW108" s="183" t="s">
        <v>36</v>
      </c>
      <c r="AX108" s="183" t="s">
        <v>73</v>
      </c>
      <c r="AY108" s="184" t="s">
        <v>153</v>
      </c>
    </row>
    <row r="109" spans="2:51" s="183" customFormat="1" ht="12">
      <c r="B109" s="182"/>
      <c r="D109" s="179" t="s">
        <v>165</v>
      </c>
      <c r="E109" s="184"/>
      <c r="F109" s="185" t="s">
        <v>174</v>
      </c>
      <c r="H109" s="184"/>
      <c r="K109" s="186"/>
      <c r="L109" s="187"/>
      <c r="M109" s="188"/>
      <c r="N109" s="189"/>
      <c r="O109" s="189"/>
      <c r="P109" s="189"/>
      <c r="Q109" s="189"/>
      <c r="R109" s="189"/>
      <c r="S109" s="189"/>
      <c r="T109" s="190"/>
      <c r="AT109" s="184" t="s">
        <v>165</v>
      </c>
      <c r="AU109" s="184" t="s">
        <v>82</v>
      </c>
      <c r="AV109" s="183" t="s">
        <v>21</v>
      </c>
      <c r="AW109" s="183" t="s">
        <v>36</v>
      </c>
      <c r="AX109" s="183" t="s">
        <v>73</v>
      </c>
      <c r="AY109" s="184" t="s">
        <v>153</v>
      </c>
    </row>
    <row r="110" spans="2:51" s="192" customFormat="1" ht="12">
      <c r="B110" s="191"/>
      <c r="D110" s="179" t="s">
        <v>165</v>
      </c>
      <c r="E110" s="193"/>
      <c r="F110" s="194" t="s">
        <v>788</v>
      </c>
      <c r="H110" s="195">
        <v>122.45</v>
      </c>
      <c r="K110" s="196"/>
      <c r="L110" s="197"/>
      <c r="M110" s="198"/>
      <c r="N110" s="199"/>
      <c r="O110" s="199"/>
      <c r="P110" s="199"/>
      <c r="Q110" s="199"/>
      <c r="R110" s="199"/>
      <c r="S110" s="199"/>
      <c r="T110" s="200"/>
      <c r="AT110" s="193" t="s">
        <v>165</v>
      </c>
      <c r="AU110" s="193" t="s">
        <v>82</v>
      </c>
      <c r="AV110" s="192" t="s">
        <v>82</v>
      </c>
      <c r="AW110" s="192" t="s">
        <v>36</v>
      </c>
      <c r="AX110" s="192" t="s">
        <v>73</v>
      </c>
      <c r="AY110" s="193" t="s">
        <v>153</v>
      </c>
    </row>
    <row r="111" spans="2:51" s="192" customFormat="1" ht="12">
      <c r="B111" s="191"/>
      <c r="D111" s="179" t="s">
        <v>165</v>
      </c>
      <c r="E111" s="193"/>
      <c r="F111" s="194" t="s">
        <v>187</v>
      </c>
      <c r="H111" s="195">
        <v>-3.188</v>
      </c>
      <c r="K111" s="196"/>
      <c r="L111" s="197"/>
      <c r="M111" s="198"/>
      <c r="N111" s="199"/>
      <c r="O111" s="199"/>
      <c r="P111" s="199"/>
      <c r="Q111" s="199"/>
      <c r="R111" s="199"/>
      <c r="S111" s="199"/>
      <c r="T111" s="200"/>
      <c r="AT111" s="193" t="s">
        <v>165</v>
      </c>
      <c r="AU111" s="193" t="s">
        <v>82</v>
      </c>
      <c r="AV111" s="192" t="s">
        <v>82</v>
      </c>
      <c r="AW111" s="192" t="s">
        <v>36</v>
      </c>
      <c r="AX111" s="192" t="s">
        <v>73</v>
      </c>
      <c r="AY111" s="193" t="s">
        <v>153</v>
      </c>
    </row>
    <row r="112" spans="2:51" s="192" customFormat="1" ht="12">
      <c r="B112" s="191"/>
      <c r="D112" s="179" t="s">
        <v>165</v>
      </c>
      <c r="E112" s="193"/>
      <c r="F112" s="194" t="s">
        <v>789</v>
      </c>
      <c r="H112" s="195">
        <v>-7.088</v>
      </c>
      <c r="K112" s="196"/>
      <c r="L112" s="197"/>
      <c r="M112" s="198"/>
      <c r="N112" s="199"/>
      <c r="O112" s="199"/>
      <c r="P112" s="199"/>
      <c r="Q112" s="199"/>
      <c r="R112" s="199"/>
      <c r="S112" s="199"/>
      <c r="T112" s="200"/>
      <c r="AT112" s="193" t="s">
        <v>165</v>
      </c>
      <c r="AU112" s="193" t="s">
        <v>82</v>
      </c>
      <c r="AV112" s="192" t="s">
        <v>82</v>
      </c>
      <c r="AW112" s="192" t="s">
        <v>36</v>
      </c>
      <c r="AX112" s="192" t="s">
        <v>73</v>
      </c>
      <c r="AY112" s="193" t="s">
        <v>153</v>
      </c>
    </row>
    <row r="113" spans="2:51" s="206" customFormat="1" ht="12">
      <c r="B113" s="205"/>
      <c r="D113" s="201" t="s">
        <v>165</v>
      </c>
      <c r="E113" s="207"/>
      <c r="F113" s="208" t="s">
        <v>190</v>
      </c>
      <c r="H113" s="209">
        <v>112.174</v>
      </c>
      <c r="K113" s="210"/>
      <c r="L113" s="211"/>
      <c r="M113" s="212"/>
      <c r="N113" s="213"/>
      <c r="O113" s="213"/>
      <c r="P113" s="213"/>
      <c r="Q113" s="213"/>
      <c r="R113" s="213"/>
      <c r="S113" s="213"/>
      <c r="T113" s="214"/>
      <c r="AT113" s="215" t="s">
        <v>165</v>
      </c>
      <c r="AU113" s="215" t="s">
        <v>82</v>
      </c>
      <c r="AV113" s="206" t="s">
        <v>161</v>
      </c>
      <c r="AW113" s="206" t="s">
        <v>36</v>
      </c>
      <c r="AX113" s="206" t="s">
        <v>21</v>
      </c>
      <c r="AY113" s="215" t="s">
        <v>153</v>
      </c>
    </row>
    <row r="114" spans="2:65" s="47" customFormat="1" ht="20.25" customHeight="1">
      <c r="B114" s="4"/>
      <c r="C114" s="5" t="s">
        <v>191</v>
      </c>
      <c r="D114" s="5" t="s">
        <v>156</v>
      </c>
      <c r="E114" s="6" t="s">
        <v>790</v>
      </c>
      <c r="F114" s="7" t="s">
        <v>791</v>
      </c>
      <c r="G114" s="8" t="s">
        <v>194</v>
      </c>
      <c r="H114" s="9">
        <v>2</v>
      </c>
      <c r="I114" s="10"/>
      <c r="J114" s="11">
        <f>ROUND(I114*H114,2)</f>
        <v>0</v>
      </c>
      <c r="K114" s="12" t="s">
        <v>160</v>
      </c>
      <c r="L114" s="42"/>
      <c r="M114" s="174"/>
      <c r="N114" s="175" t="s">
        <v>44</v>
      </c>
      <c r="O114" s="43"/>
      <c r="P114" s="176">
        <f>O114*H114</f>
        <v>0</v>
      </c>
      <c r="Q114" s="176">
        <v>0.1575</v>
      </c>
      <c r="R114" s="176">
        <f>Q114*H114</f>
        <v>0.315</v>
      </c>
      <c r="S114" s="176">
        <v>0</v>
      </c>
      <c r="T114" s="177">
        <f>S114*H114</f>
        <v>0</v>
      </c>
      <c r="AR114" s="28" t="s">
        <v>161</v>
      </c>
      <c r="AT114" s="28" t="s">
        <v>156</v>
      </c>
      <c r="AU114" s="28" t="s">
        <v>82</v>
      </c>
      <c r="AY114" s="28" t="s">
        <v>153</v>
      </c>
      <c r="BE114" s="178">
        <f>IF(N114="základní",J114,0)</f>
        <v>0</v>
      </c>
      <c r="BF114" s="178">
        <f>IF(N114="snížená",J114,0)</f>
        <v>0</v>
      </c>
      <c r="BG114" s="178">
        <f>IF(N114="zákl. přenesená",J114,0)</f>
        <v>0</v>
      </c>
      <c r="BH114" s="178">
        <f>IF(N114="sníž. přenesená",J114,0)</f>
        <v>0</v>
      </c>
      <c r="BI114" s="178">
        <f>IF(N114="nulová",J114,0)</f>
        <v>0</v>
      </c>
      <c r="BJ114" s="28" t="s">
        <v>21</v>
      </c>
      <c r="BK114" s="178">
        <f>ROUND(I114*H114,2)</f>
        <v>0</v>
      </c>
      <c r="BL114" s="28" t="s">
        <v>161</v>
      </c>
      <c r="BM114" s="28" t="s">
        <v>792</v>
      </c>
    </row>
    <row r="115" spans="2:51" s="192" customFormat="1" ht="12">
      <c r="B115" s="191"/>
      <c r="D115" s="201" t="s">
        <v>165</v>
      </c>
      <c r="E115" s="202"/>
      <c r="F115" s="203" t="s">
        <v>793</v>
      </c>
      <c r="H115" s="204">
        <v>2</v>
      </c>
      <c r="K115" s="196"/>
      <c r="L115" s="197"/>
      <c r="M115" s="198"/>
      <c r="N115" s="199"/>
      <c r="O115" s="199"/>
      <c r="P115" s="199"/>
      <c r="Q115" s="199"/>
      <c r="R115" s="199"/>
      <c r="S115" s="199"/>
      <c r="T115" s="200"/>
      <c r="AT115" s="193" t="s">
        <v>165</v>
      </c>
      <c r="AU115" s="193" t="s">
        <v>82</v>
      </c>
      <c r="AV115" s="192" t="s">
        <v>82</v>
      </c>
      <c r="AW115" s="192" t="s">
        <v>36</v>
      </c>
      <c r="AX115" s="192" t="s">
        <v>21</v>
      </c>
      <c r="AY115" s="193" t="s">
        <v>153</v>
      </c>
    </row>
    <row r="116" spans="2:65" s="47" customFormat="1" ht="28.5" customHeight="1">
      <c r="B116" s="4"/>
      <c r="C116" s="5" t="s">
        <v>168</v>
      </c>
      <c r="D116" s="5" t="s">
        <v>156</v>
      </c>
      <c r="E116" s="6" t="s">
        <v>198</v>
      </c>
      <c r="F116" s="7" t="s">
        <v>199</v>
      </c>
      <c r="G116" s="8" t="s">
        <v>159</v>
      </c>
      <c r="H116" s="9">
        <v>112.174</v>
      </c>
      <c r="I116" s="10"/>
      <c r="J116" s="11">
        <f>ROUND(I116*H116,2)</f>
        <v>0</v>
      </c>
      <c r="K116" s="12" t="s">
        <v>160</v>
      </c>
      <c r="L116" s="42"/>
      <c r="M116" s="174"/>
      <c r="N116" s="175" t="s">
        <v>44</v>
      </c>
      <c r="O116" s="43"/>
      <c r="P116" s="176">
        <f>O116*H116</f>
        <v>0</v>
      </c>
      <c r="Q116" s="176">
        <v>0.0284</v>
      </c>
      <c r="R116" s="176">
        <f>Q116*H116</f>
        <v>3.1857416000000005</v>
      </c>
      <c r="S116" s="176">
        <v>0</v>
      </c>
      <c r="T116" s="177">
        <f>S116*H116</f>
        <v>0</v>
      </c>
      <c r="AR116" s="28" t="s">
        <v>161</v>
      </c>
      <c r="AT116" s="28" t="s">
        <v>156</v>
      </c>
      <c r="AU116" s="28" t="s">
        <v>82</v>
      </c>
      <c r="AY116" s="28" t="s">
        <v>153</v>
      </c>
      <c r="BE116" s="178">
        <f>IF(N116="základní",J116,0)</f>
        <v>0</v>
      </c>
      <c r="BF116" s="178">
        <f>IF(N116="snížená",J116,0)</f>
        <v>0</v>
      </c>
      <c r="BG116" s="178">
        <f>IF(N116="zákl. přenesená",J116,0)</f>
        <v>0</v>
      </c>
      <c r="BH116" s="178">
        <f>IF(N116="sníž. přenesená",J116,0)</f>
        <v>0</v>
      </c>
      <c r="BI116" s="178">
        <f>IF(N116="nulová",J116,0)</f>
        <v>0</v>
      </c>
      <c r="BJ116" s="28" t="s">
        <v>21</v>
      </c>
      <c r="BK116" s="178">
        <f>ROUND(I116*H116,2)</f>
        <v>0</v>
      </c>
      <c r="BL116" s="28" t="s">
        <v>161</v>
      </c>
      <c r="BM116" s="28" t="s">
        <v>794</v>
      </c>
    </row>
    <row r="117" spans="2:51" s="183" customFormat="1" ht="12">
      <c r="B117" s="182"/>
      <c r="D117" s="179" t="s">
        <v>165</v>
      </c>
      <c r="E117" s="184"/>
      <c r="F117" s="185" t="s">
        <v>174</v>
      </c>
      <c r="H117" s="184"/>
      <c r="K117" s="186"/>
      <c r="L117" s="187"/>
      <c r="M117" s="188"/>
      <c r="N117" s="189"/>
      <c r="O117" s="189"/>
      <c r="P117" s="189"/>
      <c r="Q117" s="189"/>
      <c r="R117" s="189"/>
      <c r="S117" s="189"/>
      <c r="T117" s="190"/>
      <c r="AT117" s="184" t="s">
        <v>165</v>
      </c>
      <c r="AU117" s="184" t="s">
        <v>82</v>
      </c>
      <c r="AV117" s="183" t="s">
        <v>21</v>
      </c>
      <c r="AW117" s="183" t="s">
        <v>36</v>
      </c>
      <c r="AX117" s="183" t="s">
        <v>73</v>
      </c>
      <c r="AY117" s="184" t="s">
        <v>153</v>
      </c>
    </row>
    <row r="118" spans="2:51" s="192" customFormat="1" ht="12">
      <c r="B118" s="191"/>
      <c r="D118" s="179" t="s">
        <v>165</v>
      </c>
      <c r="E118" s="193"/>
      <c r="F118" s="194" t="s">
        <v>788</v>
      </c>
      <c r="H118" s="195">
        <v>122.45</v>
      </c>
      <c r="K118" s="196"/>
      <c r="L118" s="197"/>
      <c r="M118" s="198"/>
      <c r="N118" s="199"/>
      <c r="O118" s="199"/>
      <c r="P118" s="199"/>
      <c r="Q118" s="199"/>
      <c r="R118" s="199"/>
      <c r="S118" s="199"/>
      <c r="T118" s="200"/>
      <c r="AT118" s="193" t="s">
        <v>165</v>
      </c>
      <c r="AU118" s="193" t="s">
        <v>82</v>
      </c>
      <c r="AV118" s="192" t="s">
        <v>82</v>
      </c>
      <c r="AW118" s="192" t="s">
        <v>36</v>
      </c>
      <c r="AX118" s="192" t="s">
        <v>73</v>
      </c>
      <c r="AY118" s="193" t="s">
        <v>153</v>
      </c>
    </row>
    <row r="119" spans="2:51" s="192" customFormat="1" ht="12">
      <c r="B119" s="191"/>
      <c r="D119" s="179" t="s">
        <v>165</v>
      </c>
      <c r="E119" s="193"/>
      <c r="F119" s="194" t="s">
        <v>187</v>
      </c>
      <c r="H119" s="195">
        <v>-3.188</v>
      </c>
      <c r="K119" s="196"/>
      <c r="L119" s="197"/>
      <c r="M119" s="198"/>
      <c r="N119" s="199"/>
      <c r="O119" s="199"/>
      <c r="P119" s="199"/>
      <c r="Q119" s="199"/>
      <c r="R119" s="199"/>
      <c r="S119" s="199"/>
      <c r="T119" s="200"/>
      <c r="AT119" s="193" t="s">
        <v>165</v>
      </c>
      <c r="AU119" s="193" t="s">
        <v>82</v>
      </c>
      <c r="AV119" s="192" t="s">
        <v>82</v>
      </c>
      <c r="AW119" s="192" t="s">
        <v>36</v>
      </c>
      <c r="AX119" s="192" t="s">
        <v>73</v>
      </c>
      <c r="AY119" s="193" t="s">
        <v>153</v>
      </c>
    </row>
    <row r="120" spans="2:51" s="192" customFormat="1" ht="12">
      <c r="B120" s="191"/>
      <c r="D120" s="179" t="s">
        <v>165</v>
      </c>
      <c r="E120" s="193"/>
      <c r="F120" s="194" t="s">
        <v>789</v>
      </c>
      <c r="H120" s="195">
        <v>-7.088</v>
      </c>
      <c r="K120" s="196"/>
      <c r="L120" s="197"/>
      <c r="M120" s="198"/>
      <c r="N120" s="199"/>
      <c r="O120" s="199"/>
      <c r="P120" s="199"/>
      <c r="Q120" s="199"/>
      <c r="R120" s="199"/>
      <c r="S120" s="199"/>
      <c r="T120" s="200"/>
      <c r="AT120" s="193" t="s">
        <v>165</v>
      </c>
      <c r="AU120" s="193" t="s">
        <v>82</v>
      </c>
      <c r="AV120" s="192" t="s">
        <v>82</v>
      </c>
      <c r="AW120" s="192" t="s">
        <v>36</v>
      </c>
      <c r="AX120" s="192" t="s">
        <v>73</v>
      </c>
      <c r="AY120" s="193" t="s">
        <v>153</v>
      </c>
    </row>
    <row r="121" spans="2:51" s="206" customFormat="1" ht="12">
      <c r="B121" s="205"/>
      <c r="D121" s="201" t="s">
        <v>165</v>
      </c>
      <c r="E121" s="207"/>
      <c r="F121" s="208" t="s">
        <v>190</v>
      </c>
      <c r="H121" s="209">
        <v>112.174</v>
      </c>
      <c r="K121" s="210"/>
      <c r="L121" s="211"/>
      <c r="M121" s="212"/>
      <c r="N121" s="213"/>
      <c r="O121" s="213"/>
      <c r="P121" s="213"/>
      <c r="Q121" s="213"/>
      <c r="R121" s="213"/>
      <c r="S121" s="213"/>
      <c r="T121" s="214"/>
      <c r="AT121" s="215" t="s">
        <v>165</v>
      </c>
      <c r="AU121" s="215" t="s">
        <v>82</v>
      </c>
      <c r="AV121" s="206" t="s">
        <v>161</v>
      </c>
      <c r="AW121" s="206" t="s">
        <v>36</v>
      </c>
      <c r="AX121" s="206" t="s">
        <v>21</v>
      </c>
      <c r="AY121" s="215" t="s">
        <v>153</v>
      </c>
    </row>
    <row r="122" spans="2:65" s="47" customFormat="1" ht="20.25" customHeight="1">
      <c r="B122" s="4"/>
      <c r="C122" s="5" t="s">
        <v>202</v>
      </c>
      <c r="D122" s="5" t="s">
        <v>156</v>
      </c>
      <c r="E122" s="6" t="s">
        <v>203</v>
      </c>
      <c r="F122" s="7" t="s">
        <v>204</v>
      </c>
      <c r="G122" s="8" t="s">
        <v>159</v>
      </c>
      <c r="H122" s="9">
        <v>14.95</v>
      </c>
      <c r="I122" s="10"/>
      <c r="J122" s="11">
        <f>ROUND(I122*H122,2)</f>
        <v>0</v>
      </c>
      <c r="K122" s="12"/>
      <c r="L122" s="42"/>
      <c r="M122" s="174"/>
      <c r="N122" s="175" t="s">
        <v>44</v>
      </c>
      <c r="O122" s="43"/>
      <c r="P122" s="176">
        <f>O122*H122</f>
        <v>0</v>
      </c>
      <c r="Q122" s="176">
        <v>0.00012</v>
      </c>
      <c r="R122" s="176">
        <f>Q122*H122</f>
        <v>0.001794</v>
      </c>
      <c r="S122" s="176">
        <v>0</v>
      </c>
      <c r="T122" s="177">
        <f>S122*H122</f>
        <v>0</v>
      </c>
      <c r="AR122" s="28" t="s">
        <v>161</v>
      </c>
      <c r="AT122" s="28" t="s">
        <v>156</v>
      </c>
      <c r="AU122" s="28" t="s">
        <v>82</v>
      </c>
      <c r="AY122" s="28" t="s">
        <v>153</v>
      </c>
      <c r="BE122" s="178">
        <f>IF(N122="základní",J122,0)</f>
        <v>0</v>
      </c>
      <c r="BF122" s="178">
        <f>IF(N122="snížená",J122,0)</f>
        <v>0</v>
      </c>
      <c r="BG122" s="178">
        <f>IF(N122="zákl. přenesená",J122,0)</f>
        <v>0</v>
      </c>
      <c r="BH122" s="178">
        <f>IF(N122="sníž. přenesená",J122,0)</f>
        <v>0</v>
      </c>
      <c r="BI122" s="178">
        <f>IF(N122="nulová",J122,0)</f>
        <v>0</v>
      </c>
      <c r="BJ122" s="28" t="s">
        <v>21</v>
      </c>
      <c r="BK122" s="178">
        <f>ROUND(I122*H122,2)</f>
        <v>0</v>
      </c>
      <c r="BL122" s="28" t="s">
        <v>161</v>
      </c>
      <c r="BM122" s="28" t="s">
        <v>795</v>
      </c>
    </row>
    <row r="123" spans="2:47" s="47" customFormat="1" ht="12">
      <c r="B123" s="4"/>
      <c r="D123" s="179" t="s">
        <v>163</v>
      </c>
      <c r="F123" s="180" t="s">
        <v>206</v>
      </c>
      <c r="K123" s="66"/>
      <c r="L123" s="42"/>
      <c r="M123" s="181"/>
      <c r="N123" s="43"/>
      <c r="O123" s="43"/>
      <c r="P123" s="43"/>
      <c r="Q123" s="43"/>
      <c r="R123" s="43"/>
      <c r="S123" s="43"/>
      <c r="T123" s="81"/>
      <c r="AT123" s="28" t="s">
        <v>163</v>
      </c>
      <c r="AU123" s="28" t="s">
        <v>82</v>
      </c>
    </row>
    <row r="124" spans="2:51" s="192" customFormat="1" ht="12">
      <c r="B124" s="191"/>
      <c r="D124" s="179" t="s">
        <v>165</v>
      </c>
      <c r="E124" s="193"/>
      <c r="F124" s="194" t="s">
        <v>796</v>
      </c>
      <c r="H124" s="195">
        <v>6.55</v>
      </c>
      <c r="K124" s="196"/>
      <c r="L124" s="197"/>
      <c r="M124" s="198"/>
      <c r="N124" s="199"/>
      <c r="O124" s="199"/>
      <c r="P124" s="199"/>
      <c r="Q124" s="199"/>
      <c r="R124" s="199"/>
      <c r="S124" s="199"/>
      <c r="T124" s="200"/>
      <c r="AT124" s="193" t="s">
        <v>165</v>
      </c>
      <c r="AU124" s="193" t="s">
        <v>82</v>
      </c>
      <c r="AV124" s="192" t="s">
        <v>82</v>
      </c>
      <c r="AW124" s="192" t="s">
        <v>36</v>
      </c>
      <c r="AX124" s="192" t="s">
        <v>73</v>
      </c>
      <c r="AY124" s="193" t="s">
        <v>153</v>
      </c>
    </row>
    <row r="125" spans="2:51" s="192" customFormat="1" ht="12">
      <c r="B125" s="191"/>
      <c r="D125" s="179" t="s">
        <v>165</v>
      </c>
      <c r="E125" s="193"/>
      <c r="F125" s="194" t="s">
        <v>797</v>
      </c>
      <c r="H125" s="195">
        <v>8.4</v>
      </c>
      <c r="K125" s="196"/>
      <c r="L125" s="197"/>
      <c r="M125" s="198"/>
      <c r="N125" s="199"/>
      <c r="O125" s="199"/>
      <c r="P125" s="199"/>
      <c r="Q125" s="199"/>
      <c r="R125" s="199"/>
      <c r="S125" s="199"/>
      <c r="T125" s="200"/>
      <c r="AT125" s="193" t="s">
        <v>165</v>
      </c>
      <c r="AU125" s="193" t="s">
        <v>82</v>
      </c>
      <c r="AV125" s="192" t="s">
        <v>82</v>
      </c>
      <c r="AW125" s="192" t="s">
        <v>36</v>
      </c>
      <c r="AX125" s="192" t="s">
        <v>73</v>
      </c>
      <c r="AY125" s="193" t="s">
        <v>153</v>
      </c>
    </row>
    <row r="126" spans="2:51" s="206" customFormat="1" ht="12">
      <c r="B126" s="205"/>
      <c r="D126" s="201" t="s">
        <v>165</v>
      </c>
      <c r="E126" s="207"/>
      <c r="F126" s="208" t="s">
        <v>190</v>
      </c>
      <c r="H126" s="209">
        <v>14.95</v>
      </c>
      <c r="K126" s="210"/>
      <c r="L126" s="211"/>
      <c r="M126" s="212"/>
      <c r="N126" s="213"/>
      <c r="O126" s="213"/>
      <c r="P126" s="213"/>
      <c r="Q126" s="213"/>
      <c r="R126" s="213"/>
      <c r="S126" s="213"/>
      <c r="T126" s="214"/>
      <c r="AT126" s="215" t="s">
        <v>165</v>
      </c>
      <c r="AU126" s="215" t="s">
        <v>82</v>
      </c>
      <c r="AV126" s="206" t="s">
        <v>161</v>
      </c>
      <c r="AW126" s="206" t="s">
        <v>36</v>
      </c>
      <c r="AX126" s="206" t="s">
        <v>21</v>
      </c>
      <c r="AY126" s="215" t="s">
        <v>153</v>
      </c>
    </row>
    <row r="127" spans="2:65" s="47" customFormat="1" ht="20.25" customHeight="1">
      <c r="B127" s="4"/>
      <c r="C127" s="5" t="s">
        <v>208</v>
      </c>
      <c r="D127" s="5" t="s">
        <v>156</v>
      </c>
      <c r="E127" s="6" t="s">
        <v>209</v>
      </c>
      <c r="F127" s="7" t="s">
        <v>210</v>
      </c>
      <c r="G127" s="8" t="s">
        <v>159</v>
      </c>
      <c r="H127" s="9">
        <v>7.088</v>
      </c>
      <c r="I127" s="10"/>
      <c r="J127" s="11">
        <f>ROUND(I127*H127,2)</f>
        <v>0</v>
      </c>
      <c r="K127" s="12" t="s">
        <v>160</v>
      </c>
      <c r="L127" s="42"/>
      <c r="M127" s="174"/>
      <c r="N127" s="175" t="s">
        <v>44</v>
      </c>
      <c r="O127" s="43"/>
      <c r="P127" s="176">
        <f>O127*H127</f>
        <v>0</v>
      </c>
      <c r="Q127" s="176">
        <v>0.00012</v>
      </c>
      <c r="R127" s="176">
        <f>Q127*H127</f>
        <v>0.00085056</v>
      </c>
      <c r="S127" s="176">
        <v>0</v>
      </c>
      <c r="T127" s="177">
        <f>S127*H127</f>
        <v>0</v>
      </c>
      <c r="AR127" s="28" t="s">
        <v>161</v>
      </c>
      <c r="AT127" s="28" t="s">
        <v>156</v>
      </c>
      <c r="AU127" s="28" t="s">
        <v>82</v>
      </c>
      <c r="AY127" s="28" t="s">
        <v>153</v>
      </c>
      <c r="BE127" s="178">
        <f>IF(N127="základní",J127,0)</f>
        <v>0</v>
      </c>
      <c r="BF127" s="178">
        <f>IF(N127="snížená",J127,0)</f>
        <v>0</v>
      </c>
      <c r="BG127" s="178">
        <f>IF(N127="zákl. přenesená",J127,0)</f>
        <v>0</v>
      </c>
      <c r="BH127" s="178">
        <f>IF(N127="sníž. přenesená",J127,0)</f>
        <v>0</v>
      </c>
      <c r="BI127" s="178">
        <f>IF(N127="nulová",J127,0)</f>
        <v>0</v>
      </c>
      <c r="BJ127" s="28" t="s">
        <v>21</v>
      </c>
      <c r="BK127" s="178">
        <f>ROUND(I127*H127,2)</f>
        <v>0</v>
      </c>
      <c r="BL127" s="28" t="s">
        <v>161</v>
      </c>
      <c r="BM127" s="28" t="s">
        <v>798</v>
      </c>
    </row>
    <row r="128" spans="2:47" s="47" customFormat="1" ht="24">
      <c r="B128" s="4"/>
      <c r="D128" s="179" t="s">
        <v>163</v>
      </c>
      <c r="F128" s="180" t="s">
        <v>212</v>
      </c>
      <c r="K128" s="66"/>
      <c r="L128" s="42"/>
      <c r="M128" s="181"/>
      <c r="N128" s="43"/>
      <c r="O128" s="43"/>
      <c r="P128" s="43"/>
      <c r="Q128" s="43"/>
      <c r="R128" s="43"/>
      <c r="S128" s="43"/>
      <c r="T128" s="81"/>
      <c r="AT128" s="28" t="s">
        <v>163</v>
      </c>
      <c r="AU128" s="28" t="s">
        <v>82</v>
      </c>
    </row>
    <row r="129" spans="2:51" s="192" customFormat="1" ht="12">
      <c r="B129" s="191"/>
      <c r="D129" s="201" t="s">
        <v>165</v>
      </c>
      <c r="E129" s="202"/>
      <c r="F129" s="203" t="s">
        <v>799</v>
      </c>
      <c r="H129" s="204">
        <v>7.088</v>
      </c>
      <c r="K129" s="196"/>
      <c r="L129" s="197"/>
      <c r="M129" s="198"/>
      <c r="N129" s="199"/>
      <c r="O129" s="199"/>
      <c r="P129" s="199"/>
      <c r="Q129" s="199"/>
      <c r="R129" s="199"/>
      <c r="S129" s="199"/>
      <c r="T129" s="200"/>
      <c r="AT129" s="193" t="s">
        <v>165</v>
      </c>
      <c r="AU129" s="193" t="s">
        <v>82</v>
      </c>
      <c r="AV129" s="192" t="s">
        <v>82</v>
      </c>
      <c r="AW129" s="192" t="s">
        <v>36</v>
      </c>
      <c r="AX129" s="192" t="s">
        <v>21</v>
      </c>
      <c r="AY129" s="193" t="s">
        <v>153</v>
      </c>
    </row>
    <row r="130" spans="2:65" s="47" customFormat="1" ht="20.25" customHeight="1">
      <c r="B130" s="4"/>
      <c r="C130" s="5" t="s">
        <v>214</v>
      </c>
      <c r="D130" s="5" t="s">
        <v>156</v>
      </c>
      <c r="E130" s="6" t="s">
        <v>215</v>
      </c>
      <c r="F130" s="7" t="s">
        <v>216</v>
      </c>
      <c r="G130" s="8" t="s">
        <v>159</v>
      </c>
      <c r="H130" s="9">
        <v>58.5</v>
      </c>
      <c r="I130" s="10"/>
      <c r="J130" s="11">
        <f>ROUND(I130*H130,2)</f>
        <v>0</v>
      </c>
      <c r="K130" s="12"/>
      <c r="L130" s="42"/>
      <c r="M130" s="174"/>
      <c r="N130" s="175" t="s">
        <v>44</v>
      </c>
      <c r="O130" s="43"/>
      <c r="P130" s="176">
        <f>O130*H130</f>
        <v>0</v>
      </c>
      <c r="Q130" s="176">
        <v>0.00012</v>
      </c>
      <c r="R130" s="176">
        <f>Q130*H130</f>
        <v>0.00702</v>
      </c>
      <c r="S130" s="176">
        <v>0</v>
      </c>
      <c r="T130" s="177">
        <f>S130*H130</f>
        <v>0</v>
      </c>
      <c r="AR130" s="28" t="s">
        <v>161</v>
      </c>
      <c r="AT130" s="28" t="s">
        <v>156</v>
      </c>
      <c r="AU130" s="28" t="s">
        <v>82</v>
      </c>
      <c r="AY130" s="28" t="s">
        <v>153</v>
      </c>
      <c r="BE130" s="178">
        <f>IF(N130="základní",J130,0)</f>
        <v>0</v>
      </c>
      <c r="BF130" s="178">
        <f>IF(N130="snížená",J130,0)</f>
        <v>0</v>
      </c>
      <c r="BG130" s="178">
        <f>IF(N130="zákl. přenesená",J130,0)</f>
        <v>0</v>
      </c>
      <c r="BH130" s="178">
        <f>IF(N130="sníž. přenesená",J130,0)</f>
        <v>0</v>
      </c>
      <c r="BI130" s="178">
        <f>IF(N130="nulová",J130,0)</f>
        <v>0</v>
      </c>
      <c r="BJ130" s="28" t="s">
        <v>21</v>
      </c>
      <c r="BK130" s="178">
        <f>ROUND(I130*H130,2)</f>
        <v>0</v>
      </c>
      <c r="BL130" s="28" t="s">
        <v>161</v>
      </c>
      <c r="BM130" s="28" t="s">
        <v>800</v>
      </c>
    </row>
    <row r="131" spans="2:47" s="47" customFormat="1" ht="24">
      <c r="B131" s="4"/>
      <c r="D131" s="179" t="s">
        <v>163</v>
      </c>
      <c r="F131" s="180" t="s">
        <v>218</v>
      </c>
      <c r="K131" s="66"/>
      <c r="L131" s="42"/>
      <c r="M131" s="181"/>
      <c r="N131" s="43"/>
      <c r="O131" s="43"/>
      <c r="P131" s="43"/>
      <c r="Q131" s="43"/>
      <c r="R131" s="43"/>
      <c r="S131" s="43"/>
      <c r="T131" s="81"/>
      <c r="AT131" s="28" t="s">
        <v>163</v>
      </c>
      <c r="AU131" s="28" t="s">
        <v>82</v>
      </c>
    </row>
    <row r="132" spans="2:51" s="183" customFormat="1" ht="12">
      <c r="B132" s="182"/>
      <c r="D132" s="179" t="s">
        <v>165</v>
      </c>
      <c r="E132" s="184"/>
      <c r="F132" s="185" t="s">
        <v>219</v>
      </c>
      <c r="H132" s="184"/>
      <c r="K132" s="186"/>
      <c r="L132" s="187"/>
      <c r="M132" s="188"/>
      <c r="N132" s="189"/>
      <c r="O132" s="189"/>
      <c r="P132" s="189"/>
      <c r="Q132" s="189"/>
      <c r="R132" s="189"/>
      <c r="S132" s="189"/>
      <c r="T132" s="190"/>
      <c r="AT132" s="184" t="s">
        <v>165</v>
      </c>
      <c r="AU132" s="184" t="s">
        <v>82</v>
      </c>
      <c r="AV132" s="183" t="s">
        <v>21</v>
      </c>
      <c r="AW132" s="183" t="s">
        <v>36</v>
      </c>
      <c r="AX132" s="183" t="s">
        <v>73</v>
      </c>
      <c r="AY132" s="184" t="s">
        <v>153</v>
      </c>
    </row>
    <row r="133" spans="2:51" s="192" customFormat="1" ht="12">
      <c r="B133" s="191"/>
      <c r="D133" s="201" t="s">
        <v>165</v>
      </c>
      <c r="E133" s="202"/>
      <c r="F133" s="203" t="s">
        <v>801</v>
      </c>
      <c r="H133" s="204">
        <v>58.5</v>
      </c>
      <c r="K133" s="196"/>
      <c r="L133" s="197"/>
      <c r="M133" s="198"/>
      <c r="N133" s="199"/>
      <c r="O133" s="199"/>
      <c r="P133" s="199"/>
      <c r="Q133" s="199"/>
      <c r="R133" s="199"/>
      <c r="S133" s="199"/>
      <c r="T133" s="200"/>
      <c r="AT133" s="193" t="s">
        <v>165</v>
      </c>
      <c r="AU133" s="193" t="s">
        <v>82</v>
      </c>
      <c r="AV133" s="192" t="s">
        <v>82</v>
      </c>
      <c r="AW133" s="192" t="s">
        <v>36</v>
      </c>
      <c r="AX133" s="192" t="s">
        <v>21</v>
      </c>
      <c r="AY133" s="193" t="s">
        <v>153</v>
      </c>
    </row>
    <row r="134" spans="2:65" s="47" customFormat="1" ht="20.25" customHeight="1">
      <c r="B134" s="4"/>
      <c r="C134" s="5" t="s">
        <v>26</v>
      </c>
      <c r="D134" s="5" t="s">
        <v>156</v>
      </c>
      <c r="E134" s="6" t="s">
        <v>221</v>
      </c>
      <c r="F134" s="7" t="s">
        <v>222</v>
      </c>
      <c r="G134" s="8" t="s">
        <v>223</v>
      </c>
      <c r="H134" s="9">
        <v>31</v>
      </c>
      <c r="I134" s="10"/>
      <c r="J134" s="11">
        <f>ROUND(I134*H134,2)</f>
        <v>0</v>
      </c>
      <c r="K134" s="12"/>
      <c r="L134" s="42"/>
      <c r="M134" s="174"/>
      <c r="N134" s="175" t="s">
        <v>44</v>
      </c>
      <c r="O134" s="43"/>
      <c r="P134" s="176">
        <f>O134*H134</f>
        <v>0</v>
      </c>
      <c r="Q134" s="176">
        <v>1E-05</v>
      </c>
      <c r="R134" s="176">
        <f>Q134*H134</f>
        <v>0.00031</v>
      </c>
      <c r="S134" s="176">
        <v>0</v>
      </c>
      <c r="T134" s="177">
        <f>S134*H134</f>
        <v>0</v>
      </c>
      <c r="AR134" s="28" t="s">
        <v>161</v>
      </c>
      <c r="AT134" s="28" t="s">
        <v>156</v>
      </c>
      <c r="AU134" s="28" t="s">
        <v>82</v>
      </c>
      <c r="AY134" s="28" t="s">
        <v>153</v>
      </c>
      <c r="BE134" s="178">
        <f>IF(N134="základní",J134,0)</f>
        <v>0</v>
      </c>
      <c r="BF134" s="178">
        <f>IF(N134="snížená",J134,0)</f>
        <v>0</v>
      </c>
      <c r="BG134" s="178">
        <f>IF(N134="zákl. přenesená",J134,0)</f>
        <v>0</v>
      </c>
      <c r="BH134" s="178">
        <f>IF(N134="sníž. přenesená",J134,0)</f>
        <v>0</v>
      </c>
      <c r="BI134" s="178">
        <f>IF(N134="nulová",J134,0)</f>
        <v>0</v>
      </c>
      <c r="BJ134" s="28" t="s">
        <v>21</v>
      </c>
      <c r="BK134" s="178">
        <f>ROUND(I134*H134,2)</f>
        <v>0</v>
      </c>
      <c r="BL134" s="28" t="s">
        <v>161</v>
      </c>
      <c r="BM134" s="28" t="s">
        <v>802</v>
      </c>
    </row>
    <row r="135" spans="2:47" s="47" customFormat="1" ht="12">
      <c r="B135" s="4"/>
      <c r="D135" s="179" t="s">
        <v>163</v>
      </c>
      <c r="F135" s="180" t="s">
        <v>222</v>
      </c>
      <c r="K135" s="66"/>
      <c r="L135" s="42"/>
      <c r="M135" s="181"/>
      <c r="N135" s="43"/>
      <c r="O135" s="43"/>
      <c r="P135" s="43"/>
      <c r="Q135" s="43"/>
      <c r="R135" s="43"/>
      <c r="S135" s="43"/>
      <c r="T135" s="81"/>
      <c r="AT135" s="28" t="s">
        <v>163</v>
      </c>
      <c r="AU135" s="28" t="s">
        <v>82</v>
      </c>
    </row>
    <row r="136" spans="2:51" s="192" customFormat="1" ht="12">
      <c r="B136" s="191"/>
      <c r="D136" s="179" t="s">
        <v>165</v>
      </c>
      <c r="E136" s="193"/>
      <c r="F136" s="194" t="s">
        <v>803</v>
      </c>
      <c r="H136" s="195">
        <v>31</v>
      </c>
      <c r="K136" s="196"/>
      <c r="L136" s="197"/>
      <c r="M136" s="198"/>
      <c r="N136" s="199"/>
      <c r="O136" s="199"/>
      <c r="P136" s="199"/>
      <c r="Q136" s="199"/>
      <c r="R136" s="199"/>
      <c r="S136" s="199"/>
      <c r="T136" s="200"/>
      <c r="AT136" s="193" t="s">
        <v>165</v>
      </c>
      <c r="AU136" s="193" t="s">
        <v>82</v>
      </c>
      <c r="AV136" s="192" t="s">
        <v>82</v>
      </c>
      <c r="AW136" s="192" t="s">
        <v>36</v>
      </c>
      <c r="AX136" s="192" t="s">
        <v>21</v>
      </c>
      <c r="AY136" s="193" t="s">
        <v>153</v>
      </c>
    </row>
    <row r="137" spans="2:63" s="159" customFormat="1" ht="29.25" customHeight="1">
      <c r="B137" s="158"/>
      <c r="D137" s="171" t="s">
        <v>72</v>
      </c>
      <c r="E137" s="172" t="s">
        <v>214</v>
      </c>
      <c r="F137" s="172" t="s">
        <v>233</v>
      </c>
      <c r="J137" s="173">
        <f>BK137</f>
        <v>0</v>
      </c>
      <c r="K137" s="163"/>
      <c r="L137" s="164"/>
      <c r="M137" s="165"/>
      <c r="N137" s="166"/>
      <c r="O137" s="166"/>
      <c r="P137" s="167">
        <f>SUM(P138:P157)</f>
        <v>0</v>
      </c>
      <c r="Q137" s="166"/>
      <c r="R137" s="167">
        <f>SUM(R138:R157)</f>
        <v>0.0108</v>
      </c>
      <c r="S137" s="166"/>
      <c r="T137" s="168">
        <f>SUM(T138:T157)</f>
        <v>0.5315970000000001</v>
      </c>
      <c r="AR137" s="160" t="s">
        <v>21</v>
      </c>
      <c r="AT137" s="169" t="s">
        <v>72</v>
      </c>
      <c r="AU137" s="169" t="s">
        <v>21</v>
      </c>
      <c r="AY137" s="160" t="s">
        <v>153</v>
      </c>
      <c r="BK137" s="170">
        <f>SUM(BK138:BK157)</f>
        <v>0</v>
      </c>
    </row>
    <row r="138" spans="2:65" s="47" customFormat="1" ht="28.5" customHeight="1">
      <c r="B138" s="4"/>
      <c r="C138" s="5" t="s">
        <v>226</v>
      </c>
      <c r="D138" s="5" t="s">
        <v>156</v>
      </c>
      <c r="E138" s="6" t="s">
        <v>235</v>
      </c>
      <c r="F138" s="7" t="s">
        <v>236</v>
      </c>
      <c r="G138" s="8" t="s">
        <v>159</v>
      </c>
      <c r="H138" s="9">
        <v>40</v>
      </c>
      <c r="I138" s="10"/>
      <c r="J138" s="11">
        <f>ROUND(I138*H138,2)</f>
        <v>0</v>
      </c>
      <c r="K138" s="12" t="s">
        <v>160</v>
      </c>
      <c r="L138" s="42"/>
      <c r="M138" s="174"/>
      <c r="N138" s="175" t="s">
        <v>44</v>
      </c>
      <c r="O138" s="43"/>
      <c r="P138" s="176">
        <f>O138*H138</f>
        <v>0</v>
      </c>
      <c r="Q138" s="176">
        <v>0.00021</v>
      </c>
      <c r="R138" s="176">
        <f>Q138*H138</f>
        <v>0.008400000000000001</v>
      </c>
      <c r="S138" s="176">
        <v>0</v>
      </c>
      <c r="T138" s="177">
        <f>S138*H138</f>
        <v>0</v>
      </c>
      <c r="AR138" s="28" t="s">
        <v>161</v>
      </c>
      <c r="AT138" s="28" t="s">
        <v>156</v>
      </c>
      <c r="AU138" s="28" t="s">
        <v>82</v>
      </c>
      <c r="AY138" s="28" t="s">
        <v>153</v>
      </c>
      <c r="BE138" s="178">
        <f>IF(N138="základní",J138,0)</f>
        <v>0</v>
      </c>
      <c r="BF138" s="178">
        <f>IF(N138="snížená",J138,0)</f>
        <v>0</v>
      </c>
      <c r="BG138" s="178">
        <f>IF(N138="zákl. přenesená",J138,0)</f>
        <v>0</v>
      </c>
      <c r="BH138" s="178">
        <f>IF(N138="sníž. přenesená",J138,0)</f>
        <v>0</v>
      </c>
      <c r="BI138" s="178">
        <f>IF(N138="nulová",J138,0)</f>
        <v>0</v>
      </c>
      <c r="BJ138" s="28" t="s">
        <v>21</v>
      </c>
      <c r="BK138" s="178">
        <f>ROUND(I138*H138,2)</f>
        <v>0</v>
      </c>
      <c r="BL138" s="28" t="s">
        <v>161</v>
      </c>
      <c r="BM138" s="28" t="s">
        <v>237</v>
      </c>
    </row>
    <row r="139" spans="2:47" s="47" customFormat="1" ht="24">
      <c r="B139" s="4"/>
      <c r="D139" s="179" t="s">
        <v>163</v>
      </c>
      <c r="F139" s="180" t="s">
        <v>238</v>
      </c>
      <c r="K139" s="66"/>
      <c r="L139" s="42"/>
      <c r="M139" s="181"/>
      <c r="N139" s="43"/>
      <c r="O139" s="43"/>
      <c r="P139" s="43"/>
      <c r="Q139" s="43"/>
      <c r="R139" s="43"/>
      <c r="S139" s="43"/>
      <c r="T139" s="81"/>
      <c r="AT139" s="28" t="s">
        <v>163</v>
      </c>
      <c r="AU139" s="28" t="s">
        <v>82</v>
      </c>
    </row>
    <row r="140" spans="2:51" s="192" customFormat="1" ht="12">
      <c r="B140" s="191"/>
      <c r="D140" s="201" t="s">
        <v>165</v>
      </c>
      <c r="E140" s="202"/>
      <c r="F140" s="203" t="s">
        <v>804</v>
      </c>
      <c r="H140" s="204">
        <v>40</v>
      </c>
      <c r="K140" s="196"/>
      <c r="L140" s="197"/>
      <c r="M140" s="198"/>
      <c r="N140" s="199"/>
      <c r="O140" s="199"/>
      <c r="P140" s="199"/>
      <c r="Q140" s="199"/>
      <c r="R140" s="199"/>
      <c r="S140" s="199"/>
      <c r="T140" s="200"/>
      <c r="AT140" s="193" t="s">
        <v>165</v>
      </c>
      <c r="AU140" s="193" t="s">
        <v>82</v>
      </c>
      <c r="AV140" s="192" t="s">
        <v>82</v>
      </c>
      <c r="AW140" s="192" t="s">
        <v>36</v>
      </c>
      <c r="AX140" s="192" t="s">
        <v>21</v>
      </c>
      <c r="AY140" s="193" t="s">
        <v>153</v>
      </c>
    </row>
    <row r="141" spans="2:65" s="47" customFormat="1" ht="20.25" customHeight="1">
      <c r="B141" s="4"/>
      <c r="C141" s="5" t="s">
        <v>234</v>
      </c>
      <c r="D141" s="5" t="s">
        <v>156</v>
      </c>
      <c r="E141" s="6" t="s">
        <v>241</v>
      </c>
      <c r="F141" s="7" t="s">
        <v>242</v>
      </c>
      <c r="G141" s="8" t="s">
        <v>159</v>
      </c>
      <c r="H141" s="9">
        <v>60</v>
      </c>
      <c r="I141" s="10"/>
      <c r="J141" s="11">
        <f>ROUND(I141*H141,2)</f>
        <v>0</v>
      </c>
      <c r="K141" s="12" t="s">
        <v>160</v>
      </c>
      <c r="L141" s="42"/>
      <c r="M141" s="174"/>
      <c r="N141" s="175" t="s">
        <v>44</v>
      </c>
      <c r="O141" s="43"/>
      <c r="P141" s="176">
        <f>O141*H141</f>
        <v>0</v>
      </c>
      <c r="Q141" s="176">
        <v>4E-05</v>
      </c>
      <c r="R141" s="176">
        <f>Q141*H141</f>
        <v>0.0024000000000000002</v>
      </c>
      <c r="S141" s="176">
        <v>0</v>
      </c>
      <c r="T141" s="177">
        <f>S141*H141</f>
        <v>0</v>
      </c>
      <c r="AR141" s="28" t="s">
        <v>161</v>
      </c>
      <c r="AT141" s="28" t="s">
        <v>156</v>
      </c>
      <c r="AU141" s="28" t="s">
        <v>82</v>
      </c>
      <c r="AY141" s="28" t="s">
        <v>153</v>
      </c>
      <c r="BE141" s="178">
        <f>IF(N141="základní",J141,0)</f>
        <v>0</v>
      </c>
      <c r="BF141" s="178">
        <f>IF(N141="snížená",J141,0)</f>
        <v>0</v>
      </c>
      <c r="BG141" s="178">
        <f>IF(N141="zákl. přenesená",J141,0)</f>
        <v>0</v>
      </c>
      <c r="BH141" s="178">
        <f>IF(N141="sníž. přenesená",J141,0)</f>
        <v>0</v>
      </c>
      <c r="BI141" s="178">
        <f>IF(N141="nulová",J141,0)</f>
        <v>0</v>
      </c>
      <c r="BJ141" s="28" t="s">
        <v>21</v>
      </c>
      <c r="BK141" s="178">
        <f>ROUND(I141*H141,2)</f>
        <v>0</v>
      </c>
      <c r="BL141" s="28" t="s">
        <v>161</v>
      </c>
      <c r="BM141" s="28" t="s">
        <v>243</v>
      </c>
    </row>
    <row r="142" spans="2:47" s="47" customFormat="1" ht="60">
      <c r="B142" s="4"/>
      <c r="D142" s="179" t="s">
        <v>163</v>
      </c>
      <c r="F142" s="180" t="s">
        <v>244</v>
      </c>
      <c r="K142" s="66"/>
      <c r="L142" s="42"/>
      <c r="M142" s="181"/>
      <c r="N142" s="43"/>
      <c r="O142" s="43"/>
      <c r="P142" s="43"/>
      <c r="Q142" s="43"/>
      <c r="R142" s="43"/>
      <c r="S142" s="43"/>
      <c r="T142" s="81"/>
      <c r="AT142" s="28" t="s">
        <v>163</v>
      </c>
      <c r="AU142" s="28" t="s">
        <v>82</v>
      </c>
    </row>
    <row r="143" spans="2:51" s="192" customFormat="1" ht="12">
      <c r="B143" s="191"/>
      <c r="D143" s="201" t="s">
        <v>165</v>
      </c>
      <c r="E143" s="202"/>
      <c r="F143" s="203" t="s">
        <v>805</v>
      </c>
      <c r="H143" s="204">
        <v>60</v>
      </c>
      <c r="K143" s="196"/>
      <c r="L143" s="197"/>
      <c r="M143" s="198"/>
      <c r="N143" s="199"/>
      <c r="O143" s="199"/>
      <c r="P143" s="199"/>
      <c r="Q143" s="199"/>
      <c r="R143" s="199"/>
      <c r="S143" s="199"/>
      <c r="T143" s="200"/>
      <c r="AT143" s="193" t="s">
        <v>165</v>
      </c>
      <c r="AU143" s="193" t="s">
        <v>82</v>
      </c>
      <c r="AV143" s="192" t="s">
        <v>82</v>
      </c>
      <c r="AW143" s="192" t="s">
        <v>36</v>
      </c>
      <c r="AX143" s="192" t="s">
        <v>21</v>
      </c>
      <c r="AY143" s="193" t="s">
        <v>153</v>
      </c>
    </row>
    <row r="144" spans="2:65" s="47" customFormat="1" ht="20.25" customHeight="1">
      <c r="B144" s="4"/>
      <c r="C144" s="5" t="s">
        <v>240</v>
      </c>
      <c r="D144" s="5" t="s">
        <v>156</v>
      </c>
      <c r="E144" s="6" t="s">
        <v>806</v>
      </c>
      <c r="F144" s="7" t="s">
        <v>807</v>
      </c>
      <c r="G144" s="8" t="s">
        <v>159</v>
      </c>
      <c r="H144" s="9">
        <v>3.152</v>
      </c>
      <c r="I144" s="10"/>
      <c r="J144" s="11">
        <f>ROUND(I144*H144,2)</f>
        <v>0</v>
      </c>
      <c r="K144" s="12" t="s">
        <v>160</v>
      </c>
      <c r="L144" s="42"/>
      <c r="M144" s="174"/>
      <c r="N144" s="175" t="s">
        <v>44</v>
      </c>
      <c r="O144" s="43"/>
      <c r="P144" s="176">
        <f>O144*H144</f>
        <v>0</v>
      </c>
      <c r="Q144" s="176">
        <v>0</v>
      </c>
      <c r="R144" s="176">
        <f>Q144*H144</f>
        <v>0</v>
      </c>
      <c r="S144" s="176">
        <v>0.088</v>
      </c>
      <c r="T144" s="177">
        <f>S144*H144</f>
        <v>0.277376</v>
      </c>
      <c r="AR144" s="28" t="s">
        <v>161</v>
      </c>
      <c r="AT144" s="28" t="s">
        <v>156</v>
      </c>
      <c r="AU144" s="28" t="s">
        <v>82</v>
      </c>
      <c r="AY144" s="28" t="s">
        <v>153</v>
      </c>
      <c r="BE144" s="178">
        <f>IF(N144="základní",J144,0)</f>
        <v>0</v>
      </c>
      <c r="BF144" s="178">
        <f>IF(N144="snížená",J144,0)</f>
        <v>0</v>
      </c>
      <c r="BG144" s="178">
        <f>IF(N144="zákl. přenesená",J144,0)</f>
        <v>0</v>
      </c>
      <c r="BH144" s="178">
        <f>IF(N144="sníž. přenesená",J144,0)</f>
        <v>0</v>
      </c>
      <c r="BI144" s="178">
        <f>IF(N144="nulová",J144,0)</f>
        <v>0</v>
      </c>
      <c r="BJ144" s="28" t="s">
        <v>21</v>
      </c>
      <c r="BK144" s="178">
        <f>ROUND(I144*H144,2)</f>
        <v>0</v>
      </c>
      <c r="BL144" s="28" t="s">
        <v>161</v>
      </c>
      <c r="BM144" s="28" t="s">
        <v>808</v>
      </c>
    </row>
    <row r="145" spans="2:47" s="47" customFormat="1" ht="24">
      <c r="B145" s="4"/>
      <c r="D145" s="179" t="s">
        <v>163</v>
      </c>
      <c r="F145" s="180" t="s">
        <v>809</v>
      </c>
      <c r="K145" s="66"/>
      <c r="L145" s="42"/>
      <c r="M145" s="181"/>
      <c r="N145" s="43"/>
      <c r="O145" s="43"/>
      <c r="P145" s="43"/>
      <c r="Q145" s="43"/>
      <c r="R145" s="43"/>
      <c r="S145" s="43"/>
      <c r="T145" s="81"/>
      <c r="AT145" s="28" t="s">
        <v>163</v>
      </c>
      <c r="AU145" s="28" t="s">
        <v>82</v>
      </c>
    </row>
    <row r="146" spans="2:51" s="183" customFormat="1" ht="12">
      <c r="B146" s="182"/>
      <c r="D146" s="179" t="s">
        <v>165</v>
      </c>
      <c r="E146" s="184"/>
      <c r="F146" s="185" t="s">
        <v>746</v>
      </c>
      <c r="H146" s="184"/>
      <c r="K146" s="186"/>
      <c r="L146" s="187"/>
      <c r="M146" s="188"/>
      <c r="N146" s="189"/>
      <c r="O146" s="189"/>
      <c r="P146" s="189"/>
      <c r="Q146" s="189"/>
      <c r="R146" s="189"/>
      <c r="S146" s="189"/>
      <c r="T146" s="190"/>
      <c r="AT146" s="184" t="s">
        <v>165</v>
      </c>
      <c r="AU146" s="184" t="s">
        <v>82</v>
      </c>
      <c r="AV146" s="183" t="s">
        <v>21</v>
      </c>
      <c r="AW146" s="183" t="s">
        <v>36</v>
      </c>
      <c r="AX146" s="183" t="s">
        <v>73</v>
      </c>
      <c r="AY146" s="184" t="s">
        <v>153</v>
      </c>
    </row>
    <row r="147" spans="2:51" s="192" customFormat="1" ht="12">
      <c r="B147" s="191"/>
      <c r="D147" s="201" t="s">
        <v>165</v>
      </c>
      <c r="E147" s="202"/>
      <c r="F147" s="203" t="s">
        <v>810</v>
      </c>
      <c r="H147" s="204">
        <v>3.152</v>
      </c>
      <c r="K147" s="196"/>
      <c r="L147" s="197"/>
      <c r="M147" s="198"/>
      <c r="N147" s="199"/>
      <c r="O147" s="199"/>
      <c r="P147" s="199"/>
      <c r="Q147" s="199"/>
      <c r="R147" s="199"/>
      <c r="S147" s="199"/>
      <c r="T147" s="200"/>
      <c r="AT147" s="193" t="s">
        <v>165</v>
      </c>
      <c r="AU147" s="193" t="s">
        <v>82</v>
      </c>
      <c r="AV147" s="192" t="s">
        <v>82</v>
      </c>
      <c r="AW147" s="192" t="s">
        <v>36</v>
      </c>
      <c r="AX147" s="192" t="s">
        <v>21</v>
      </c>
      <c r="AY147" s="193" t="s">
        <v>153</v>
      </c>
    </row>
    <row r="148" spans="2:65" s="47" customFormat="1" ht="20.25" customHeight="1">
      <c r="B148" s="4"/>
      <c r="C148" s="5" t="s">
        <v>246</v>
      </c>
      <c r="D148" s="5" t="s">
        <v>156</v>
      </c>
      <c r="E148" s="6" t="s">
        <v>247</v>
      </c>
      <c r="F148" s="7" t="s">
        <v>248</v>
      </c>
      <c r="G148" s="8" t="s">
        <v>159</v>
      </c>
      <c r="H148" s="9">
        <v>3.063</v>
      </c>
      <c r="I148" s="10"/>
      <c r="J148" s="11">
        <f>ROUND(I148*H148,2)</f>
        <v>0</v>
      </c>
      <c r="K148" s="12"/>
      <c r="L148" s="42"/>
      <c r="M148" s="174"/>
      <c r="N148" s="175" t="s">
        <v>44</v>
      </c>
      <c r="O148" s="43"/>
      <c r="P148" s="176">
        <f>O148*H148</f>
        <v>0</v>
      </c>
      <c r="Q148" s="176">
        <v>0</v>
      </c>
      <c r="R148" s="176">
        <f>Q148*H148</f>
        <v>0</v>
      </c>
      <c r="S148" s="176">
        <v>0.067</v>
      </c>
      <c r="T148" s="177">
        <f>S148*H148</f>
        <v>0.20522100000000001</v>
      </c>
      <c r="AR148" s="28" t="s">
        <v>161</v>
      </c>
      <c r="AT148" s="28" t="s">
        <v>156</v>
      </c>
      <c r="AU148" s="28" t="s">
        <v>82</v>
      </c>
      <c r="AY148" s="28" t="s">
        <v>153</v>
      </c>
      <c r="BE148" s="178">
        <f>IF(N148="základní",J148,0)</f>
        <v>0</v>
      </c>
      <c r="BF148" s="178">
        <f>IF(N148="snížená",J148,0)</f>
        <v>0</v>
      </c>
      <c r="BG148" s="178">
        <f>IF(N148="zákl. přenesená",J148,0)</f>
        <v>0</v>
      </c>
      <c r="BH148" s="178">
        <f>IF(N148="sníž. přenesená",J148,0)</f>
        <v>0</v>
      </c>
      <c r="BI148" s="178">
        <f>IF(N148="nulová",J148,0)</f>
        <v>0</v>
      </c>
      <c r="BJ148" s="28" t="s">
        <v>21</v>
      </c>
      <c r="BK148" s="178">
        <f>ROUND(I148*H148,2)</f>
        <v>0</v>
      </c>
      <c r="BL148" s="28" t="s">
        <v>161</v>
      </c>
      <c r="BM148" s="28" t="s">
        <v>249</v>
      </c>
    </row>
    <row r="149" spans="2:47" s="47" customFormat="1" ht="24">
      <c r="B149" s="4"/>
      <c r="D149" s="179" t="s">
        <v>163</v>
      </c>
      <c r="F149" s="180" t="s">
        <v>250</v>
      </c>
      <c r="K149" s="66"/>
      <c r="L149" s="42"/>
      <c r="M149" s="181"/>
      <c r="N149" s="43"/>
      <c r="O149" s="43"/>
      <c r="P149" s="43"/>
      <c r="Q149" s="43"/>
      <c r="R149" s="43"/>
      <c r="S149" s="43"/>
      <c r="T149" s="81"/>
      <c r="AT149" s="28" t="s">
        <v>163</v>
      </c>
      <c r="AU149" s="28" t="s">
        <v>82</v>
      </c>
    </row>
    <row r="150" spans="2:51" s="192" customFormat="1" ht="12">
      <c r="B150" s="191"/>
      <c r="D150" s="201" t="s">
        <v>165</v>
      </c>
      <c r="E150" s="202"/>
      <c r="F150" s="203" t="s">
        <v>251</v>
      </c>
      <c r="H150" s="204">
        <v>3.063</v>
      </c>
      <c r="K150" s="196"/>
      <c r="L150" s="197"/>
      <c r="M150" s="198"/>
      <c r="N150" s="199"/>
      <c r="O150" s="199"/>
      <c r="P150" s="199"/>
      <c r="Q150" s="199"/>
      <c r="R150" s="199"/>
      <c r="S150" s="199"/>
      <c r="T150" s="200"/>
      <c r="AT150" s="193" t="s">
        <v>165</v>
      </c>
      <c r="AU150" s="193" t="s">
        <v>82</v>
      </c>
      <c r="AV150" s="192" t="s">
        <v>82</v>
      </c>
      <c r="AW150" s="192" t="s">
        <v>36</v>
      </c>
      <c r="AX150" s="192" t="s">
        <v>21</v>
      </c>
      <c r="AY150" s="193" t="s">
        <v>153</v>
      </c>
    </row>
    <row r="151" spans="2:65" s="47" customFormat="1" ht="28.5" customHeight="1">
      <c r="B151" s="4"/>
      <c r="C151" s="5" t="s">
        <v>8</v>
      </c>
      <c r="D151" s="5" t="s">
        <v>156</v>
      </c>
      <c r="E151" s="6" t="s">
        <v>252</v>
      </c>
      <c r="F151" s="7" t="s">
        <v>253</v>
      </c>
      <c r="G151" s="8" t="s">
        <v>194</v>
      </c>
      <c r="H151" s="9">
        <v>1</v>
      </c>
      <c r="I151" s="10"/>
      <c r="J151" s="11">
        <f>ROUND(I151*H151,2)</f>
        <v>0</v>
      </c>
      <c r="K151" s="12" t="s">
        <v>160</v>
      </c>
      <c r="L151" s="42"/>
      <c r="M151" s="174"/>
      <c r="N151" s="175" t="s">
        <v>44</v>
      </c>
      <c r="O151" s="43"/>
      <c r="P151" s="176">
        <f>O151*H151</f>
        <v>0</v>
      </c>
      <c r="Q151" s="176">
        <v>0</v>
      </c>
      <c r="R151" s="176">
        <f>Q151*H151</f>
        <v>0</v>
      </c>
      <c r="S151" s="176">
        <v>0.049</v>
      </c>
      <c r="T151" s="177">
        <f>S151*H151</f>
        <v>0.049</v>
      </c>
      <c r="AR151" s="28" t="s">
        <v>161</v>
      </c>
      <c r="AT151" s="28" t="s">
        <v>156</v>
      </c>
      <c r="AU151" s="28" t="s">
        <v>82</v>
      </c>
      <c r="AY151" s="28" t="s">
        <v>153</v>
      </c>
      <c r="BE151" s="178">
        <f>IF(N151="základní",J151,0)</f>
        <v>0</v>
      </c>
      <c r="BF151" s="178">
        <f>IF(N151="snížená",J151,0)</f>
        <v>0</v>
      </c>
      <c r="BG151" s="178">
        <f>IF(N151="zákl. přenesená",J151,0)</f>
        <v>0</v>
      </c>
      <c r="BH151" s="178">
        <f>IF(N151="sníž. přenesená",J151,0)</f>
        <v>0</v>
      </c>
      <c r="BI151" s="178">
        <f>IF(N151="nulová",J151,0)</f>
        <v>0</v>
      </c>
      <c r="BJ151" s="28" t="s">
        <v>21</v>
      </c>
      <c r="BK151" s="178">
        <f>ROUND(I151*H151,2)</f>
        <v>0</v>
      </c>
      <c r="BL151" s="28" t="s">
        <v>161</v>
      </c>
      <c r="BM151" s="28" t="s">
        <v>254</v>
      </c>
    </row>
    <row r="152" spans="2:47" s="47" customFormat="1" ht="24">
      <c r="B152" s="4"/>
      <c r="D152" s="179" t="s">
        <v>163</v>
      </c>
      <c r="F152" s="180" t="s">
        <v>255</v>
      </c>
      <c r="K152" s="66"/>
      <c r="L152" s="42"/>
      <c r="M152" s="181"/>
      <c r="N152" s="43"/>
      <c r="O152" s="43"/>
      <c r="P152" s="43"/>
      <c r="Q152" s="43"/>
      <c r="R152" s="43"/>
      <c r="S152" s="43"/>
      <c r="T152" s="81"/>
      <c r="AT152" s="28" t="s">
        <v>163</v>
      </c>
      <c r="AU152" s="28" t="s">
        <v>82</v>
      </c>
    </row>
    <row r="153" spans="2:51" s="183" customFormat="1" ht="12">
      <c r="B153" s="182"/>
      <c r="D153" s="179" t="s">
        <v>165</v>
      </c>
      <c r="E153" s="184"/>
      <c r="F153" s="185" t="s">
        <v>256</v>
      </c>
      <c r="H153" s="184"/>
      <c r="K153" s="186"/>
      <c r="L153" s="187"/>
      <c r="M153" s="188"/>
      <c r="N153" s="189"/>
      <c r="O153" s="189"/>
      <c r="P153" s="189"/>
      <c r="Q153" s="189"/>
      <c r="R153" s="189"/>
      <c r="S153" s="189"/>
      <c r="T153" s="190"/>
      <c r="AT153" s="184" t="s">
        <v>165</v>
      </c>
      <c r="AU153" s="184" t="s">
        <v>82</v>
      </c>
      <c r="AV153" s="183" t="s">
        <v>21</v>
      </c>
      <c r="AW153" s="183" t="s">
        <v>36</v>
      </c>
      <c r="AX153" s="183" t="s">
        <v>73</v>
      </c>
      <c r="AY153" s="184" t="s">
        <v>153</v>
      </c>
    </row>
    <row r="154" spans="2:51" s="183" customFormat="1" ht="12">
      <c r="B154" s="182"/>
      <c r="D154" s="179" t="s">
        <v>165</v>
      </c>
      <c r="E154" s="184"/>
      <c r="F154" s="185" t="s">
        <v>257</v>
      </c>
      <c r="H154" s="184"/>
      <c r="K154" s="186"/>
      <c r="L154" s="187"/>
      <c r="M154" s="188"/>
      <c r="N154" s="189"/>
      <c r="O154" s="189"/>
      <c r="P154" s="189"/>
      <c r="Q154" s="189"/>
      <c r="R154" s="189"/>
      <c r="S154" s="189"/>
      <c r="T154" s="190"/>
      <c r="AT154" s="184" t="s">
        <v>165</v>
      </c>
      <c r="AU154" s="184" t="s">
        <v>82</v>
      </c>
      <c r="AV154" s="183" t="s">
        <v>21</v>
      </c>
      <c r="AW154" s="183" t="s">
        <v>36</v>
      </c>
      <c r="AX154" s="183" t="s">
        <v>73</v>
      </c>
      <c r="AY154" s="184" t="s">
        <v>153</v>
      </c>
    </row>
    <row r="155" spans="2:51" s="192" customFormat="1" ht="12">
      <c r="B155" s="191"/>
      <c r="D155" s="201" t="s">
        <v>165</v>
      </c>
      <c r="E155" s="202"/>
      <c r="F155" s="203" t="s">
        <v>258</v>
      </c>
      <c r="H155" s="204">
        <v>1</v>
      </c>
      <c r="K155" s="196"/>
      <c r="L155" s="197"/>
      <c r="M155" s="198"/>
      <c r="N155" s="199"/>
      <c r="O155" s="199"/>
      <c r="P155" s="199"/>
      <c r="Q155" s="199"/>
      <c r="R155" s="199"/>
      <c r="S155" s="199"/>
      <c r="T155" s="200"/>
      <c r="AT155" s="193" t="s">
        <v>165</v>
      </c>
      <c r="AU155" s="193" t="s">
        <v>82</v>
      </c>
      <c r="AV155" s="192" t="s">
        <v>82</v>
      </c>
      <c r="AW155" s="192" t="s">
        <v>36</v>
      </c>
      <c r="AX155" s="192" t="s">
        <v>21</v>
      </c>
      <c r="AY155" s="193" t="s">
        <v>153</v>
      </c>
    </row>
    <row r="156" spans="2:65" s="47" customFormat="1" ht="20.25" customHeight="1">
      <c r="B156" s="4"/>
      <c r="C156" s="5" t="s">
        <v>259</v>
      </c>
      <c r="D156" s="5" t="s">
        <v>156</v>
      </c>
      <c r="E156" s="6" t="s">
        <v>260</v>
      </c>
      <c r="F156" s="7" t="s">
        <v>261</v>
      </c>
      <c r="G156" s="8" t="s">
        <v>262</v>
      </c>
      <c r="H156" s="9">
        <v>1</v>
      </c>
      <c r="I156" s="10"/>
      <c r="J156" s="11">
        <f>ROUND(I156*H156,2)</f>
        <v>0</v>
      </c>
      <c r="K156" s="12"/>
      <c r="L156" s="42"/>
      <c r="M156" s="174"/>
      <c r="N156" s="175" t="s">
        <v>44</v>
      </c>
      <c r="O156" s="43"/>
      <c r="P156" s="176">
        <f>O156*H156</f>
        <v>0</v>
      </c>
      <c r="Q156" s="176">
        <v>0</v>
      </c>
      <c r="R156" s="176">
        <f>Q156*H156</f>
        <v>0</v>
      </c>
      <c r="S156" s="176">
        <v>0</v>
      </c>
      <c r="T156" s="177">
        <f>S156*H156</f>
        <v>0</v>
      </c>
      <c r="AR156" s="28" t="s">
        <v>161</v>
      </c>
      <c r="AT156" s="28" t="s">
        <v>156</v>
      </c>
      <c r="AU156" s="28" t="s">
        <v>82</v>
      </c>
      <c r="AY156" s="28" t="s">
        <v>153</v>
      </c>
      <c r="BE156" s="178">
        <f>IF(N156="základní",J156,0)</f>
        <v>0</v>
      </c>
      <c r="BF156" s="178">
        <f>IF(N156="snížená",J156,0)</f>
        <v>0</v>
      </c>
      <c r="BG156" s="178">
        <f>IF(N156="zákl. přenesená",J156,0)</f>
        <v>0</v>
      </c>
      <c r="BH156" s="178">
        <f>IF(N156="sníž. přenesená",J156,0)</f>
        <v>0</v>
      </c>
      <c r="BI156" s="178">
        <f>IF(N156="nulová",J156,0)</f>
        <v>0</v>
      </c>
      <c r="BJ156" s="28" t="s">
        <v>21</v>
      </c>
      <c r="BK156" s="178">
        <f>ROUND(I156*H156,2)</f>
        <v>0</v>
      </c>
      <c r="BL156" s="28" t="s">
        <v>161</v>
      </c>
      <c r="BM156" s="28" t="s">
        <v>811</v>
      </c>
    </row>
    <row r="157" spans="2:47" s="47" customFormat="1" ht="12">
      <c r="B157" s="4"/>
      <c r="D157" s="179" t="s">
        <v>163</v>
      </c>
      <c r="F157" s="180" t="s">
        <v>261</v>
      </c>
      <c r="K157" s="66"/>
      <c r="L157" s="42"/>
      <c r="M157" s="181"/>
      <c r="N157" s="43"/>
      <c r="O157" s="43"/>
      <c r="P157" s="43"/>
      <c r="Q157" s="43"/>
      <c r="R157" s="43"/>
      <c r="S157" s="43"/>
      <c r="T157" s="81"/>
      <c r="AT157" s="28" t="s">
        <v>163</v>
      </c>
      <c r="AU157" s="28" t="s">
        <v>82</v>
      </c>
    </row>
    <row r="158" spans="2:63" s="159" customFormat="1" ht="29.25" customHeight="1">
      <c r="B158" s="158"/>
      <c r="D158" s="171" t="s">
        <v>72</v>
      </c>
      <c r="E158" s="172" t="s">
        <v>264</v>
      </c>
      <c r="F158" s="172" t="s">
        <v>265</v>
      </c>
      <c r="J158" s="173">
        <f>BK158</f>
        <v>0</v>
      </c>
      <c r="K158" s="163"/>
      <c r="L158" s="164"/>
      <c r="M158" s="165"/>
      <c r="N158" s="166"/>
      <c r="O158" s="166"/>
      <c r="P158" s="167">
        <f>SUM(P159:P173)</f>
        <v>0</v>
      </c>
      <c r="Q158" s="166"/>
      <c r="R158" s="167">
        <f>SUM(R159:R173)</f>
        <v>0</v>
      </c>
      <c r="S158" s="166"/>
      <c r="T158" s="168">
        <f>SUM(T159:T173)</f>
        <v>0</v>
      </c>
      <c r="AR158" s="160" t="s">
        <v>21</v>
      </c>
      <c r="AT158" s="169" t="s">
        <v>72</v>
      </c>
      <c r="AU158" s="169" t="s">
        <v>21</v>
      </c>
      <c r="AY158" s="160" t="s">
        <v>153</v>
      </c>
      <c r="BK158" s="170">
        <f>SUM(BK159:BK173)</f>
        <v>0</v>
      </c>
    </row>
    <row r="159" spans="2:65" s="47" customFormat="1" ht="28.5" customHeight="1">
      <c r="B159" s="4"/>
      <c r="C159" s="5" t="s">
        <v>266</v>
      </c>
      <c r="D159" s="5" t="s">
        <v>156</v>
      </c>
      <c r="E159" s="6" t="s">
        <v>267</v>
      </c>
      <c r="F159" s="7" t="s">
        <v>268</v>
      </c>
      <c r="G159" s="8" t="s">
        <v>269</v>
      </c>
      <c r="H159" s="9">
        <v>5.832</v>
      </c>
      <c r="I159" s="10"/>
      <c r="J159" s="11">
        <f>ROUND(I159*H159,2)</f>
        <v>0</v>
      </c>
      <c r="K159" s="12" t="s">
        <v>160</v>
      </c>
      <c r="L159" s="42"/>
      <c r="M159" s="174"/>
      <c r="N159" s="175" t="s">
        <v>44</v>
      </c>
      <c r="O159" s="43"/>
      <c r="P159" s="176">
        <f>O159*H159</f>
        <v>0</v>
      </c>
      <c r="Q159" s="176">
        <v>0</v>
      </c>
      <c r="R159" s="176">
        <f>Q159*H159</f>
        <v>0</v>
      </c>
      <c r="S159" s="176">
        <v>0</v>
      </c>
      <c r="T159" s="177">
        <f>S159*H159</f>
        <v>0</v>
      </c>
      <c r="AR159" s="28" t="s">
        <v>161</v>
      </c>
      <c r="AT159" s="28" t="s">
        <v>156</v>
      </c>
      <c r="AU159" s="28" t="s">
        <v>82</v>
      </c>
      <c r="AY159" s="28" t="s">
        <v>153</v>
      </c>
      <c r="BE159" s="178">
        <f>IF(N159="základní",J159,0)</f>
        <v>0</v>
      </c>
      <c r="BF159" s="178">
        <f>IF(N159="snížená",J159,0)</f>
        <v>0</v>
      </c>
      <c r="BG159" s="178">
        <f>IF(N159="zákl. přenesená",J159,0)</f>
        <v>0</v>
      </c>
      <c r="BH159" s="178">
        <f>IF(N159="sníž. přenesená",J159,0)</f>
        <v>0</v>
      </c>
      <c r="BI159" s="178">
        <f>IF(N159="nulová",J159,0)</f>
        <v>0</v>
      </c>
      <c r="BJ159" s="28" t="s">
        <v>21</v>
      </c>
      <c r="BK159" s="178">
        <f>ROUND(I159*H159,2)</f>
        <v>0</v>
      </c>
      <c r="BL159" s="28" t="s">
        <v>161</v>
      </c>
      <c r="BM159" s="28" t="s">
        <v>270</v>
      </c>
    </row>
    <row r="160" spans="2:47" s="47" customFormat="1" ht="24">
      <c r="B160" s="4"/>
      <c r="D160" s="179" t="s">
        <v>163</v>
      </c>
      <c r="F160" s="180" t="s">
        <v>271</v>
      </c>
      <c r="K160" s="66"/>
      <c r="L160" s="42"/>
      <c r="M160" s="181"/>
      <c r="N160" s="43"/>
      <c r="O160" s="43"/>
      <c r="P160" s="43"/>
      <c r="Q160" s="43"/>
      <c r="R160" s="43"/>
      <c r="S160" s="43"/>
      <c r="T160" s="81"/>
      <c r="AT160" s="28" t="s">
        <v>163</v>
      </c>
      <c r="AU160" s="28" t="s">
        <v>82</v>
      </c>
    </row>
    <row r="161" spans="2:51" s="192" customFormat="1" ht="12">
      <c r="B161" s="191"/>
      <c r="D161" s="179" t="s">
        <v>165</v>
      </c>
      <c r="E161" s="193"/>
      <c r="F161" s="194" t="s">
        <v>812</v>
      </c>
      <c r="H161" s="195">
        <v>5.509</v>
      </c>
      <c r="K161" s="196"/>
      <c r="L161" s="197"/>
      <c r="M161" s="198"/>
      <c r="N161" s="199"/>
      <c r="O161" s="199"/>
      <c r="P161" s="199"/>
      <c r="Q161" s="199"/>
      <c r="R161" s="199"/>
      <c r="S161" s="199"/>
      <c r="T161" s="200"/>
      <c r="AT161" s="193" t="s">
        <v>165</v>
      </c>
      <c r="AU161" s="193" t="s">
        <v>82</v>
      </c>
      <c r="AV161" s="192" t="s">
        <v>82</v>
      </c>
      <c r="AW161" s="192" t="s">
        <v>36</v>
      </c>
      <c r="AX161" s="192" t="s">
        <v>73</v>
      </c>
      <c r="AY161" s="193" t="s">
        <v>153</v>
      </c>
    </row>
    <row r="162" spans="2:51" s="192" customFormat="1" ht="12">
      <c r="B162" s="191"/>
      <c r="D162" s="179" t="s">
        <v>165</v>
      </c>
      <c r="E162" s="193"/>
      <c r="F162" s="194" t="s">
        <v>813</v>
      </c>
      <c r="H162" s="195">
        <v>0.323</v>
      </c>
      <c r="K162" s="196"/>
      <c r="L162" s="197"/>
      <c r="M162" s="198"/>
      <c r="N162" s="199"/>
      <c r="O162" s="199"/>
      <c r="P162" s="199"/>
      <c r="Q162" s="199"/>
      <c r="R162" s="199"/>
      <c r="S162" s="199"/>
      <c r="T162" s="200"/>
      <c r="AT162" s="193" t="s">
        <v>165</v>
      </c>
      <c r="AU162" s="193" t="s">
        <v>82</v>
      </c>
      <c r="AV162" s="192" t="s">
        <v>82</v>
      </c>
      <c r="AW162" s="192" t="s">
        <v>36</v>
      </c>
      <c r="AX162" s="192" t="s">
        <v>73</v>
      </c>
      <c r="AY162" s="193" t="s">
        <v>153</v>
      </c>
    </row>
    <row r="163" spans="2:51" s="206" customFormat="1" ht="12">
      <c r="B163" s="205"/>
      <c r="D163" s="201" t="s">
        <v>165</v>
      </c>
      <c r="E163" s="207"/>
      <c r="F163" s="208" t="s">
        <v>190</v>
      </c>
      <c r="H163" s="209">
        <v>5.832</v>
      </c>
      <c r="K163" s="210"/>
      <c r="L163" s="211"/>
      <c r="M163" s="212"/>
      <c r="N163" s="213"/>
      <c r="O163" s="213"/>
      <c r="P163" s="213"/>
      <c r="Q163" s="213"/>
      <c r="R163" s="213"/>
      <c r="S163" s="213"/>
      <c r="T163" s="214"/>
      <c r="AT163" s="215" t="s">
        <v>165</v>
      </c>
      <c r="AU163" s="215" t="s">
        <v>82</v>
      </c>
      <c r="AV163" s="206" t="s">
        <v>161</v>
      </c>
      <c r="AW163" s="206" t="s">
        <v>36</v>
      </c>
      <c r="AX163" s="206" t="s">
        <v>21</v>
      </c>
      <c r="AY163" s="215" t="s">
        <v>153</v>
      </c>
    </row>
    <row r="164" spans="2:65" s="47" customFormat="1" ht="28.5" customHeight="1">
      <c r="B164" s="4"/>
      <c r="C164" s="5" t="s">
        <v>274</v>
      </c>
      <c r="D164" s="5" t="s">
        <v>156</v>
      </c>
      <c r="E164" s="6" t="s">
        <v>275</v>
      </c>
      <c r="F164" s="7" t="s">
        <v>276</v>
      </c>
      <c r="G164" s="8" t="s">
        <v>269</v>
      </c>
      <c r="H164" s="9">
        <v>5.832</v>
      </c>
      <c r="I164" s="10"/>
      <c r="J164" s="11">
        <f>ROUND(I164*H164,2)</f>
        <v>0</v>
      </c>
      <c r="K164" s="12" t="s">
        <v>160</v>
      </c>
      <c r="L164" s="42"/>
      <c r="M164" s="174"/>
      <c r="N164" s="175" t="s">
        <v>44</v>
      </c>
      <c r="O164" s="43"/>
      <c r="P164" s="176">
        <f>O164*H164</f>
        <v>0</v>
      </c>
      <c r="Q164" s="176">
        <v>0</v>
      </c>
      <c r="R164" s="176">
        <f>Q164*H164</f>
        <v>0</v>
      </c>
      <c r="S164" s="176">
        <v>0</v>
      </c>
      <c r="T164" s="177">
        <f>S164*H164</f>
        <v>0</v>
      </c>
      <c r="AR164" s="28" t="s">
        <v>161</v>
      </c>
      <c r="AT164" s="28" t="s">
        <v>156</v>
      </c>
      <c r="AU164" s="28" t="s">
        <v>82</v>
      </c>
      <c r="AY164" s="28" t="s">
        <v>153</v>
      </c>
      <c r="BE164" s="178">
        <f>IF(N164="základní",J164,0)</f>
        <v>0</v>
      </c>
      <c r="BF164" s="178">
        <f>IF(N164="snížená",J164,0)</f>
        <v>0</v>
      </c>
      <c r="BG164" s="178">
        <f>IF(N164="zákl. přenesená",J164,0)</f>
        <v>0</v>
      </c>
      <c r="BH164" s="178">
        <f>IF(N164="sníž. přenesená",J164,0)</f>
        <v>0</v>
      </c>
      <c r="BI164" s="178">
        <f>IF(N164="nulová",J164,0)</f>
        <v>0</v>
      </c>
      <c r="BJ164" s="28" t="s">
        <v>21</v>
      </c>
      <c r="BK164" s="178">
        <f>ROUND(I164*H164,2)</f>
        <v>0</v>
      </c>
      <c r="BL164" s="28" t="s">
        <v>161</v>
      </c>
      <c r="BM164" s="28" t="s">
        <v>277</v>
      </c>
    </row>
    <row r="165" spans="2:47" s="47" customFormat="1" ht="24">
      <c r="B165" s="4"/>
      <c r="D165" s="179" t="s">
        <v>163</v>
      </c>
      <c r="F165" s="180" t="s">
        <v>278</v>
      </c>
      <c r="K165" s="66"/>
      <c r="L165" s="42"/>
      <c r="M165" s="181"/>
      <c r="N165" s="43"/>
      <c r="O165" s="43"/>
      <c r="P165" s="43"/>
      <c r="Q165" s="43"/>
      <c r="R165" s="43"/>
      <c r="S165" s="43"/>
      <c r="T165" s="81"/>
      <c r="AT165" s="28" t="s">
        <v>163</v>
      </c>
      <c r="AU165" s="28" t="s">
        <v>82</v>
      </c>
    </row>
    <row r="166" spans="2:51" s="192" customFormat="1" ht="12">
      <c r="B166" s="191"/>
      <c r="D166" s="201" t="s">
        <v>165</v>
      </c>
      <c r="E166" s="202"/>
      <c r="F166" s="203" t="s">
        <v>814</v>
      </c>
      <c r="H166" s="204">
        <v>5.832</v>
      </c>
      <c r="K166" s="196"/>
      <c r="L166" s="197"/>
      <c r="M166" s="198"/>
      <c r="N166" s="199"/>
      <c r="O166" s="199"/>
      <c r="P166" s="199"/>
      <c r="Q166" s="199"/>
      <c r="R166" s="199"/>
      <c r="S166" s="199"/>
      <c r="T166" s="200"/>
      <c r="AT166" s="193" t="s">
        <v>165</v>
      </c>
      <c r="AU166" s="193" t="s">
        <v>82</v>
      </c>
      <c r="AV166" s="192" t="s">
        <v>82</v>
      </c>
      <c r="AW166" s="192" t="s">
        <v>36</v>
      </c>
      <c r="AX166" s="192" t="s">
        <v>21</v>
      </c>
      <c r="AY166" s="193" t="s">
        <v>153</v>
      </c>
    </row>
    <row r="167" spans="2:65" s="47" customFormat="1" ht="20.25" customHeight="1">
      <c r="B167" s="4"/>
      <c r="C167" s="5" t="s">
        <v>280</v>
      </c>
      <c r="D167" s="5" t="s">
        <v>156</v>
      </c>
      <c r="E167" s="6" t="s">
        <v>281</v>
      </c>
      <c r="F167" s="7" t="s">
        <v>282</v>
      </c>
      <c r="G167" s="8" t="s">
        <v>269</v>
      </c>
      <c r="H167" s="9">
        <v>52.488</v>
      </c>
      <c r="I167" s="10"/>
      <c r="J167" s="11">
        <f>ROUND(I167*H167,2)</f>
        <v>0</v>
      </c>
      <c r="K167" s="12" t="s">
        <v>160</v>
      </c>
      <c r="L167" s="42"/>
      <c r="M167" s="174"/>
      <c r="N167" s="175" t="s">
        <v>44</v>
      </c>
      <c r="O167" s="43"/>
      <c r="P167" s="176">
        <f>O167*H167</f>
        <v>0</v>
      </c>
      <c r="Q167" s="176">
        <v>0</v>
      </c>
      <c r="R167" s="176">
        <f>Q167*H167</f>
        <v>0</v>
      </c>
      <c r="S167" s="176">
        <v>0</v>
      </c>
      <c r="T167" s="177">
        <f>S167*H167</f>
        <v>0</v>
      </c>
      <c r="AR167" s="28" t="s">
        <v>161</v>
      </c>
      <c r="AT167" s="28" t="s">
        <v>156</v>
      </c>
      <c r="AU167" s="28" t="s">
        <v>82</v>
      </c>
      <c r="AY167" s="28" t="s">
        <v>153</v>
      </c>
      <c r="BE167" s="178">
        <f>IF(N167="základní",J167,0)</f>
        <v>0</v>
      </c>
      <c r="BF167" s="178">
        <f>IF(N167="snížená",J167,0)</f>
        <v>0</v>
      </c>
      <c r="BG167" s="178">
        <f>IF(N167="zákl. přenesená",J167,0)</f>
        <v>0</v>
      </c>
      <c r="BH167" s="178">
        <f>IF(N167="sníž. přenesená",J167,0)</f>
        <v>0</v>
      </c>
      <c r="BI167" s="178">
        <f>IF(N167="nulová",J167,0)</f>
        <v>0</v>
      </c>
      <c r="BJ167" s="28" t="s">
        <v>21</v>
      </c>
      <c r="BK167" s="178">
        <f>ROUND(I167*H167,2)</f>
        <v>0</v>
      </c>
      <c r="BL167" s="28" t="s">
        <v>161</v>
      </c>
      <c r="BM167" s="28" t="s">
        <v>283</v>
      </c>
    </row>
    <row r="168" spans="2:47" s="47" customFormat="1" ht="24">
      <c r="B168" s="4"/>
      <c r="D168" s="179" t="s">
        <v>163</v>
      </c>
      <c r="F168" s="180" t="s">
        <v>284</v>
      </c>
      <c r="K168" s="66"/>
      <c r="L168" s="42"/>
      <c r="M168" s="181"/>
      <c r="N168" s="43"/>
      <c r="O168" s="43"/>
      <c r="P168" s="43"/>
      <c r="Q168" s="43"/>
      <c r="R168" s="43"/>
      <c r="S168" s="43"/>
      <c r="T168" s="81"/>
      <c r="AT168" s="28" t="s">
        <v>163</v>
      </c>
      <c r="AU168" s="28" t="s">
        <v>82</v>
      </c>
    </row>
    <row r="169" spans="2:51" s="183" customFormat="1" ht="12">
      <c r="B169" s="182"/>
      <c r="D169" s="179" t="s">
        <v>165</v>
      </c>
      <c r="E169" s="184"/>
      <c r="F169" s="185" t="s">
        <v>285</v>
      </c>
      <c r="H169" s="184"/>
      <c r="K169" s="186"/>
      <c r="L169" s="187"/>
      <c r="M169" s="188"/>
      <c r="N169" s="189"/>
      <c r="O169" s="189"/>
      <c r="P169" s="189"/>
      <c r="Q169" s="189"/>
      <c r="R169" s="189"/>
      <c r="S169" s="189"/>
      <c r="T169" s="190"/>
      <c r="AT169" s="184" t="s">
        <v>165</v>
      </c>
      <c r="AU169" s="184" t="s">
        <v>82</v>
      </c>
      <c r="AV169" s="183" t="s">
        <v>21</v>
      </c>
      <c r="AW169" s="183" t="s">
        <v>36</v>
      </c>
      <c r="AX169" s="183" t="s">
        <v>73</v>
      </c>
      <c r="AY169" s="184" t="s">
        <v>153</v>
      </c>
    </row>
    <row r="170" spans="2:51" s="192" customFormat="1" ht="12">
      <c r="B170" s="191"/>
      <c r="D170" s="201" t="s">
        <v>165</v>
      </c>
      <c r="E170" s="202"/>
      <c r="F170" s="203" t="s">
        <v>815</v>
      </c>
      <c r="H170" s="204">
        <v>52.488</v>
      </c>
      <c r="K170" s="196"/>
      <c r="L170" s="197"/>
      <c r="M170" s="198"/>
      <c r="N170" s="199"/>
      <c r="O170" s="199"/>
      <c r="P170" s="199"/>
      <c r="Q170" s="199"/>
      <c r="R170" s="199"/>
      <c r="S170" s="199"/>
      <c r="T170" s="200"/>
      <c r="AT170" s="193" t="s">
        <v>165</v>
      </c>
      <c r="AU170" s="193" t="s">
        <v>82</v>
      </c>
      <c r="AV170" s="192" t="s">
        <v>82</v>
      </c>
      <c r="AW170" s="192" t="s">
        <v>36</v>
      </c>
      <c r="AX170" s="192" t="s">
        <v>21</v>
      </c>
      <c r="AY170" s="193" t="s">
        <v>153</v>
      </c>
    </row>
    <row r="171" spans="2:65" s="47" customFormat="1" ht="20.25" customHeight="1">
      <c r="B171" s="4"/>
      <c r="C171" s="5" t="s">
        <v>287</v>
      </c>
      <c r="D171" s="5" t="s">
        <v>156</v>
      </c>
      <c r="E171" s="6" t="s">
        <v>288</v>
      </c>
      <c r="F171" s="7" t="s">
        <v>289</v>
      </c>
      <c r="G171" s="8" t="s">
        <v>269</v>
      </c>
      <c r="H171" s="9">
        <v>5.832</v>
      </c>
      <c r="I171" s="10"/>
      <c r="J171" s="11">
        <f>ROUND(I171*H171,2)</f>
        <v>0</v>
      </c>
      <c r="K171" s="12" t="s">
        <v>160</v>
      </c>
      <c r="L171" s="42"/>
      <c r="M171" s="174"/>
      <c r="N171" s="175" t="s">
        <v>44</v>
      </c>
      <c r="O171" s="43"/>
      <c r="P171" s="176">
        <f>O171*H171</f>
        <v>0</v>
      </c>
      <c r="Q171" s="176">
        <v>0</v>
      </c>
      <c r="R171" s="176">
        <f>Q171*H171</f>
        <v>0</v>
      </c>
      <c r="S171" s="176">
        <v>0</v>
      </c>
      <c r="T171" s="177">
        <f>S171*H171</f>
        <v>0</v>
      </c>
      <c r="AR171" s="28" t="s">
        <v>161</v>
      </c>
      <c r="AT171" s="28" t="s">
        <v>156</v>
      </c>
      <c r="AU171" s="28" t="s">
        <v>82</v>
      </c>
      <c r="AY171" s="28" t="s">
        <v>153</v>
      </c>
      <c r="BE171" s="178">
        <f>IF(N171="základní",J171,0)</f>
        <v>0</v>
      </c>
      <c r="BF171" s="178">
        <f>IF(N171="snížená",J171,0)</f>
        <v>0</v>
      </c>
      <c r="BG171" s="178">
        <f>IF(N171="zákl. přenesená",J171,0)</f>
        <v>0</v>
      </c>
      <c r="BH171" s="178">
        <f>IF(N171="sníž. přenesená",J171,0)</f>
        <v>0</v>
      </c>
      <c r="BI171" s="178">
        <f>IF(N171="nulová",J171,0)</f>
        <v>0</v>
      </c>
      <c r="BJ171" s="28" t="s">
        <v>21</v>
      </c>
      <c r="BK171" s="178">
        <f>ROUND(I171*H171,2)</f>
        <v>0</v>
      </c>
      <c r="BL171" s="28" t="s">
        <v>161</v>
      </c>
      <c r="BM171" s="28" t="s">
        <v>290</v>
      </c>
    </row>
    <row r="172" spans="2:47" s="47" customFormat="1" ht="12">
      <c r="B172" s="4"/>
      <c r="D172" s="179" t="s">
        <v>163</v>
      </c>
      <c r="F172" s="180" t="s">
        <v>291</v>
      </c>
      <c r="K172" s="66"/>
      <c r="L172" s="42"/>
      <c r="M172" s="181"/>
      <c r="N172" s="43"/>
      <c r="O172" s="43"/>
      <c r="P172" s="43"/>
      <c r="Q172" s="43"/>
      <c r="R172" s="43"/>
      <c r="S172" s="43"/>
      <c r="T172" s="81"/>
      <c r="AT172" s="28" t="s">
        <v>163</v>
      </c>
      <c r="AU172" s="28" t="s">
        <v>82</v>
      </c>
    </row>
    <row r="173" spans="2:51" s="192" customFormat="1" ht="12">
      <c r="B173" s="191"/>
      <c r="D173" s="179" t="s">
        <v>165</v>
      </c>
      <c r="E173" s="193"/>
      <c r="F173" s="194" t="s">
        <v>814</v>
      </c>
      <c r="H173" s="195">
        <v>5.832</v>
      </c>
      <c r="K173" s="196"/>
      <c r="L173" s="197"/>
      <c r="M173" s="198"/>
      <c r="N173" s="199"/>
      <c r="O173" s="199"/>
      <c r="P173" s="199"/>
      <c r="Q173" s="199"/>
      <c r="R173" s="199"/>
      <c r="S173" s="199"/>
      <c r="T173" s="200"/>
      <c r="AT173" s="193" t="s">
        <v>165</v>
      </c>
      <c r="AU173" s="193" t="s">
        <v>82</v>
      </c>
      <c r="AV173" s="192" t="s">
        <v>82</v>
      </c>
      <c r="AW173" s="192" t="s">
        <v>36</v>
      </c>
      <c r="AX173" s="192" t="s">
        <v>21</v>
      </c>
      <c r="AY173" s="193" t="s">
        <v>153</v>
      </c>
    </row>
    <row r="174" spans="2:63" s="159" customFormat="1" ht="29.25" customHeight="1">
      <c r="B174" s="158"/>
      <c r="D174" s="171" t="s">
        <v>72</v>
      </c>
      <c r="E174" s="172" t="s">
        <v>292</v>
      </c>
      <c r="F174" s="172" t="s">
        <v>293</v>
      </c>
      <c r="J174" s="173">
        <f>BK174</f>
        <v>0</v>
      </c>
      <c r="K174" s="163"/>
      <c r="L174" s="164"/>
      <c r="M174" s="165"/>
      <c r="N174" s="166"/>
      <c r="O174" s="166"/>
      <c r="P174" s="167">
        <f>SUM(P175:P176)</f>
        <v>0</v>
      </c>
      <c r="Q174" s="166"/>
      <c r="R174" s="167">
        <f>SUM(R175:R176)</f>
        <v>0</v>
      </c>
      <c r="S174" s="166"/>
      <c r="T174" s="168">
        <f>SUM(T175:T176)</f>
        <v>0</v>
      </c>
      <c r="AR174" s="160" t="s">
        <v>21</v>
      </c>
      <c r="AT174" s="169" t="s">
        <v>72</v>
      </c>
      <c r="AU174" s="169" t="s">
        <v>21</v>
      </c>
      <c r="AY174" s="160" t="s">
        <v>153</v>
      </c>
      <c r="BK174" s="170">
        <f>SUM(BK175:BK176)</f>
        <v>0</v>
      </c>
    </row>
    <row r="175" spans="2:65" s="47" customFormat="1" ht="20.25" customHeight="1">
      <c r="B175" s="4"/>
      <c r="C175" s="5" t="s">
        <v>7</v>
      </c>
      <c r="D175" s="5" t="s">
        <v>156</v>
      </c>
      <c r="E175" s="6" t="s">
        <v>294</v>
      </c>
      <c r="F175" s="7" t="s">
        <v>295</v>
      </c>
      <c r="G175" s="8" t="s">
        <v>269</v>
      </c>
      <c r="H175" s="9">
        <v>5.359</v>
      </c>
      <c r="I175" s="10"/>
      <c r="J175" s="11">
        <f>ROUND(I175*H175,2)</f>
        <v>0</v>
      </c>
      <c r="K175" s="12" t="s">
        <v>160</v>
      </c>
      <c r="L175" s="42"/>
      <c r="M175" s="174"/>
      <c r="N175" s="175" t="s">
        <v>44</v>
      </c>
      <c r="O175" s="43"/>
      <c r="P175" s="176">
        <f>O175*H175</f>
        <v>0</v>
      </c>
      <c r="Q175" s="176">
        <v>0</v>
      </c>
      <c r="R175" s="176">
        <f>Q175*H175</f>
        <v>0</v>
      </c>
      <c r="S175" s="176">
        <v>0</v>
      </c>
      <c r="T175" s="177">
        <f>S175*H175</f>
        <v>0</v>
      </c>
      <c r="AR175" s="28" t="s">
        <v>161</v>
      </c>
      <c r="AT175" s="28" t="s">
        <v>156</v>
      </c>
      <c r="AU175" s="28" t="s">
        <v>82</v>
      </c>
      <c r="AY175" s="28" t="s">
        <v>153</v>
      </c>
      <c r="BE175" s="178">
        <f>IF(N175="základní",J175,0)</f>
        <v>0</v>
      </c>
      <c r="BF175" s="178">
        <f>IF(N175="snížená",J175,0)</f>
        <v>0</v>
      </c>
      <c r="BG175" s="178">
        <f>IF(N175="zákl. přenesená",J175,0)</f>
        <v>0</v>
      </c>
      <c r="BH175" s="178">
        <f>IF(N175="sníž. přenesená",J175,0)</f>
        <v>0</v>
      </c>
      <c r="BI175" s="178">
        <f>IF(N175="nulová",J175,0)</f>
        <v>0</v>
      </c>
      <c r="BJ175" s="28" t="s">
        <v>21</v>
      </c>
      <c r="BK175" s="178">
        <f>ROUND(I175*H175,2)</f>
        <v>0</v>
      </c>
      <c r="BL175" s="28" t="s">
        <v>161</v>
      </c>
      <c r="BM175" s="28" t="s">
        <v>296</v>
      </c>
    </row>
    <row r="176" spans="2:47" s="47" customFormat="1" ht="36">
      <c r="B176" s="4"/>
      <c r="D176" s="179" t="s">
        <v>163</v>
      </c>
      <c r="F176" s="180" t="s">
        <v>297</v>
      </c>
      <c r="K176" s="66"/>
      <c r="L176" s="42"/>
      <c r="M176" s="181"/>
      <c r="N176" s="43"/>
      <c r="O176" s="43"/>
      <c r="P176" s="43"/>
      <c r="Q176" s="43"/>
      <c r="R176" s="43"/>
      <c r="S176" s="43"/>
      <c r="T176" s="81"/>
      <c r="AT176" s="28" t="s">
        <v>163</v>
      </c>
      <c r="AU176" s="28" t="s">
        <v>82</v>
      </c>
    </row>
    <row r="177" spans="2:63" s="159" customFormat="1" ht="36.75" customHeight="1">
      <c r="B177" s="158"/>
      <c r="D177" s="160" t="s">
        <v>72</v>
      </c>
      <c r="E177" s="161" t="s">
        <v>298</v>
      </c>
      <c r="F177" s="161" t="s">
        <v>299</v>
      </c>
      <c r="J177" s="162">
        <f>BK177</f>
        <v>0</v>
      </c>
      <c r="K177" s="163"/>
      <c r="L177" s="164"/>
      <c r="M177" s="165"/>
      <c r="N177" s="166"/>
      <c r="O177" s="166"/>
      <c r="P177" s="167">
        <f>P178+P184+P199+P202+P218+P230+P277+P341+P353</f>
        <v>0</v>
      </c>
      <c r="Q177" s="166"/>
      <c r="R177" s="167">
        <f>R178+R184+R199+R202+R218+R230+R277+R341+R353</f>
        <v>1.72144925</v>
      </c>
      <c r="S177" s="166"/>
      <c r="T177" s="168">
        <f>T178+T184+T199+T202+T218+T230+T277+T341+T353</f>
        <v>1.8191184999999999</v>
      </c>
      <c r="AR177" s="160" t="s">
        <v>82</v>
      </c>
      <c r="AT177" s="169" t="s">
        <v>72</v>
      </c>
      <c r="AU177" s="169" t="s">
        <v>73</v>
      </c>
      <c r="AY177" s="160" t="s">
        <v>153</v>
      </c>
      <c r="BK177" s="170">
        <f>BK178+BK184+BK199+BK202+BK218+BK230+BK277+BK341+BK353</f>
        <v>0</v>
      </c>
    </row>
    <row r="178" spans="2:63" s="159" customFormat="1" ht="19.5" customHeight="1">
      <c r="B178" s="158"/>
      <c r="D178" s="171" t="s">
        <v>72</v>
      </c>
      <c r="E178" s="172" t="s">
        <v>334</v>
      </c>
      <c r="F178" s="172" t="s">
        <v>335</v>
      </c>
      <c r="J178" s="173">
        <f>BK178</f>
        <v>0</v>
      </c>
      <c r="K178" s="163"/>
      <c r="L178" s="164"/>
      <c r="M178" s="165"/>
      <c r="N178" s="166"/>
      <c r="O178" s="166"/>
      <c r="P178" s="167">
        <f>SUM(P179:P183)</f>
        <v>0</v>
      </c>
      <c r="Q178" s="166"/>
      <c r="R178" s="167">
        <f>SUM(R179:R183)</f>
        <v>0.00522</v>
      </c>
      <c r="S178" s="166"/>
      <c r="T178" s="168">
        <f>SUM(T179:T183)</f>
        <v>0.1812</v>
      </c>
      <c r="AR178" s="160" t="s">
        <v>82</v>
      </c>
      <c r="AT178" s="169" t="s">
        <v>72</v>
      </c>
      <c r="AU178" s="169" t="s">
        <v>21</v>
      </c>
      <c r="AY178" s="160" t="s">
        <v>153</v>
      </c>
      <c r="BK178" s="170">
        <f>SUM(BK179:BK183)</f>
        <v>0</v>
      </c>
    </row>
    <row r="179" spans="2:65" s="47" customFormat="1" ht="20.25" customHeight="1">
      <c r="B179" s="4"/>
      <c r="C179" s="5" t="s">
        <v>302</v>
      </c>
      <c r="D179" s="5" t="s">
        <v>156</v>
      </c>
      <c r="E179" s="6" t="s">
        <v>337</v>
      </c>
      <c r="F179" s="7" t="s">
        <v>338</v>
      </c>
      <c r="G179" s="8" t="s">
        <v>194</v>
      </c>
      <c r="H179" s="9">
        <v>3</v>
      </c>
      <c r="I179" s="10"/>
      <c r="J179" s="11">
        <f>ROUND(I179*H179,2)</f>
        <v>0</v>
      </c>
      <c r="K179" s="12"/>
      <c r="L179" s="42"/>
      <c r="M179" s="174"/>
      <c r="N179" s="175" t="s">
        <v>44</v>
      </c>
      <c r="O179" s="43"/>
      <c r="P179" s="176">
        <f>O179*H179</f>
        <v>0</v>
      </c>
      <c r="Q179" s="176">
        <v>0</v>
      </c>
      <c r="R179" s="176">
        <f>Q179*H179</f>
        <v>0</v>
      </c>
      <c r="S179" s="176">
        <v>0.0604</v>
      </c>
      <c r="T179" s="177">
        <f>S179*H179</f>
        <v>0.1812</v>
      </c>
      <c r="AR179" s="28" t="s">
        <v>259</v>
      </c>
      <c r="AT179" s="28" t="s">
        <v>156</v>
      </c>
      <c r="AU179" s="28" t="s">
        <v>82</v>
      </c>
      <c r="AY179" s="28" t="s">
        <v>153</v>
      </c>
      <c r="BE179" s="178">
        <f>IF(N179="základní",J179,0)</f>
        <v>0</v>
      </c>
      <c r="BF179" s="178">
        <f>IF(N179="snížená",J179,0)</f>
        <v>0</v>
      </c>
      <c r="BG179" s="178">
        <f>IF(N179="zákl. přenesená",J179,0)</f>
        <v>0</v>
      </c>
      <c r="BH179" s="178">
        <f>IF(N179="sníž. přenesená",J179,0)</f>
        <v>0</v>
      </c>
      <c r="BI179" s="178">
        <f>IF(N179="nulová",J179,0)</f>
        <v>0</v>
      </c>
      <c r="BJ179" s="28" t="s">
        <v>21</v>
      </c>
      <c r="BK179" s="178">
        <f>ROUND(I179*H179,2)</f>
        <v>0</v>
      </c>
      <c r="BL179" s="28" t="s">
        <v>259</v>
      </c>
      <c r="BM179" s="28" t="s">
        <v>816</v>
      </c>
    </row>
    <row r="180" spans="2:51" s="192" customFormat="1" ht="12">
      <c r="B180" s="191"/>
      <c r="D180" s="201" t="s">
        <v>165</v>
      </c>
      <c r="E180" s="202"/>
      <c r="F180" s="203" t="s">
        <v>340</v>
      </c>
      <c r="H180" s="204">
        <v>3</v>
      </c>
      <c r="K180" s="196"/>
      <c r="L180" s="197"/>
      <c r="M180" s="198"/>
      <c r="N180" s="199"/>
      <c r="O180" s="199"/>
      <c r="P180" s="199"/>
      <c r="Q180" s="199"/>
      <c r="R180" s="199"/>
      <c r="S180" s="199"/>
      <c r="T180" s="200"/>
      <c r="AT180" s="193" t="s">
        <v>165</v>
      </c>
      <c r="AU180" s="193" t="s">
        <v>82</v>
      </c>
      <c r="AV180" s="192" t="s">
        <v>82</v>
      </c>
      <c r="AW180" s="192" t="s">
        <v>36</v>
      </c>
      <c r="AX180" s="192" t="s">
        <v>21</v>
      </c>
      <c r="AY180" s="193" t="s">
        <v>153</v>
      </c>
    </row>
    <row r="181" spans="2:65" s="47" customFormat="1" ht="20.25" customHeight="1">
      <c r="B181" s="4"/>
      <c r="C181" s="5" t="s">
        <v>309</v>
      </c>
      <c r="D181" s="5" t="s">
        <v>156</v>
      </c>
      <c r="E181" s="6" t="s">
        <v>342</v>
      </c>
      <c r="F181" s="7" t="s">
        <v>343</v>
      </c>
      <c r="G181" s="8" t="s">
        <v>305</v>
      </c>
      <c r="H181" s="9">
        <v>3</v>
      </c>
      <c r="I181" s="10"/>
      <c r="J181" s="11">
        <f>ROUND(I181*H181,2)</f>
        <v>0</v>
      </c>
      <c r="K181" s="12"/>
      <c r="L181" s="42"/>
      <c r="M181" s="174"/>
      <c r="N181" s="175" t="s">
        <v>44</v>
      </c>
      <c r="O181" s="43"/>
      <c r="P181" s="176">
        <f>O181*H181</f>
        <v>0</v>
      </c>
      <c r="Q181" s="176">
        <v>0.00174</v>
      </c>
      <c r="R181" s="176">
        <f>Q181*H181</f>
        <v>0.00522</v>
      </c>
      <c r="S181" s="176">
        <v>0</v>
      </c>
      <c r="T181" s="177">
        <f>S181*H181</f>
        <v>0</v>
      </c>
      <c r="AR181" s="28" t="s">
        <v>259</v>
      </c>
      <c r="AT181" s="28" t="s">
        <v>156</v>
      </c>
      <c r="AU181" s="28" t="s">
        <v>82</v>
      </c>
      <c r="AY181" s="28" t="s">
        <v>153</v>
      </c>
      <c r="BE181" s="178">
        <f>IF(N181="základní",J181,0)</f>
        <v>0</v>
      </c>
      <c r="BF181" s="178">
        <f>IF(N181="snížená",J181,0)</f>
        <v>0</v>
      </c>
      <c r="BG181" s="178">
        <f>IF(N181="zákl. přenesená",J181,0)</f>
        <v>0</v>
      </c>
      <c r="BH181" s="178">
        <f>IF(N181="sníž. přenesená",J181,0)</f>
        <v>0</v>
      </c>
      <c r="BI181" s="178">
        <f>IF(N181="nulová",J181,0)</f>
        <v>0</v>
      </c>
      <c r="BJ181" s="28" t="s">
        <v>21</v>
      </c>
      <c r="BK181" s="178">
        <f>ROUND(I181*H181,2)</f>
        <v>0</v>
      </c>
      <c r="BL181" s="28" t="s">
        <v>259</v>
      </c>
      <c r="BM181" s="28" t="s">
        <v>817</v>
      </c>
    </row>
    <row r="182" spans="2:65" s="47" customFormat="1" ht="20.25" customHeight="1">
      <c r="B182" s="4"/>
      <c r="C182" s="5" t="s">
        <v>314</v>
      </c>
      <c r="D182" s="5" t="s">
        <v>156</v>
      </c>
      <c r="E182" s="6" t="s">
        <v>346</v>
      </c>
      <c r="F182" s="7" t="s">
        <v>347</v>
      </c>
      <c r="G182" s="8" t="s">
        <v>348</v>
      </c>
      <c r="H182" s="13"/>
      <c r="I182" s="10"/>
      <c r="J182" s="11">
        <f>ROUND(I182*H182,2)</f>
        <v>0</v>
      </c>
      <c r="K182" s="12" t="s">
        <v>160</v>
      </c>
      <c r="L182" s="42"/>
      <c r="M182" s="174"/>
      <c r="N182" s="175" t="s">
        <v>44</v>
      </c>
      <c r="O182" s="43"/>
      <c r="P182" s="176">
        <f>O182*H182</f>
        <v>0</v>
      </c>
      <c r="Q182" s="176">
        <v>0</v>
      </c>
      <c r="R182" s="176">
        <f>Q182*H182</f>
        <v>0</v>
      </c>
      <c r="S182" s="176">
        <v>0</v>
      </c>
      <c r="T182" s="177">
        <f>S182*H182</f>
        <v>0</v>
      </c>
      <c r="AR182" s="28" t="s">
        <v>259</v>
      </c>
      <c r="AT182" s="28" t="s">
        <v>156</v>
      </c>
      <c r="AU182" s="28" t="s">
        <v>82</v>
      </c>
      <c r="AY182" s="28" t="s">
        <v>153</v>
      </c>
      <c r="BE182" s="178">
        <f>IF(N182="základní",J182,0)</f>
        <v>0</v>
      </c>
      <c r="BF182" s="178">
        <f>IF(N182="snížená",J182,0)</f>
        <v>0</v>
      </c>
      <c r="BG182" s="178">
        <f>IF(N182="zákl. přenesená",J182,0)</f>
        <v>0</v>
      </c>
      <c r="BH182" s="178">
        <f>IF(N182="sníž. přenesená",J182,0)</f>
        <v>0</v>
      </c>
      <c r="BI182" s="178">
        <f>IF(N182="nulová",J182,0)</f>
        <v>0</v>
      </c>
      <c r="BJ182" s="28" t="s">
        <v>21</v>
      </c>
      <c r="BK182" s="178">
        <f>ROUND(I182*H182,2)</f>
        <v>0</v>
      </c>
      <c r="BL182" s="28" t="s">
        <v>259</v>
      </c>
      <c r="BM182" s="28" t="s">
        <v>818</v>
      </c>
    </row>
    <row r="183" spans="2:47" s="47" customFormat="1" ht="24">
      <c r="B183" s="4"/>
      <c r="D183" s="179" t="s">
        <v>163</v>
      </c>
      <c r="F183" s="180" t="s">
        <v>350</v>
      </c>
      <c r="K183" s="66"/>
      <c r="L183" s="42"/>
      <c r="M183" s="181"/>
      <c r="N183" s="43"/>
      <c r="O183" s="43"/>
      <c r="P183" s="43"/>
      <c r="Q183" s="43"/>
      <c r="R183" s="43"/>
      <c r="S183" s="43"/>
      <c r="T183" s="81"/>
      <c r="AT183" s="28" t="s">
        <v>163</v>
      </c>
      <c r="AU183" s="28" t="s">
        <v>82</v>
      </c>
    </row>
    <row r="184" spans="2:63" s="159" customFormat="1" ht="29.25" customHeight="1">
      <c r="B184" s="158"/>
      <c r="D184" s="171" t="s">
        <v>72</v>
      </c>
      <c r="E184" s="172" t="s">
        <v>351</v>
      </c>
      <c r="F184" s="172" t="s">
        <v>352</v>
      </c>
      <c r="J184" s="173">
        <f>BK184</f>
        <v>0</v>
      </c>
      <c r="K184" s="163"/>
      <c r="L184" s="164"/>
      <c r="M184" s="165"/>
      <c r="N184" s="166"/>
      <c r="O184" s="166"/>
      <c r="P184" s="167">
        <f>SUM(P185:P198)</f>
        <v>0</v>
      </c>
      <c r="Q184" s="166"/>
      <c r="R184" s="167">
        <f>SUM(R185:R198)</f>
        <v>0.0030024</v>
      </c>
      <c r="S184" s="166"/>
      <c r="T184" s="168">
        <f>SUM(T185:T198)</f>
        <v>0.05140800000000001</v>
      </c>
      <c r="AR184" s="160" t="s">
        <v>82</v>
      </c>
      <c r="AT184" s="169" t="s">
        <v>72</v>
      </c>
      <c r="AU184" s="169" t="s">
        <v>21</v>
      </c>
      <c r="AY184" s="160" t="s">
        <v>153</v>
      </c>
      <c r="BK184" s="170">
        <f>SUM(BK185:BK198)</f>
        <v>0</v>
      </c>
    </row>
    <row r="185" spans="2:65" s="47" customFormat="1" ht="20.25" customHeight="1">
      <c r="B185" s="4"/>
      <c r="C185" s="5" t="s">
        <v>319</v>
      </c>
      <c r="D185" s="5" t="s">
        <v>156</v>
      </c>
      <c r="E185" s="6" t="s">
        <v>354</v>
      </c>
      <c r="F185" s="7" t="s">
        <v>355</v>
      </c>
      <c r="G185" s="8" t="s">
        <v>159</v>
      </c>
      <c r="H185" s="9">
        <v>2.16</v>
      </c>
      <c r="I185" s="10"/>
      <c r="J185" s="11">
        <f>ROUND(I185*H185,2)</f>
        <v>0</v>
      </c>
      <c r="K185" s="12" t="s">
        <v>160</v>
      </c>
      <c r="L185" s="42"/>
      <c r="M185" s="174"/>
      <c r="N185" s="175" t="s">
        <v>44</v>
      </c>
      <c r="O185" s="43"/>
      <c r="P185" s="176">
        <f>O185*H185</f>
        <v>0</v>
      </c>
      <c r="Q185" s="176">
        <v>0</v>
      </c>
      <c r="R185" s="176">
        <f>Q185*H185</f>
        <v>0</v>
      </c>
      <c r="S185" s="176">
        <v>0.0238</v>
      </c>
      <c r="T185" s="177">
        <f>S185*H185</f>
        <v>0.05140800000000001</v>
      </c>
      <c r="AR185" s="28" t="s">
        <v>259</v>
      </c>
      <c r="AT185" s="28" t="s">
        <v>156</v>
      </c>
      <c r="AU185" s="28" t="s">
        <v>82</v>
      </c>
      <c r="AY185" s="28" t="s">
        <v>153</v>
      </c>
      <c r="BE185" s="178">
        <f>IF(N185="základní",J185,0)</f>
        <v>0</v>
      </c>
      <c r="BF185" s="178">
        <f>IF(N185="snížená",J185,0)</f>
        <v>0</v>
      </c>
      <c r="BG185" s="178">
        <f>IF(N185="zákl. přenesená",J185,0)</f>
        <v>0</v>
      </c>
      <c r="BH185" s="178">
        <f>IF(N185="sníž. přenesená",J185,0)</f>
        <v>0</v>
      </c>
      <c r="BI185" s="178">
        <f>IF(N185="nulová",J185,0)</f>
        <v>0</v>
      </c>
      <c r="BJ185" s="28" t="s">
        <v>21</v>
      </c>
      <c r="BK185" s="178">
        <f>ROUND(I185*H185,2)</f>
        <v>0</v>
      </c>
      <c r="BL185" s="28" t="s">
        <v>259</v>
      </c>
      <c r="BM185" s="28" t="s">
        <v>356</v>
      </c>
    </row>
    <row r="186" spans="2:47" s="47" customFormat="1" ht="12">
      <c r="B186" s="4"/>
      <c r="D186" s="179" t="s">
        <v>163</v>
      </c>
      <c r="F186" s="180" t="s">
        <v>357</v>
      </c>
      <c r="K186" s="66"/>
      <c r="L186" s="42"/>
      <c r="M186" s="181"/>
      <c r="N186" s="43"/>
      <c r="O186" s="43"/>
      <c r="P186" s="43"/>
      <c r="Q186" s="43"/>
      <c r="R186" s="43"/>
      <c r="S186" s="43"/>
      <c r="T186" s="81"/>
      <c r="AT186" s="28" t="s">
        <v>163</v>
      </c>
      <c r="AU186" s="28" t="s">
        <v>82</v>
      </c>
    </row>
    <row r="187" spans="2:51" s="192" customFormat="1" ht="12">
      <c r="B187" s="191"/>
      <c r="D187" s="201" t="s">
        <v>165</v>
      </c>
      <c r="E187" s="202"/>
      <c r="F187" s="203" t="s">
        <v>358</v>
      </c>
      <c r="H187" s="204">
        <v>2.16</v>
      </c>
      <c r="K187" s="196"/>
      <c r="L187" s="197"/>
      <c r="M187" s="198"/>
      <c r="N187" s="199"/>
      <c r="O187" s="199"/>
      <c r="P187" s="199"/>
      <c r="Q187" s="199"/>
      <c r="R187" s="199"/>
      <c r="S187" s="199"/>
      <c r="T187" s="200"/>
      <c r="AT187" s="193" t="s">
        <v>165</v>
      </c>
      <c r="AU187" s="193" t="s">
        <v>82</v>
      </c>
      <c r="AV187" s="192" t="s">
        <v>82</v>
      </c>
      <c r="AW187" s="192" t="s">
        <v>36</v>
      </c>
      <c r="AX187" s="192" t="s">
        <v>21</v>
      </c>
      <c r="AY187" s="193" t="s">
        <v>153</v>
      </c>
    </row>
    <row r="188" spans="2:65" s="47" customFormat="1" ht="20.25" customHeight="1">
      <c r="B188" s="4"/>
      <c r="C188" s="5" t="s">
        <v>324</v>
      </c>
      <c r="D188" s="5" t="s">
        <v>156</v>
      </c>
      <c r="E188" s="6" t="s">
        <v>360</v>
      </c>
      <c r="F188" s="7" t="s">
        <v>361</v>
      </c>
      <c r="G188" s="8" t="s">
        <v>159</v>
      </c>
      <c r="H188" s="9">
        <v>2.16</v>
      </c>
      <c r="I188" s="10"/>
      <c r="J188" s="11">
        <f>ROUND(I188*H188,2)</f>
        <v>0</v>
      </c>
      <c r="K188" s="12" t="s">
        <v>160</v>
      </c>
      <c r="L188" s="42"/>
      <c r="M188" s="174"/>
      <c r="N188" s="175" t="s">
        <v>44</v>
      </c>
      <c r="O188" s="43"/>
      <c r="P188" s="176">
        <f>O188*H188</f>
        <v>0</v>
      </c>
      <c r="Q188" s="176">
        <v>0</v>
      </c>
      <c r="R188" s="176">
        <f>Q188*H188</f>
        <v>0</v>
      </c>
      <c r="S188" s="176">
        <v>0</v>
      </c>
      <c r="T188" s="177">
        <f>S188*H188</f>
        <v>0</v>
      </c>
      <c r="AR188" s="28" t="s">
        <v>259</v>
      </c>
      <c r="AT188" s="28" t="s">
        <v>156</v>
      </c>
      <c r="AU188" s="28" t="s">
        <v>82</v>
      </c>
      <c r="AY188" s="28" t="s">
        <v>153</v>
      </c>
      <c r="BE188" s="178">
        <f>IF(N188="základní",J188,0)</f>
        <v>0</v>
      </c>
      <c r="BF188" s="178">
        <f>IF(N188="snížená",J188,0)</f>
        <v>0</v>
      </c>
      <c r="BG188" s="178">
        <f>IF(N188="zákl. přenesená",J188,0)</f>
        <v>0</v>
      </c>
      <c r="BH188" s="178">
        <f>IF(N188="sníž. přenesená",J188,0)</f>
        <v>0</v>
      </c>
      <c r="BI188" s="178">
        <f>IF(N188="nulová",J188,0)</f>
        <v>0</v>
      </c>
      <c r="BJ188" s="28" t="s">
        <v>21</v>
      </c>
      <c r="BK188" s="178">
        <f>ROUND(I188*H188,2)</f>
        <v>0</v>
      </c>
      <c r="BL188" s="28" t="s">
        <v>259</v>
      </c>
      <c r="BM188" s="28" t="s">
        <v>362</v>
      </c>
    </row>
    <row r="189" spans="2:47" s="47" customFormat="1" ht="24">
      <c r="B189" s="4"/>
      <c r="D189" s="179" t="s">
        <v>163</v>
      </c>
      <c r="F189" s="180" t="s">
        <v>363</v>
      </c>
      <c r="K189" s="66"/>
      <c r="L189" s="42"/>
      <c r="M189" s="181"/>
      <c r="N189" s="43"/>
      <c r="O189" s="43"/>
      <c r="P189" s="43"/>
      <c r="Q189" s="43"/>
      <c r="R189" s="43"/>
      <c r="S189" s="43"/>
      <c r="T189" s="81"/>
      <c r="AT189" s="28" t="s">
        <v>163</v>
      </c>
      <c r="AU189" s="28" t="s">
        <v>82</v>
      </c>
    </row>
    <row r="190" spans="2:51" s="192" customFormat="1" ht="12">
      <c r="B190" s="191"/>
      <c r="D190" s="201" t="s">
        <v>165</v>
      </c>
      <c r="E190" s="202"/>
      <c r="F190" s="203" t="s">
        <v>358</v>
      </c>
      <c r="H190" s="204">
        <v>2.16</v>
      </c>
      <c r="K190" s="196"/>
      <c r="L190" s="197"/>
      <c r="M190" s="198"/>
      <c r="N190" s="199"/>
      <c r="O190" s="199"/>
      <c r="P190" s="199"/>
      <c r="Q190" s="199"/>
      <c r="R190" s="199"/>
      <c r="S190" s="199"/>
      <c r="T190" s="200"/>
      <c r="AT190" s="193" t="s">
        <v>165</v>
      </c>
      <c r="AU190" s="193" t="s">
        <v>82</v>
      </c>
      <c r="AV190" s="192" t="s">
        <v>82</v>
      </c>
      <c r="AW190" s="192" t="s">
        <v>36</v>
      </c>
      <c r="AX190" s="192" t="s">
        <v>21</v>
      </c>
      <c r="AY190" s="193" t="s">
        <v>153</v>
      </c>
    </row>
    <row r="191" spans="2:65" s="47" customFormat="1" ht="20.25" customHeight="1">
      <c r="B191" s="4"/>
      <c r="C191" s="5" t="s">
        <v>329</v>
      </c>
      <c r="D191" s="5" t="s">
        <v>156</v>
      </c>
      <c r="E191" s="6" t="s">
        <v>365</v>
      </c>
      <c r="F191" s="7" t="s">
        <v>366</v>
      </c>
      <c r="G191" s="8" t="s">
        <v>159</v>
      </c>
      <c r="H191" s="9">
        <v>2.16</v>
      </c>
      <c r="I191" s="10"/>
      <c r="J191" s="11">
        <f>ROUND(I191*H191,2)</f>
        <v>0</v>
      </c>
      <c r="K191" s="12" t="s">
        <v>160</v>
      </c>
      <c r="L191" s="42"/>
      <c r="M191" s="174"/>
      <c r="N191" s="175" t="s">
        <v>44</v>
      </c>
      <c r="O191" s="43"/>
      <c r="P191" s="176">
        <f>O191*H191</f>
        <v>0</v>
      </c>
      <c r="Q191" s="176">
        <v>0</v>
      </c>
      <c r="R191" s="176">
        <f>Q191*H191</f>
        <v>0</v>
      </c>
      <c r="S191" s="176">
        <v>0</v>
      </c>
      <c r="T191" s="177">
        <f>S191*H191</f>
        <v>0</v>
      </c>
      <c r="AR191" s="28" t="s">
        <v>259</v>
      </c>
      <c r="AT191" s="28" t="s">
        <v>156</v>
      </c>
      <c r="AU191" s="28" t="s">
        <v>82</v>
      </c>
      <c r="AY191" s="28" t="s">
        <v>153</v>
      </c>
      <c r="BE191" s="178">
        <f>IF(N191="základní",J191,0)</f>
        <v>0</v>
      </c>
      <c r="BF191" s="178">
        <f>IF(N191="snížená",J191,0)</f>
        <v>0</v>
      </c>
      <c r="BG191" s="178">
        <f>IF(N191="zákl. přenesená",J191,0)</f>
        <v>0</v>
      </c>
      <c r="BH191" s="178">
        <f>IF(N191="sníž. přenesená",J191,0)</f>
        <v>0</v>
      </c>
      <c r="BI191" s="178">
        <f>IF(N191="nulová",J191,0)</f>
        <v>0</v>
      </c>
      <c r="BJ191" s="28" t="s">
        <v>21</v>
      </c>
      <c r="BK191" s="178">
        <f>ROUND(I191*H191,2)</f>
        <v>0</v>
      </c>
      <c r="BL191" s="28" t="s">
        <v>259</v>
      </c>
      <c r="BM191" s="28" t="s">
        <v>819</v>
      </c>
    </row>
    <row r="192" spans="2:47" s="47" customFormat="1" ht="12">
      <c r="B192" s="4"/>
      <c r="D192" s="179" t="s">
        <v>163</v>
      </c>
      <c r="F192" s="180" t="s">
        <v>368</v>
      </c>
      <c r="K192" s="66"/>
      <c r="L192" s="42"/>
      <c r="M192" s="181"/>
      <c r="N192" s="43"/>
      <c r="O192" s="43"/>
      <c r="P192" s="43"/>
      <c r="Q192" s="43"/>
      <c r="R192" s="43"/>
      <c r="S192" s="43"/>
      <c r="T192" s="81"/>
      <c r="AT192" s="28" t="s">
        <v>163</v>
      </c>
      <c r="AU192" s="28" t="s">
        <v>82</v>
      </c>
    </row>
    <row r="193" spans="2:51" s="192" customFormat="1" ht="12">
      <c r="B193" s="191"/>
      <c r="D193" s="201" t="s">
        <v>165</v>
      </c>
      <c r="E193" s="202"/>
      <c r="F193" s="203" t="s">
        <v>358</v>
      </c>
      <c r="H193" s="204">
        <v>2.16</v>
      </c>
      <c r="K193" s="196"/>
      <c r="L193" s="197"/>
      <c r="M193" s="198"/>
      <c r="N193" s="199"/>
      <c r="O193" s="199"/>
      <c r="P193" s="199"/>
      <c r="Q193" s="199"/>
      <c r="R193" s="199"/>
      <c r="S193" s="199"/>
      <c r="T193" s="200"/>
      <c r="AT193" s="193" t="s">
        <v>165</v>
      </c>
      <c r="AU193" s="193" t="s">
        <v>82</v>
      </c>
      <c r="AV193" s="192" t="s">
        <v>82</v>
      </c>
      <c r="AW193" s="192" t="s">
        <v>36</v>
      </c>
      <c r="AX193" s="192" t="s">
        <v>21</v>
      </c>
      <c r="AY193" s="193" t="s">
        <v>153</v>
      </c>
    </row>
    <row r="194" spans="2:65" s="47" customFormat="1" ht="20.25" customHeight="1">
      <c r="B194" s="4"/>
      <c r="C194" s="5" t="s">
        <v>336</v>
      </c>
      <c r="D194" s="5" t="s">
        <v>156</v>
      </c>
      <c r="E194" s="6" t="s">
        <v>370</v>
      </c>
      <c r="F194" s="7" t="s">
        <v>371</v>
      </c>
      <c r="G194" s="8" t="s">
        <v>159</v>
      </c>
      <c r="H194" s="9">
        <v>2.16</v>
      </c>
      <c r="I194" s="10"/>
      <c r="J194" s="11">
        <f>ROUND(I194*H194,2)</f>
        <v>0</v>
      </c>
      <c r="K194" s="12" t="s">
        <v>160</v>
      </c>
      <c r="L194" s="42"/>
      <c r="M194" s="174"/>
      <c r="N194" s="175" t="s">
        <v>44</v>
      </c>
      <c r="O194" s="43"/>
      <c r="P194" s="176">
        <f>O194*H194</f>
        <v>0</v>
      </c>
      <c r="Q194" s="176">
        <v>0.00139</v>
      </c>
      <c r="R194" s="176">
        <f>Q194*H194</f>
        <v>0.0030024</v>
      </c>
      <c r="S194" s="176">
        <v>0</v>
      </c>
      <c r="T194" s="177">
        <f>S194*H194</f>
        <v>0</v>
      </c>
      <c r="AR194" s="28" t="s">
        <v>259</v>
      </c>
      <c r="AT194" s="28" t="s">
        <v>156</v>
      </c>
      <c r="AU194" s="28" t="s">
        <v>82</v>
      </c>
      <c r="AY194" s="28" t="s">
        <v>153</v>
      </c>
      <c r="BE194" s="178">
        <f>IF(N194="základní",J194,0)</f>
        <v>0</v>
      </c>
      <c r="BF194" s="178">
        <f>IF(N194="snížená",J194,0)</f>
        <v>0</v>
      </c>
      <c r="BG194" s="178">
        <f>IF(N194="zákl. přenesená",J194,0)</f>
        <v>0</v>
      </c>
      <c r="BH194" s="178">
        <f>IF(N194="sníž. přenesená",J194,0)</f>
        <v>0</v>
      </c>
      <c r="BI194" s="178">
        <f>IF(N194="nulová",J194,0)</f>
        <v>0</v>
      </c>
      <c r="BJ194" s="28" t="s">
        <v>21</v>
      </c>
      <c r="BK194" s="178">
        <f>ROUND(I194*H194,2)</f>
        <v>0</v>
      </c>
      <c r="BL194" s="28" t="s">
        <v>259</v>
      </c>
      <c r="BM194" s="28" t="s">
        <v>372</v>
      </c>
    </row>
    <row r="195" spans="2:47" s="47" customFormat="1" ht="12">
      <c r="B195" s="4"/>
      <c r="D195" s="179" t="s">
        <v>163</v>
      </c>
      <c r="F195" s="180" t="s">
        <v>373</v>
      </c>
      <c r="K195" s="66"/>
      <c r="L195" s="42"/>
      <c r="M195" s="181"/>
      <c r="N195" s="43"/>
      <c r="O195" s="43"/>
      <c r="P195" s="43"/>
      <c r="Q195" s="43"/>
      <c r="R195" s="43"/>
      <c r="S195" s="43"/>
      <c r="T195" s="81"/>
      <c r="AT195" s="28" t="s">
        <v>163</v>
      </c>
      <c r="AU195" s="28" t="s">
        <v>82</v>
      </c>
    </row>
    <row r="196" spans="2:51" s="192" customFormat="1" ht="12">
      <c r="B196" s="191"/>
      <c r="D196" s="201" t="s">
        <v>165</v>
      </c>
      <c r="E196" s="202"/>
      <c r="F196" s="203" t="s">
        <v>358</v>
      </c>
      <c r="H196" s="204">
        <v>2.16</v>
      </c>
      <c r="K196" s="196"/>
      <c r="L196" s="197"/>
      <c r="M196" s="198"/>
      <c r="N196" s="199"/>
      <c r="O196" s="199"/>
      <c r="P196" s="199"/>
      <c r="Q196" s="199"/>
      <c r="R196" s="199"/>
      <c r="S196" s="199"/>
      <c r="T196" s="200"/>
      <c r="AT196" s="193" t="s">
        <v>165</v>
      </c>
      <c r="AU196" s="193" t="s">
        <v>82</v>
      </c>
      <c r="AV196" s="192" t="s">
        <v>82</v>
      </c>
      <c r="AW196" s="192" t="s">
        <v>36</v>
      </c>
      <c r="AX196" s="192" t="s">
        <v>21</v>
      </c>
      <c r="AY196" s="193" t="s">
        <v>153</v>
      </c>
    </row>
    <row r="197" spans="2:65" s="47" customFormat="1" ht="20.25" customHeight="1">
      <c r="B197" s="4"/>
      <c r="C197" s="5" t="s">
        <v>341</v>
      </c>
      <c r="D197" s="5" t="s">
        <v>156</v>
      </c>
      <c r="E197" s="6" t="s">
        <v>375</v>
      </c>
      <c r="F197" s="7" t="s">
        <v>376</v>
      </c>
      <c r="G197" s="8" t="s">
        <v>348</v>
      </c>
      <c r="H197" s="13"/>
      <c r="I197" s="10"/>
      <c r="J197" s="11">
        <f>ROUND(I197*H197,2)</f>
        <v>0</v>
      </c>
      <c r="K197" s="12" t="s">
        <v>160</v>
      </c>
      <c r="L197" s="42"/>
      <c r="M197" s="174"/>
      <c r="N197" s="175" t="s">
        <v>44</v>
      </c>
      <c r="O197" s="43"/>
      <c r="P197" s="176">
        <f>O197*H197</f>
        <v>0</v>
      </c>
      <c r="Q197" s="176">
        <v>0</v>
      </c>
      <c r="R197" s="176">
        <f>Q197*H197</f>
        <v>0</v>
      </c>
      <c r="S197" s="176">
        <v>0</v>
      </c>
      <c r="T197" s="177">
        <f>S197*H197</f>
        <v>0</v>
      </c>
      <c r="AR197" s="28" t="s">
        <v>259</v>
      </c>
      <c r="AT197" s="28" t="s">
        <v>156</v>
      </c>
      <c r="AU197" s="28" t="s">
        <v>82</v>
      </c>
      <c r="AY197" s="28" t="s">
        <v>153</v>
      </c>
      <c r="BE197" s="178">
        <f>IF(N197="základní",J197,0)</f>
        <v>0</v>
      </c>
      <c r="BF197" s="178">
        <f>IF(N197="snížená",J197,0)</f>
        <v>0</v>
      </c>
      <c r="BG197" s="178">
        <f>IF(N197="zákl. přenesená",J197,0)</f>
        <v>0</v>
      </c>
      <c r="BH197" s="178">
        <f>IF(N197="sníž. přenesená",J197,0)</f>
        <v>0</v>
      </c>
      <c r="BI197" s="178">
        <f>IF(N197="nulová",J197,0)</f>
        <v>0</v>
      </c>
      <c r="BJ197" s="28" t="s">
        <v>21</v>
      </c>
      <c r="BK197" s="178">
        <f>ROUND(I197*H197,2)</f>
        <v>0</v>
      </c>
      <c r="BL197" s="28" t="s">
        <v>259</v>
      </c>
      <c r="BM197" s="28" t="s">
        <v>820</v>
      </c>
    </row>
    <row r="198" spans="2:47" s="47" customFormat="1" ht="24">
      <c r="B198" s="4"/>
      <c r="D198" s="179" t="s">
        <v>163</v>
      </c>
      <c r="F198" s="180" t="s">
        <v>378</v>
      </c>
      <c r="K198" s="66"/>
      <c r="L198" s="42"/>
      <c r="M198" s="181"/>
      <c r="N198" s="43"/>
      <c r="O198" s="43"/>
      <c r="P198" s="43"/>
      <c r="Q198" s="43"/>
      <c r="R198" s="43"/>
      <c r="S198" s="43"/>
      <c r="T198" s="81"/>
      <c r="AT198" s="28" t="s">
        <v>163</v>
      </c>
      <c r="AU198" s="28" t="s">
        <v>82</v>
      </c>
    </row>
    <row r="199" spans="2:63" s="159" customFormat="1" ht="29.25" customHeight="1">
      <c r="B199" s="158"/>
      <c r="D199" s="171" t="s">
        <v>72</v>
      </c>
      <c r="E199" s="172" t="s">
        <v>379</v>
      </c>
      <c r="F199" s="172" t="s">
        <v>380</v>
      </c>
      <c r="J199" s="173">
        <f>BK199</f>
        <v>0</v>
      </c>
      <c r="K199" s="163"/>
      <c r="L199" s="164"/>
      <c r="M199" s="165"/>
      <c r="N199" s="166"/>
      <c r="O199" s="166"/>
      <c r="P199" s="167">
        <f>SUM(P200:P201)</f>
        <v>0</v>
      </c>
      <c r="Q199" s="166"/>
      <c r="R199" s="167">
        <f>SUM(R200:R201)</f>
        <v>0</v>
      </c>
      <c r="S199" s="166"/>
      <c r="T199" s="168">
        <f>SUM(T200:T201)</f>
        <v>0</v>
      </c>
      <c r="AR199" s="160" t="s">
        <v>82</v>
      </c>
      <c r="AT199" s="169" t="s">
        <v>72</v>
      </c>
      <c r="AU199" s="169" t="s">
        <v>21</v>
      </c>
      <c r="AY199" s="160" t="s">
        <v>153</v>
      </c>
      <c r="BK199" s="170">
        <f>SUM(BK200:BK201)</f>
        <v>0</v>
      </c>
    </row>
    <row r="200" spans="2:65" s="47" customFormat="1" ht="20.25" customHeight="1">
      <c r="B200" s="4"/>
      <c r="C200" s="5" t="s">
        <v>345</v>
      </c>
      <c r="D200" s="5" t="s">
        <v>156</v>
      </c>
      <c r="E200" s="6" t="s">
        <v>382</v>
      </c>
      <c r="F200" s="7" t="s">
        <v>383</v>
      </c>
      <c r="G200" s="8" t="s">
        <v>384</v>
      </c>
      <c r="H200" s="9">
        <v>1</v>
      </c>
      <c r="I200" s="481">
        <f>'slaboproud B36'!G111</f>
        <v>0</v>
      </c>
      <c r="J200" s="11">
        <f>ROUND(I200*H200,2)</f>
        <v>0</v>
      </c>
      <c r="K200" s="12"/>
      <c r="L200" s="42"/>
      <c r="M200" s="174"/>
      <c r="N200" s="175" t="s">
        <v>44</v>
      </c>
      <c r="O200" s="43"/>
      <c r="P200" s="176">
        <f>O200*H200</f>
        <v>0</v>
      </c>
      <c r="Q200" s="176">
        <v>0</v>
      </c>
      <c r="R200" s="176">
        <f>Q200*H200</f>
        <v>0</v>
      </c>
      <c r="S200" s="176">
        <v>0</v>
      </c>
      <c r="T200" s="177">
        <f>S200*H200</f>
        <v>0</v>
      </c>
      <c r="AR200" s="28" t="s">
        <v>259</v>
      </c>
      <c r="AT200" s="28" t="s">
        <v>156</v>
      </c>
      <c r="AU200" s="28" t="s">
        <v>82</v>
      </c>
      <c r="AY200" s="28" t="s">
        <v>153</v>
      </c>
      <c r="BE200" s="178">
        <f>IF(N200="základní",J200,0)</f>
        <v>0</v>
      </c>
      <c r="BF200" s="178">
        <f>IF(N200="snížená",J200,0)</f>
        <v>0</v>
      </c>
      <c r="BG200" s="178">
        <f>IF(N200="zákl. přenesená",J200,0)</f>
        <v>0</v>
      </c>
      <c r="BH200" s="178">
        <f>IF(N200="sníž. přenesená",J200,0)</f>
        <v>0</v>
      </c>
      <c r="BI200" s="178">
        <f>IF(N200="nulová",J200,0)</f>
        <v>0</v>
      </c>
      <c r="BJ200" s="28" t="s">
        <v>21</v>
      </c>
      <c r="BK200" s="178">
        <f>ROUND(I200*H200,2)</f>
        <v>0</v>
      </c>
      <c r="BL200" s="28" t="s">
        <v>259</v>
      </c>
      <c r="BM200" s="28" t="s">
        <v>821</v>
      </c>
    </row>
    <row r="201" spans="2:47" s="47" customFormat="1" ht="12">
      <c r="B201" s="4"/>
      <c r="D201" s="179" t="s">
        <v>163</v>
      </c>
      <c r="F201" s="180" t="s">
        <v>822</v>
      </c>
      <c r="K201" s="66"/>
      <c r="L201" s="42"/>
      <c r="M201" s="181"/>
      <c r="N201" s="43"/>
      <c r="O201" s="43"/>
      <c r="P201" s="43"/>
      <c r="Q201" s="43"/>
      <c r="R201" s="43"/>
      <c r="S201" s="43"/>
      <c r="T201" s="81"/>
      <c r="AT201" s="28" t="s">
        <v>163</v>
      </c>
      <c r="AU201" s="28" t="s">
        <v>82</v>
      </c>
    </row>
    <row r="202" spans="2:63" s="159" customFormat="1" ht="29.25" customHeight="1">
      <c r="B202" s="158"/>
      <c r="D202" s="171" t="s">
        <v>72</v>
      </c>
      <c r="E202" s="172" t="s">
        <v>386</v>
      </c>
      <c r="F202" s="172" t="s">
        <v>387</v>
      </c>
      <c r="J202" s="173">
        <f>BK202</f>
        <v>0</v>
      </c>
      <c r="K202" s="163"/>
      <c r="L202" s="164"/>
      <c r="M202" s="165"/>
      <c r="N202" s="166"/>
      <c r="O202" s="166"/>
      <c r="P202" s="167">
        <f>SUM(P203:P217)</f>
        <v>0</v>
      </c>
      <c r="Q202" s="166"/>
      <c r="R202" s="167">
        <f>SUM(R203:R217)</f>
        <v>0.815022</v>
      </c>
      <c r="S202" s="166"/>
      <c r="T202" s="168">
        <f>SUM(T203:T217)</f>
        <v>0</v>
      </c>
      <c r="AR202" s="160" t="s">
        <v>82</v>
      </c>
      <c r="AT202" s="169" t="s">
        <v>72</v>
      </c>
      <c r="AU202" s="169" t="s">
        <v>21</v>
      </c>
      <c r="AY202" s="160" t="s">
        <v>153</v>
      </c>
      <c r="BK202" s="170">
        <f>SUM(BK203:BK217)</f>
        <v>0</v>
      </c>
    </row>
    <row r="203" spans="2:65" s="47" customFormat="1" ht="28.5" customHeight="1">
      <c r="B203" s="4"/>
      <c r="C203" s="5" t="s">
        <v>353</v>
      </c>
      <c r="D203" s="5" t="s">
        <v>156</v>
      </c>
      <c r="E203" s="6" t="s">
        <v>389</v>
      </c>
      <c r="F203" s="7" t="s">
        <v>390</v>
      </c>
      <c r="G203" s="8" t="s">
        <v>159</v>
      </c>
      <c r="H203" s="9">
        <v>58.5</v>
      </c>
      <c r="I203" s="10"/>
      <c r="J203" s="11">
        <f>ROUND(I203*H203,2)</f>
        <v>0</v>
      </c>
      <c r="K203" s="12" t="s">
        <v>160</v>
      </c>
      <c r="L203" s="42"/>
      <c r="M203" s="174"/>
      <c r="N203" s="175" t="s">
        <v>44</v>
      </c>
      <c r="O203" s="43"/>
      <c r="P203" s="176">
        <f>O203*H203</f>
        <v>0</v>
      </c>
      <c r="Q203" s="176">
        <v>0</v>
      </c>
      <c r="R203" s="176">
        <f>Q203*H203</f>
        <v>0</v>
      </c>
      <c r="S203" s="176">
        <v>0</v>
      </c>
      <c r="T203" s="177">
        <f>S203*H203</f>
        <v>0</v>
      </c>
      <c r="AR203" s="28" t="s">
        <v>259</v>
      </c>
      <c r="AT203" s="28" t="s">
        <v>156</v>
      </c>
      <c r="AU203" s="28" t="s">
        <v>82</v>
      </c>
      <c r="AY203" s="28" t="s">
        <v>153</v>
      </c>
      <c r="BE203" s="178">
        <f>IF(N203="základní",J203,0)</f>
        <v>0</v>
      </c>
      <c r="BF203" s="178">
        <f>IF(N203="snížená",J203,0)</f>
        <v>0</v>
      </c>
      <c r="BG203" s="178">
        <f>IF(N203="zákl. přenesená",J203,0)</f>
        <v>0</v>
      </c>
      <c r="BH203" s="178">
        <f>IF(N203="sníž. přenesená",J203,0)</f>
        <v>0</v>
      </c>
      <c r="BI203" s="178">
        <f>IF(N203="nulová",J203,0)</f>
        <v>0</v>
      </c>
      <c r="BJ203" s="28" t="s">
        <v>21</v>
      </c>
      <c r="BK203" s="178">
        <f>ROUND(I203*H203,2)</f>
        <v>0</v>
      </c>
      <c r="BL203" s="28" t="s">
        <v>259</v>
      </c>
      <c r="BM203" s="28" t="s">
        <v>823</v>
      </c>
    </row>
    <row r="204" spans="2:47" s="47" customFormat="1" ht="24">
      <c r="B204" s="4"/>
      <c r="D204" s="179" t="s">
        <v>163</v>
      </c>
      <c r="F204" s="180" t="s">
        <v>392</v>
      </c>
      <c r="K204" s="66"/>
      <c r="L204" s="42"/>
      <c r="M204" s="181"/>
      <c r="N204" s="43"/>
      <c r="O204" s="43"/>
      <c r="P204" s="43"/>
      <c r="Q204" s="43"/>
      <c r="R204" s="43"/>
      <c r="S204" s="43"/>
      <c r="T204" s="81"/>
      <c r="AT204" s="28" t="s">
        <v>163</v>
      </c>
      <c r="AU204" s="28" t="s">
        <v>82</v>
      </c>
    </row>
    <row r="205" spans="2:51" s="183" customFormat="1" ht="12">
      <c r="B205" s="182"/>
      <c r="D205" s="179" t="s">
        <v>165</v>
      </c>
      <c r="E205" s="184"/>
      <c r="F205" s="185" t="s">
        <v>219</v>
      </c>
      <c r="H205" s="184"/>
      <c r="K205" s="186"/>
      <c r="L205" s="187"/>
      <c r="M205" s="188"/>
      <c r="N205" s="189"/>
      <c r="O205" s="189"/>
      <c r="P205" s="189"/>
      <c r="Q205" s="189"/>
      <c r="R205" s="189"/>
      <c r="S205" s="189"/>
      <c r="T205" s="190"/>
      <c r="AT205" s="184" t="s">
        <v>165</v>
      </c>
      <c r="AU205" s="184" t="s">
        <v>82</v>
      </c>
      <c r="AV205" s="183" t="s">
        <v>21</v>
      </c>
      <c r="AW205" s="183" t="s">
        <v>36</v>
      </c>
      <c r="AX205" s="183" t="s">
        <v>73</v>
      </c>
      <c r="AY205" s="184" t="s">
        <v>153</v>
      </c>
    </row>
    <row r="206" spans="2:51" s="192" customFormat="1" ht="12">
      <c r="B206" s="191"/>
      <c r="D206" s="201" t="s">
        <v>165</v>
      </c>
      <c r="E206" s="202"/>
      <c r="F206" s="203" t="s">
        <v>801</v>
      </c>
      <c r="H206" s="204">
        <v>58.5</v>
      </c>
      <c r="K206" s="196"/>
      <c r="L206" s="197"/>
      <c r="M206" s="198"/>
      <c r="N206" s="199"/>
      <c r="O206" s="199"/>
      <c r="P206" s="199"/>
      <c r="Q206" s="199"/>
      <c r="R206" s="199"/>
      <c r="S206" s="199"/>
      <c r="T206" s="200"/>
      <c r="AT206" s="193" t="s">
        <v>165</v>
      </c>
      <c r="AU206" s="193" t="s">
        <v>82</v>
      </c>
      <c r="AV206" s="192" t="s">
        <v>82</v>
      </c>
      <c r="AW206" s="192" t="s">
        <v>36</v>
      </c>
      <c r="AX206" s="192" t="s">
        <v>21</v>
      </c>
      <c r="AY206" s="193" t="s">
        <v>153</v>
      </c>
    </row>
    <row r="207" spans="2:65" s="47" customFormat="1" ht="20.25" customHeight="1">
      <c r="B207" s="4"/>
      <c r="C207" s="14" t="s">
        <v>359</v>
      </c>
      <c r="D207" s="14" t="s">
        <v>395</v>
      </c>
      <c r="E207" s="15" t="s">
        <v>396</v>
      </c>
      <c r="F207" s="16" t="s">
        <v>397</v>
      </c>
      <c r="G207" s="17" t="s">
        <v>159</v>
      </c>
      <c r="H207" s="18">
        <v>63.18</v>
      </c>
      <c r="I207" s="19"/>
      <c r="J207" s="20">
        <f>ROUND(I207*H207,2)</f>
        <v>0</v>
      </c>
      <c r="K207" s="21"/>
      <c r="L207" s="217"/>
      <c r="M207" s="218"/>
      <c r="N207" s="219" t="s">
        <v>44</v>
      </c>
      <c r="O207" s="43"/>
      <c r="P207" s="176">
        <f>O207*H207</f>
        <v>0</v>
      </c>
      <c r="Q207" s="176">
        <v>0.0129</v>
      </c>
      <c r="R207" s="176">
        <f>Q207*H207</f>
        <v>0.815022</v>
      </c>
      <c r="S207" s="176">
        <v>0</v>
      </c>
      <c r="T207" s="177">
        <f>S207*H207</f>
        <v>0</v>
      </c>
      <c r="AR207" s="28" t="s">
        <v>359</v>
      </c>
      <c r="AT207" s="28" t="s">
        <v>395</v>
      </c>
      <c r="AU207" s="28" t="s">
        <v>82</v>
      </c>
      <c r="AY207" s="28" t="s">
        <v>153</v>
      </c>
      <c r="BE207" s="178">
        <f>IF(N207="základní",J207,0)</f>
        <v>0</v>
      </c>
      <c r="BF207" s="178">
        <f>IF(N207="snížená",J207,0)</f>
        <v>0</v>
      </c>
      <c r="BG207" s="178">
        <f>IF(N207="zákl. přenesená",J207,0)</f>
        <v>0</v>
      </c>
      <c r="BH207" s="178">
        <f>IF(N207="sníž. přenesená",J207,0)</f>
        <v>0</v>
      </c>
      <c r="BI207" s="178">
        <f>IF(N207="nulová",J207,0)</f>
        <v>0</v>
      </c>
      <c r="BJ207" s="28" t="s">
        <v>21</v>
      </c>
      <c r="BK207" s="178">
        <f>ROUND(I207*H207,2)</f>
        <v>0</v>
      </c>
      <c r="BL207" s="28" t="s">
        <v>259</v>
      </c>
      <c r="BM207" s="28" t="s">
        <v>824</v>
      </c>
    </row>
    <row r="208" spans="2:47" s="47" customFormat="1" ht="12">
      <c r="B208" s="4"/>
      <c r="D208" s="179" t="s">
        <v>163</v>
      </c>
      <c r="F208" s="180" t="s">
        <v>399</v>
      </c>
      <c r="K208" s="66"/>
      <c r="L208" s="42"/>
      <c r="M208" s="181"/>
      <c r="N208" s="43"/>
      <c r="O208" s="43"/>
      <c r="P208" s="43"/>
      <c r="Q208" s="43"/>
      <c r="R208" s="43"/>
      <c r="S208" s="43"/>
      <c r="T208" s="81"/>
      <c r="AT208" s="28" t="s">
        <v>163</v>
      </c>
      <c r="AU208" s="28" t="s">
        <v>82</v>
      </c>
    </row>
    <row r="209" spans="2:47" s="47" customFormat="1" ht="84">
      <c r="B209" s="4"/>
      <c r="D209" s="179" t="s">
        <v>400</v>
      </c>
      <c r="F209" s="220" t="s">
        <v>401</v>
      </c>
      <c r="K209" s="66"/>
      <c r="L209" s="42"/>
      <c r="M209" s="181"/>
      <c r="N209" s="43"/>
      <c r="O209" s="43"/>
      <c r="P209" s="43"/>
      <c r="Q209" s="43"/>
      <c r="R209" s="43"/>
      <c r="S209" s="43"/>
      <c r="T209" s="81"/>
      <c r="AT209" s="28" t="s">
        <v>400</v>
      </c>
      <c r="AU209" s="28" t="s">
        <v>82</v>
      </c>
    </row>
    <row r="210" spans="2:51" s="183" customFormat="1" ht="12">
      <c r="B210" s="182"/>
      <c r="D210" s="179" t="s">
        <v>165</v>
      </c>
      <c r="E210" s="184"/>
      <c r="F210" s="185" t="s">
        <v>219</v>
      </c>
      <c r="H210" s="184"/>
      <c r="K210" s="186"/>
      <c r="L210" s="187"/>
      <c r="M210" s="188"/>
      <c r="N210" s="189"/>
      <c r="O210" s="189"/>
      <c r="P210" s="189"/>
      <c r="Q210" s="189"/>
      <c r="R210" s="189"/>
      <c r="S210" s="189"/>
      <c r="T210" s="190"/>
      <c r="AT210" s="184" t="s">
        <v>165</v>
      </c>
      <c r="AU210" s="184" t="s">
        <v>82</v>
      </c>
      <c r="AV210" s="183" t="s">
        <v>21</v>
      </c>
      <c r="AW210" s="183" t="s">
        <v>36</v>
      </c>
      <c r="AX210" s="183" t="s">
        <v>73</v>
      </c>
      <c r="AY210" s="184" t="s">
        <v>153</v>
      </c>
    </row>
    <row r="211" spans="2:51" s="192" customFormat="1" ht="12">
      <c r="B211" s="191"/>
      <c r="D211" s="179" t="s">
        <v>165</v>
      </c>
      <c r="E211" s="193"/>
      <c r="F211" s="194" t="s">
        <v>825</v>
      </c>
      <c r="H211" s="195">
        <v>58.5</v>
      </c>
      <c r="K211" s="196"/>
      <c r="L211" s="197"/>
      <c r="M211" s="198"/>
      <c r="N211" s="199"/>
      <c r="O211" s="199"/>
      <c r="P211" s="199"/>
      <c r="Q211" s="199"/>
      <c r="R211" s="199"/>
      <c r="S211" s="199"/>
      <c r="T211" s="200"/>
      <c r="AT211" s="193" t="s">
        <v>165</v>
      </c>
      <c r="AU211" s="193" t="s">
        <v>82</v>
      </c>
      <c r="AV211" s="192" t="s">
        <v>82</v>
      </c>
      <c r="AW211" s="192" t="s">
        <v>36</v>
      </c>
      <c r="AX211" s="192" t="s">
        <v>73</v>
      </c>
      <c r="AY211" s="193" t="s">
        <v>153</v>
      </c>
    </row>
    <row r="212" spans="2:51" s="192" customFormat="1" ht="12">
      <c r="B212" s="191"/>
      <c r="D212" s="179" t="s">
        <v>165</v>
      </c>
      <c r="E212" s="193"/>
      <c r="F212" s="194" t="s">
        <v>826</v>
      </c>
      <c r="H212" s="195">
        <v>4.68</v>
      </c>
      <c r="K212" s="196"/>
      <c r="L212" s="197"/>
      <c r="M212" s="198"/>
      <c r="N212" s="199"/>
      <c r="O212" s="199"/>
      <c r="P212" s="199"/>
      <c r="Q212" s="199"/>
      <c r="R212" s="199"/>
      <c r="S212" s="199"/>
      <c r="T212" s="200"/>
      <c r="AT212" s="193" t="s">
        <v>165</v>
      </c>
      <c r="AU212" s="193" t="s">
        <v>82</v>
      </c>
      <c r="AV212" s="192" t="s">
        <v>82</v>
      </c>
      <c r="AW212" s="192" t="s">
        <v>36</v>
      </c>
      <c r="AX212" s="192" t="s">
        <v>73</v>
      </c>
      <c r="AY212" s="193" t="s">
        <v>153</v>
      </c>
    </row>
    <row r="213" spans="2:51" s="206" customFormat="1" ht="12">
      <c r="B213" s="205"/>
      <c r="D213" s="201" t="s">
        <v>165</v>
      </c>
      <c r="E213" s="207"/>
      <c r="F213" s="208" t="s">
        <v>190</v>
      </c>
      <c r="H213" s="209">
        <v>63.18</v>
      </c>
      <c r="K213" s="210"/>
      <c r="L213" s="211"/>
      <c r="M213" s="212"/>
      <c r="N213" s="213"/>
      <c r="O213" s="213"/>
      <c r="P213" s="213"/>
      <c r="Q213" s="213"/>
      <c r="R213" s="213"/>
      <c r="S213" s="213"/>
      <c r="T213" s="214"/>
      <c r="AT213" s="215" t="s">
        <v>165</v>
      </c>
      <c r="AU213" s="215" t="s">
        <v>82</v>
      </c>
      <c r="AV213" s="206" t="s">
        <v>161</v>
      </c>
      <c r="AW213" s="206" t="s">
        <v>36</v>
      </c>
      <c r="AX213" s="206" t="s">
        <v>21</v>
      </c>
      <c r="AY213" s="215" t="s">
        <v>153</v>
      </c>
    </row>
    <row r="214" spans="2:65" s="47" customFormat="1" ht="20.25" customHeight="1">
      <c r="B214" s="4"/>
      <c r="C214" s="5" t="s">
        <v>364</v>
      </c>
      <c r="D214" s="5" t="s">
        <v>156</v>
      </c>
      <c r="E214" s="6" t="s">
        <v>412</v>
      </c>
      <c r="F214" s="7" t="s">
        <v>413</v>
      </c>
      <c r="G214" s="8" t="s">
        <v>269</v>
      </c>
      <c r="H214" s="9">
        <v>0.815</v>
      </c>
      <c r="I214" s="10"/>
      <c r="J214" s="11">
        <f>ROUND(I214*H214,2)</f>
        <v>0</v>
      </c>
      <c r="K214" s="12" t="s">
        <v>160</v>
      </c>
      <c r="L214" s="42"/>
      <c r="M214" s="174"/>
      <c r="N214" s="175" t="s">
        <v>44</v>
      </c>
      <c r="O214" s="43"/>
      <c r="P214" s="176">
        <f>O214*H214</f>
        <v>0</v>
      </c>
      <c r="Q214" s="176">
        <v>0</v>
      </c>
      <c r="R214" s="176">
        <f>Q214*H214</f>
        <v>0</v>
      </c>
      <c r="S214" s="176">
        <v>0</v>
      </c>
      <c r="T214" s="177">
        <f>S214*H214</f>
        <v>0</v>
      </c>
      <c r="AR214" s="28" t="s">
        <v>259</v>
      </c>
      <c r="AT214" s="28" t="s">
        <v>156</v>
      </c>
      <c r="AU214" s="28" t="s">
        <v>82</v>
      </c>
      <c r="AY214" s="28" t="s">
        <v>153</v>
      </c>
      <c r="BE214" s="178">
        <f>IF(N214="základní",J214,0)</f>
        <v>0</v>
      </c>
      <c r="BF214" s="178">
        <f>IF(N214="snížená",J214,0)</f>
        <v>0</v>
      </c>
      <c r="BG214" s="178">
        <f>IF(N214="zákl. přenesená",J214,0)</f>
        <v>0</v>
      </c>
      <c r="BH214" s="178">
        <f>IF(N214="sníž. přenesená",J214,0)</f>
        <v>0</v>
      </c>
      <c r="BI214" s="178">
        <f>IF(N214="nulová",J214,0)</f>
        <v>0</v>
      </c>
      <c r="BJ214" s="28" t="s">
        <v>21</v>
      </c>
      <c r="BK214" s="178">
        <f>ROUND(I214*H214,2)</f>
        <v>0</v>
      </c>
      <c r="BL214" s="28" t="s">
        <v>259</v>
      </c>
      <c r="BM214" s="28" t="s">
        <v>827</v>
      </c>
    </row>
    <row r="215" spans="2:47" s="47" customFormat="1" ht="36">
      <c r="B215" s="4"/>
      <c r="D215" s="201" t="s">
        <v>163</v>
      </c>
      <c r="F215" s="216" t="s">
        <v>415</v>
      </c>
      <c r="K215" s="66"/>
      <c r="L215" s="42"/>
      <c r="M215" s="181"/>
      <c r="N215" s="43"/>
      <c r="O215" s="43"/>
      <c r="P215" s="43"/>
      <c r="Q215" s="43"/>
      <c r="R215" s="43"/>
      <c r="S215" s="43"/>
      <c r="T215" s="81"/>
      <c r="AT215" s="28" t="s">
        <v>163</v>
      </c>
      <c r="AU215" s="28" t="s">
        <v>82</v>
      </c>
    </row>
    <row r="216" spans="2:65" s="47" customFormat="1" ht="20.25" customHeight="1">
      <c r="B216" s="4"/>
      <c r="C216" s="5" t="s">
        <v>369</v>
      </c>
      <c r="D216" s="5" t="s">
        <v>156</v>
      </c>
      <c r="E216" s="6" t="s">
        <v>417</v>
      </c>
      <c r="F216" s="7" t="s">
        <v>418</v>
      </c>
      <c r="G216" s="8" t="s">
        <v>269</v>
      </c>
      <c r="H216" s="9">
        <v>0.815</v>
      </c>
      <c r="I216" s="10"/>
      <c r="J216" s="11">
        <f>ROUND(I216*H216,2)</f>
        <v>0</v>
      </c>
      <c r="K216" s="12" t="s">
        <v>160</v>
      </c>
      <c r="L216" s="42"/>
      <c r="M216" s="174"/>
      <c r="N216" s="175" t="s">
        <v>44</v>
      </c>
      <c r="O216" s="43"/>
      <c r="P216" s="176">
        <f>O216*H216</f>
        <v>0</v>
      </c>
      <c r="Q216" s="176">
        <v>0</v>
      </c>
      <c r="R216" s="176">
        <f>Q216*H216</f>
        <v>0</v>
      </c>
      <c r="S216" s="176">
        <v>0</v>
      </c>
      <c r="T216" s="177">
        <f>S216*H216</f>
        <v>0</v>
      </c>
      <c r="AR216" s="28" t="s">
        <v>259</v>
      </c>
      <c r="AT216" s="28" t="s">
        <v>156</v>
      </c>
      <c r="AU216" s="28" t="s">
        <v>82</v>
      </c>
      <c r="AY216" s="28" t="s">
        <v>153</v>
      </c>
      <c r="BE216" s="178">
        <f>IF(N216="základní",J216,0)</f>
        <v>0</v>
      </c>
      <c r="BF216" s="178">
        <f>IF(N216="snížená",J216,0)</f>
        <v>0</v>
      </c>
      <c r="BG216" s="178">
        <f>IF(N216="zákl. přenesená",J216,0)</f>
        <v>0</v>
      </c>
      <c r="BH216" s="178">
        <f>IF(N216="sníž. přenesená",J216,0)</f>
        <v>0</v>
      </c>
      <c r="BI216" s="178">
        <f>IF(N216="nulová",J216,0)</f>
        <v>0</v>
      </c>
      <c r="BJ216" s="28" t="s">
        <v>21</v>
      </c>
      <c r="BK216" s="178">
        <f>ROUND(I216*H216,2)</f>
        <v>0</v>
      </c>
      <c r="BL216" s="28" t="s">
        <v>259</v>
      </c>
      <c r="BM216" s="28" t="s">
        <v>828</v>
      </c>
    </row>
    <row r="217" spans="2:47" s="47" customFormat="1" ht="36">
      <c r="B217" s="4"/>
      <c r="D217" s="179" t="s">
        <v>163</v>
      </c>
      <c r="F217" s="180" t="s">
        <v>420</v>
      </c>
      <c r="K217" s="66"/>
      <c r="L217" s="42"/>
      <c r="M217" s="181"/>
      <c r="N217" s="43"/>
      <c r="O217" s="43"/>
      <c r="P217" s="43"/>
      <c r="Q217" s="43"/>
      <c r="R217" s="43"/>
      <c r="S217" s="43"/>
      <c r="T217" s="81"/>
      <c r="AT217" s="28" t="s">
        <v>163</v>
      </c>
      <c r="AU217" s="28" t="s">
        <v>82</v>
      </c>
    </row>
    <row r="218" spans="2:63" s="159" customFormat="1" ht="29.25" customHeight="1">
      <c r="B218" s="158"/>
      <c r="D218" s="171" t="s">
        <v>72</v>
      </c>
      <c r="E218" s="172" t="s">
        <v>421</v>
      </c>
      <c r="F218" s="172" t="s">
        <v>422</v>
      </c>
      <c r="J218" s="173">
        <f>BK218</f>
        <v>0</v>
      </c>
      <c r="K218" s="163"/>
      <c r="L218" s="164"/>
      <c r="M218" s="165"/>
      <c r="N218" s="166"/>
      <c r="O218" s="166"/>
      <c r="P218" s="167">
        <f>SUM(P219:P229)</f>
        <v>0</v>
      </c>
      <c r="Q218" s="166"/>
      <c r="R218" s="167">
        <f>SUM(R219:R229)</f>
        <v>0.49842</v>
      </c>
      <c r="S218" s="166"/>
      <c r="T218" s="168">
        <f>SUM(T219:T229)</f>
        <v>0</v>
      </c>
      <c r="AR218" s="160" t="s">
        <v>82</v>
      </c>
      <c r="AT218" s="169" t="s">
        <v>72</v>
      </c>
      <c r="AU218" s="169" t="s">
        <v>21</v>
      </c>
      <c r="AY218" s="160" t="s">
        <v>153</v>
      </c>
      <c r="BK218" s="170">
        <f>SUM(BK219:BK229)</f>
        <v>0</v>
      </c>
    </row>
    <row r="219" spans="2:65" s="47" customFormat="1" ht="28.5" customHeight="1">
      <c r="B219" s="4"/>
      <c r="C219" s="5" t="s">
        <v>374</v>
      </c>
      <c r="D219" s="5" t="s">
        <v>156</v>
      </c>
      <c r="E219" s="6" t="s">
        <v>461</v>
      </c>
      <c r="F219" s="7" t="s">
        <v>462</v>
      </c>
      <c r="G219" s="8" t="s">
        <v>159</v>
      </c>
      <c r="H219" s="9">
        <v>58.5</v>
      </c>
      <c r="I219" s="10"/>
      <c r="J219" s="11">
        <f>ROUND(I219*H219,2)</f>
        <v>0</v>
      </c>
      <c r="K219" s="12" t="s">
        <v>160</v>
      </c>
      <c r="L219" s="42"/>
      <c r="M219" s="174"/>
      <c r="N219" s="175" t="s">
        <v>44</v>
      </c>
      <c r="O219" s="43"/>
      <c r="P219" s="176">
        <f>O219*H219</f>
        <v>0</v>
      </c>
      <c r="Q219" s="176">
        <v>0.00117</v>
      </c>
      <c r="R219" s="176">
        <f>Q219*H219</f>
        <v>0.068445</v>
      </c>
      <c r="S219" s="176">
        <v>0</v>
      </c>
      <c r="T219" s="177">
        <f>S219*H219</f>
        <v>0</v>
      </c>
      <c r="AR219" s="28" t="s">
        <v>259</v>
      </c>
      <c r="AT219" s="28" t="s">
        <v>156</v>
      </c>
      <c r="AU219" s="28" t="s">
        <v>82</v>
      </c>
      <c r="AY219" s="28" t="s">
        <v>153</v>
      </c>
      <c r="BE219" s="178">
        <f>IF(N219="základní",J219,0)</f>
        <v>0</v>
      </c>
      <c r="BF219" s="178">
        <f>IF(N219="snížená",J219,0)</f>
        <v>0</v>
      </c>
      <c r="BG219" s="178">
        <f>IF(N219="zákl. přenesená",J219,0)</f>
        <v>0</v>
      </c>
      <c r="BH219" s="178">
        <f>IF(N219="sníž. přenesená",J219,0)</f>
        <v>0</v>
      </c>
      <c r="BI219" s="178">
        <f>IF(N219="nulová",J219,0)</f>
        <v>0</v>
      </c>
      <c r="BJ219" s="28" t="s">
        <v>21</v>
      </c>
      <c r="BK219" s="178">
        <f>ROUND(I219*H219,2)</f>
        <v>0</v>
      </c>
      <c r="BL219" s="28" t="s">
        <v>259</v>
      </c>
      <c r="BM219" s="28" t="s">
        <v>463</v>
      </c>
    </row>
    <row r="220" spans="2:47" s="47" customFormat="1" ht="24">
      <c r="B220" s="4"/>
      <c r="D220" s="179" t="s">
        <v>163</v>
      </c>
      <c r="F220" s="180" t="s">
        <v>464</v>
      </c>
      <c r="K220" s="66"/>
      <c r="L220" s="42"/>
      <c r="M220" s="181"/>
      <c r="N220" s="43"/>
      <c r="O220" s="43"/>
      <c r="P220" s="43"/>
      <c r="Q220" s="43"/>
      <c r="R220" s="43"/>
      <c r="S220" s="43"/>
      <c r="T220" s="81"/>
      <c r="AT220" s="28" t="s">
        <v>163</v>
      </c>
      <c r="AU220" s="28" t="s">
        <v>82</v>
      </c>
    </row>
    <row r="221" spans="2:51" s="183" customFormat="1" ht="12">
      <c r="B221" s="182"/>
      <c r="D221" s="179" t="s">
        <v>165</v>
      </c>
      <c r="E221" s="184"/>
      <c r="F221" s="185" t="s">
        <v>465</v>
      </c>
      <c r="H221" s="184"/>
      <c r="K221" s="186"/>
      <c r="L221" s="187"/>
      <c r="M221" s="188"/>
      <c r="N221" s="189"/>
      <c r="O221" s="189"/>
      <c r="P221" s="189"/>
      <c r="Q221" s="189"/>
      <c r="R221" s="189"/>
      <c r="S221" s="189"/>
      <c r="T221" s="190"/>
      <c r="AT221" s="184" t="s">
        <v>165</v>
      </c>
      <c r="AU221" s="184" t="s">
        <v>82</v>
      </c>
      <c r="AV221" s="183" t="s">
        <v>21</v>
      </c>
      <c r="AW221" s="183" t="s">
        <v>36</v>
      </c>
      <c r="AX221" s="183" t="s">
        <v>73</v>
      </c>
      <c r="AY221" s="184" t="s">
        <v>153</v>
      </c>
    </row>
    <row r="222" spans="2:51" s="192" customFormat="1" ht="12">
      <c r="B222" s="191"/>
      <c r="D222" s="201" t="s">
        <v>165</v>
      </c>
      <c r="E222" s="202"/>
      <c r="F222" s="203" t="s">
        <v>829</v>
      </c>
      <c r="H222" s="204">
        <v>58.5</v>
      </c>
      <c r="K222" s="196"/>
      <c r="L222" s="197"/>
      <c r="M222" s="198"/>
      <c r="N222" s="199"/>
      <c r="O222" s="199"/>
      <c r="P222" s="199"/>
      <c r="Q222" s="199"/>
      <c r="R222" s="199"/>
      <c r="S222" s="199"/>
      <c r="T222" s="200"/>
      <c r="AT222" s="193" t="s">
        <v>165</v>
      </c>
      <c r="AU222" s="193" t="s">
        <v>82</v>
      </c>
      <c r="AV222" s="192" t="s">
        <v>82</v>
      </c>
      <c r="AW222" s="192" t="s">
        <v>36</v>
      </c>
      <c r="AX222" s="192" t="s">
        <v>21</v>
      </c>
      <c r="AY222" s="193" t="s">
        <v>153</v>
      </c>
    </row>
    <row r="223" spans="2:65" s="47" customFormat="1" ht="28.5" customHeight="1">
      <c r="B223" s="4"/>
      <c r="C223" s="14" t="s">
        <v>381</v>
      </c>
      <c r="D223" s="14" t="s">
        <v>395</v>
      </c>
      <c r="E223" s="15" t="s">
        <v>468</v>
      </c>
      <c r="F223" s="16" t="s">
        <v>469</v>
      </c>
      <c r="G223" s="17" t="s">
        <v>159</v>
      </c>
      <c r="H223" s="18">
        <v>61.425</v>
      </c>
      <c r="I223" s="19"/>
      <c r="J223" s="20">
        <f>ROUND(I223*H223,2)</f>
        <v>0</v>
      </c>
      <c r="K223" s="21"/>
      <c r="L223" s="217"/>
      <c r="M223" s="218"/>
      <c r="N223" s="219" t="s">
        <v>44</v>
      </c>
      <c r="O223" s="43"/>
      <c r="P223" s="176">
        <f>O223*H223</f>
        <v>0</v>
      </c>
      <c r="Q223" s="176">
        <v>0.007</v>
      </c>
      <c r="R223" s="176">
        <f>Q223*H223</f>
        <v>0.429975</v>
      </c>
      <c r="S223" s="176">
        <v>0</v>
      </c>
      <c r="T223" s="177">
        <f>S223*H223</f>
        <v>0</v>
      </c>
      <c r="AR223" s="28" t="s">
        <v>359</v>
      </c>
      <c r="AT223" s="28" t="s">
        <v>395</v>
      </c>
      <c r="AU223" s="28" t="s">
        <v>82</v>
      </c>
      <c r="AY223" s="28" t="s">
        <v>153</v>
      </c>
      <c r="BE223" s="178">
        <f>IF(N223="základní",J223,0)</f>
        <v>0</v>
      </c>
      <c r="BF223" s="178">
        <f>IF(N223="snížená",J223,0)</f>
        <v>0</v>
      </c>
      <c r="BG223" s="178">
        <f>IF(N223="zákl. přenesená",J223,0)</f>
        <v>0</v>
      </c>
      <c r="BH223" s="178">
        <f>IF(N223="sníž. přenesená",J223,0)</f>
        <v>0</v>
      </c>
      <c r="BI223" s="178">
        <f>IF(N223="nulová",J223,0)</f>
        <v>0</v>
      </c>
      <c r="BJ223" s="28" t="s">
        <v>21</v>
      </c>
      <c r="BK223" s="178">
        <f>ROUND(I223*H223,2)</f>
        <v>0</v>
      </c>
      <c r="BL223" s="28" t="s">
        <v>259</v>
      </c>
      <c r="BM223" s="28" t="s">
        <v>470</v>
      </c>
    </row>
    <row r="224" spans="2:47" s="47" customFormat="1" ht="48">
      <c r="B224" s="4"/>
      <c r="D224" s="179" t="s">
        <v>163</v>
      </c>
      <c r="F224" s="180" t="s">
        <v>471</v>
      </c>
      <c r="K224" s="66"/>
      <c r="L224" s="42"/>
      <c r="M224" s="181"/>
      <c r="N224" s="43"/>
      <c r="O224" s="43"/>
      <c r="P224" s="43"/>
      <c r="Q224" s="43"/>
      <c r="R224" s="43"/>
      <c r="S224" s="43"/>
      <c r="T224" s="81"/>
      <c r="AT224" s="28" t="s">
        <v>163</v>
      </c>
      <c r="AU224" s="28" t="s">
        <v>82</v>
      </c>
    </row>
    <row r="225" spans="2:51" s="192" customFormat="1" ht="12">
      <c r="B225" s="191"/>
      <c r="D225" s="201" t="s">
        <v>165</v>
      </c>
      <c r="E225" s="202"/>
      <c r="F225" s="203" t="s">
        <v>830</v>
      </c>
      <c r="H225" s="204">
        <v>61.425</v>
      </c>
      <c r="K225" s="196"/>
      <c r="L225" s="197"/>
      <c r="M225" s="198"/>
      <c r="N225" s="199"/>
      <c r="O225" s="199"/>
      <c r="P225" s="199"/>
      <c r="Q225" s="199"/>
      <c r="R225" s="199"/>
      <c r="S225" s="199"/>
      <c r="T225" s="200"/>
      <c r="AT225" s="193" t="s">
        <v>165</v>
      </c>
      <c r="AU225" s="193" t="s">
        <v>82</v>
      </c>
      <c r="AV225" s="192" t="s">
        <v>82</v>
      </c>
      <c r="AW225" s="192" t="s">
        <v>36</v>
      </c>
      <c r="AX225" s="192" t="s">
        <v>21</v>
      </c>
      <c r="AY225" s="193" t="s">
        <v>153</v>
      </c>
    </row>
    <row r="226" spans="2:65" s="47" customFormat="1" ht="20.25" customHeight="1">
      <c r="B226" s="4"/>
      <c r="C226" s="5" t="s">
        <v>388</v>
      </c>
      <c r="D226" s="5" t="s">
        <v>156</v>
      </c>
      <c r="E226" s="6" t="s">
        <v>474</v>
      </c>
      <c r="F226" s="7" t="s">
        <v>475</v>
      </c>
      <c r="G226" s="8" t="s">
        <v>269</v>
      </c>
      <c r="H226" s="9">
        <v>0.498</v>
      </c>
      <c r="I226" s="10"/>
      <c r="J226" s="11">
        <f>ROUND(I226*H226,2)</f>
        <v>0</v>
      </c>
      <c r="K226" s="12" t="s">
        <v>160</v>
      </c>
      <c r="L226" s="42"/>
      <c r="M226" s="174"/>
      <c r="N226" s="175" t="s">
        <v>44</v>
      </c>
      <c r="O226" s="43"/>
      <c r="P226" s="176">
        <f>O226*H226</f>
        <v>0</v>
      </c>
      <c r="Q226" s="176">
        <v>0</v>
      </c>
      <c r="R226" s="176">
        <f>Q226*H226</f>
        <v>0</v>
      </c>
      <c r="S226" s="176">
        <v>0</v>
      </c>
      <c r="T226" s="177">
        <f>S226*H226</f>
        <v>0</v>
      </c>
      <c r="AR226" s="28" t="s">
        <v>259</v>
      </c>
      <c r="AT226" s="28" t="s">
        <v>156</v>
      </c>
      <c r="AU226" s="28" t="s">
        <v>82</v>
      </c>
      <c r="AY226" s="28" t="s">
        <v>153</v>
      </c>
      <c r="BE226" s="178">
        <f>IF(N226="základní",J226,0)</f>
        <v>0</v>
      </c>
      <c r="BF226" s="178">
        <f>IF(N226="snížená",J226,0)</f>
        <v>0</v>
      </c>
      <c r="BG226" s="178">
        <f>IF(N226="zákl. přenesená",J226,0)</f>
        <v>0</v>
      </c>
      <c r="BH226" s="178">
        <f>IF(N226="sníž. přenesená",J226,0)</f>
        <v>0</v>
      </c>
      <c r="BI226" s="178">
        <f>IF(N226="nulová",J226,0)</f>
        <v>0</v>
      </c>
      <c r="BJ226" s="28" t="s">
        <v>21</v>
      </c>
      <c r="BK226" s="178">
        <f>ROUND(I226*H226,2)</f>
        <v>0</v>
      </c>
      <c r="BL226" s="28" t="s">
        <v>259</v>
      </c>
      <c r="BM226" s="28" t="s">
        <v>476</v>
      </c>
    </row>
    <row r="227" spans="2:47" s="47" customFormat="1" ht="48">
      <c r="B227" s="4"/>
      <c r="D227" s="201" t="s">
        <v>163</v>
      </c>
      <c r="F227" s="216" t="s">
        <v>477</v>
      </c>
      <c r="K227" s="66"/>
      <c r="L227" s="42"/>
      <c r="M227" s="181"/>
      <c r="N227" s="43"/>
      <c r="O227" s="43"/>
      <c r="P227" s="43"/>
      <c r="Q227" s="43"/>
      <c r="R227" s="43"/>
      <c r="S227" s="43"/>
      <c r="T227" s="81"/>
      <c r="AT227" s="28" t="s">
        <v>163</v>
      </c>
      <c r="AU227" s="28" t="s">
        <v>82</v>
      </c>
    </row>
    <row r="228" spans="2:65" s="47" customFormat="1" ht="28.5" customHeight="1">
      <c r="B228" s="4"/>
      <c r="C228" s="5" t="s">
        <v>394</v>
      </c>
      <c r="D228" s="5" t="s">
        <v>156</v>
      </c>
      <c r="E228" s="6" t="s">
        <v>479</v>
      </c>
      <c r="F228" s="7" t="s">
        <v>480</v>
      </c>
      <c r="G228" s="8" t="s">
        <v>269</v>
      </c>
      <c r="H228" s="9">
        <v>0.498</v>
      </c>
      <c r="I228" s="10"/>
      <c r="J228" s="11">
        <f>ROUND(I228*H228,2)</f>
        <v>0</v>
      </c>
      <c r="K228" s="12" t="s">
        <v>160</v>
      </c>
      <c r="L228" s="42"/>
      <c r="M228" s="174"/>
      <c r="N228" s="175" t="s">
        <v>44</v>
      </c>
      <c r="O228" s="43"/>
      <c r="P228" s="176">
        <f>O228*H228</f>
        <v>0</v>
      </c>
      <c r="Q228" s="176">
        <v>0</v>
      </c>
      <c r="R228" s="176">
        <f>Q228*H228</f>
        <v>0</v>
      </c>
      <c r="S228" s="176">
        <v>0</v>
      </c>
      <c r="T228" s="177">
        <f>S228*H228</f>
        <v>0</v>
      </c>
      <c r="AR228" s="28" t="s">
        <v>259</v>
      </c>
      <c r="AT228" s="28" t="s">
        <v>156</v>
      </c>
      <c r="AU228" s="28" t="s">
        <v>82</v>
      </c>
      <c r="AY228" s="28" t="s">
        <v>153</v>
      </c>
      <c r="BE228" s="178">
        <f>IF(N228="základní",J228,0)</f>
        <v>0</v>
      </c>
      <c r="BF228" s="178">
        <f>IF(N228="snížená",J228,0)</f>
        <v>0</v>
      </c>
      <c r="BG228" s="178">
        <f>IF(N228="zákl. přenesená",J228,0)</f>
        <v>0</v>
      </c>
      <c r="BH228" s="178">
        <f>IF(N228="sníž. přenesená",J228,0)</f>
        <v>0</v>
      </c>
      <c r="BI228" s="178">
        <f>IF(N228="nulová",J228,0)</f>
        <v>0</v>
      </c>
      <c r="BJ228" s="28" t="s">
        <v>21</v>
      </c>
      <c r="BK228" s="178">
        <f>ROUND(I228*H228,2)</f>
        <v>0</v>
      </c>
      <c r="BL228" s="28" t="s">
        <v>259</v>
      </c>
      <c r="BM228" s="28" t="s">
        <v>481</v>
      </c>
    </row>
    <row r="229" spans="2:47" s="47" customFormat="1" ht="36">
      <c r="B229" s="4"/>
      <c r="D229" s="179" t="s">
        <v>163</v>
      </c>
      <c r="F229" s="180" t="s">
        <v>482</v>
      </c>
      <c r="K229" s="66"/>
      <c r="L229" s="42"/>
      <c r="M229" s="181"/>
      <c r="N229" s="43"/>
      <c r="O229" s="43"/>
      <c r="P229" s="43"/>
      <c r="Q229" s="43"/>
      <c r="R229" s="43"/>
      <c r="S229" s="43"/>
      <c r="T229" s="81"/>
      <c r="AT229" s="28" t="s">
        <v>163</v>
      </c>
      <c r="AU229" s="28" t="s">
        <v>82</v>
      </c>
    </row>
    <row r="230" spans="2:63" s="159" customFormat="1" ht="29.25" customHeight="1">
      <c r="B230" s="158"/>
      <c r="D230" s="171" t="s">
        <v>72</v>
      </c>
      <c r="E230" s="172" t="s">
        <v>483</v>
      </c>
      <c r="F230" s="172" t="s">
        <v>484</v>
      </c>
      <c r="J230" s="173">
        <f>BK230</f>
        <v>0</v>
      </c>
      <c r="K230" s="163"/>
      <c r="L230" s="164"/>
      <c r="M230" s="165"/>
      <c r="N230" s="166"/>
      <c r="O230" s="166"/>
      <c r="P230" s="167">
        <f>SUM(P231:P276)</f>
        <v>0</v>
      </c>
      <c r="Q230" s="166"/>
      <c r="R230" s="167">
        <f>SUM(R231:R276)</f>
        <v>0</v>
      </c>
      <c r="S230" s="166"/>
      <c r="T230" s="168">
        <f>SUM(T231:T276)</f>
        <v>1.188896</v>
      </c>
      <c r="AR230" s="160" t="s">
        <v>82</v>
      </c>
      <c r="AT230" s="169" t="s">
        <v>72</v>
      </c>
      <c r="AU230" s="169" t="s">
        <v>21</v>
      </c>
      <c r="AY230" s="160" t="s">
        <v>153</v>
      </c>
      <c r="BK230" s="170">
        <f>SUM(BK231:BK276)</f>
        <v>0</v>
      </c>
    </row>
    <row r="231" spans="2:65" s="47" customFormat="1" ht="20.25" customHeight="1">
      <c r="B231" s="4"/>
      <c r="C231" s="5" t="s">
        <v>403</v>
      </c>
      <c r="D231" s="5" t="s">
        <v>156</v>
      </c>
      <c r="E231" s="6" t="s">
        <v>831</v>
      </c>
      <c r="F231" s="7" t="s">
        <v>832</v>
      </c>
      <c r="G231" s="8" t="s">
        <v>159</v>
      </c>
      <c r="H231" s="9">
        <v>1.692</v>
      </c>
      <c r="I231" s="10"/>
      <c r="J231" s="11">
        <f>ROUND(I231*H231,2)</f>
        <v>0</v>
      </c>
      <c r="K231" s="12"/>
      <c r="L231" s="42"/>
      <c r="M231" s="174"/>
      <c r="N231" s="175" t="s">
        <v>44</v>
      </c>
      <c r="O231" s="43"/>
      <c r="P231" s="176">
        <f>O231*H231</f>
        <v>0</v>
      </c>
      <c r="Q231" s="176">
        <v>0</v>
      </c>
      <c r="R231" s="176">
        <f>Q231*H231</f>
        <v>0</v>
      </c>
      <c r="S231" s="176">
        <v>0.088</v>
      </c>
      <c r="T231" s="177">
        <f>S231*H231</f>
        <v>0.148896</v>
      </c>
      <c r="AR231" s="28" t="s">
        <v>259</v>
      </c>
      <c r="AT231" s="28" t="s">
        <v>156</v>
      </c>
      <c r="AU231" s="28" t="s">
        <v>82</v>
      </c>
      <c r="AY231" s="28" t="s">
        <v>153</v>
      </c>
      <c r="BE231" s="178">
        <f>IF(N231="základní",J231,0)</f>
        <v>0</v>
      </c>
      <c r="BF231" s="178">
        <f>IF(N231="snížená",J231,0)</f>
        <v>0</v>
      </c>
      <c r="BG231" s="178">
        <f>IF(N231="zákl. přenesená",J231,0)</f>
        <v>0</v>
      </c>
      <c r="BH231" s="178">
        <f>IF(N231="sníž. přenesená",J231,0)</f>
        <v>0</v>
      </c>
      <c r="BI231" s="178">
        <f>IF(N231="nulová",J231,0)</f>
        <v>0</v>
      </c>
      <c r="BJ231" s="28" t="s">
        <v>21</v>
      </c>
      <c r="BK231" s="178">
        <f>ROUND(I231*H231,2)</f>
        <v>0</v>
      </c>
      <c r="BL231" s="28" t="s">
        <v>259</v>
      </c>
      <c r="BM231" s="28" t="s">
        <v>833</v>
      </c>
    </row>
    <row r="232" spans="2:51" s="192" customFormat="1" ht="12">
      <c r="B232" s="191"/>
      <c r="D232" s="201" t="s">
        <v>165</v>
      </c>
      <c r="E232" s="202"/>
      <c r="F232" s="203" t="s">
        <v>834</v>
      </c>
      <c r="H232" s="204">
        <v>1.692</v>
      </c>
      <c r="K232" s="196"/>
      <c r="L232" s="197"/>
      <c r="M232" s="198"/>
      <c r="N232" s="199"/>
      <c r="O232" s="199"/>
      <c r="P232" s="199"/>
      <c r="Q232" s="199"/>
      <c r="R232" s="199"/>
      <c r="S232" s="199"/>
      <c r="T232" s="200"/>
      <c r="AT232" s="193" t="s">
        <v>165</v>
      </c>
      <c r="AU232" s="193" t="s">
        <v>82</v>
      </c>
      <c r="AV232" s="192" t="s">
        <v>82</v>
      </c>
      <c r="AW232" s="192" t="s">
        <v>36</v>
      </c>
      <c r="AX232" s="192" t="s">
        <v>21</v>
      </c>
      <c r="AY232" s="193" t="s">
        <v>153</v>
      </c>
    </row>
    <row r="233" spans="2:65" s="47" customFormat="1" ht="28.5" customHeight="1">
      <c r="B233" s="4"/>
      <c r="C233" s="5" t="s">
        <v>411</v>
      </c>
      <c r="D233" s="5" t="s">
        <v>156</v>
      </c>
      <c r="E233" s="6" t="s">
        <v>835</v>
      </c>
      <c r="F233" s="7" t="s">
        <v>836</v>
      </c>
      <c r="G233" s="8" t="s">
        <v>194</v>
      </c>
      <c r="H233" s="9">
        <v>1</v>
      </c>
      <c r="I233" s="10"/>
      <c r="J233" s="11">
        <f>ROUND(I233*H233,2)</f>
        <v>0</v>
      </c>
      <c r="K233" s="12"/>
      <c r="L233" s="42"/>
      <c r="M233" s="174"/>
      <c r="N233" s="175" t="s">
        <v>44</v>
      </c>
      <c r="O233" s="43"/>
      <c r="P233" s="176">
        <f>O233*H233</f>
        <v>0</v>
      </c>
      <c r="Q233" s="176">
        <v>0</v>
      </c>
      <c r="R233" s="176">
        <f>Q233*H233</f>
        <v>0</v>
      </c>
      <c r="S233" s="176">
        <v>0.01</v>
      </c>
      <c r="T233" s="177">
        <f>S233*H233</f>
        <v>0.01</v>
      </c>
      <c r="AR233" s="28" t="s">
        <v>259</v>
      </c>
      <c r="AT233" s="28" t="s">
        <v>156</v>
      </c>
      <c r="AU233" s="28" t="s">
        <v>82</v>
      </c>
      <c r="AY233" s="28" t="s">
        <v>153</v>
      </c>
      <c r="BE233" s="178">
        <f>IF(N233="základní",J233,0)</f>
        <v>0</v>
      </c>
      <c r="BF233" s="178">
        <f>IF(N233="snížená",J233,0)</f>
        <v>0</v>
      </c>
      <c r="BG233" s="178">
        <f>IF(N233="zákl. přenesená",J233,0)</f>
        <v>0</v>
      </c>
      <c r="BH233" s="178">
        <f>IF(N233="sníž. přenesená",J233,0)</f>
        <v>0</v>
      </c>
      <c r="BI233" s="178">
        <f>IF(N233="nulová",J233,0)</f>
        <v>0</v>
      </c>
      <c r="BJ233" s="28" t="s">
        <v>21</v>
      </c>
      <c r="BK233" s="178">
        <f>ROUND(I233*H233,2)</f>
        <v>0</v>
      </c>
      <c r="BL233" s="28" t="s">
        <v>259</v>
      </c>
      <c r="BM233" s="28" t="s">
        <v>837</v>
      </c>
    </row>
    <row r="234" spans="2:47" s="47" customFormat="1" ht="12">
      <c r="B234" s="4"/>
      <c r="D234" s="179" t="s">
        <v>163</v>
      </c>
      <c r="F234" s="180" t="s">
        <v>838</v>
      </c>
      <c r="K234" s="66"/>
      <c r="L234" s="42"/>
      <c r="M234" s="181"/>
      <c r="N234" s="43"/>
      <c r="O234" s="43"/>
      <c r="P234" s="43"/>
      <c r="Q234" s="43"/>
      <c r="R234" s="43"/>
      <c r="S234" s="43"/>
      <c r="T234" s="81"/>
      <c r="AT234" s="28" t="s">
        <v>163</v>
      </c>
      <c r="AU234" s="28" t="s">
        <v>82</v>
      </c>
    </row>
    <row r="235" spans="2:51" s="183" customFormat="1" ht="12">
      <c r="B235" s="182"/>
      <c r="D235" s="179" t="s">
        <v>165</v>
      </c>
      <c r="E235" s="184"/>
      <c r="F235" s="185" t="s">
        <v>839</v>
      </c>
      <c r="H235" s="184"/>
      <c r="K235" s="186"/>
      <c r="L235" s="187"/>
      <c r="M235" s="188"/>
      <c r="N235" s="189"/>
      <c r="O235" s="189"/>
      <c r="P235" s="189"/>
      <c r="Q235" s="189"/>
      <c r="R235" s="189"/>
      <c r="S235" s="189"/>
      <c r="T235" s="190"/>
      <c r="AT235" s="184" t="s">
        <v>165</v>
      </c>
      <c r="AU235" s="184" t="s">
        <v>82</v>
      </c>
      <c r="AV235" s="183" t="s">
        <v>21</v>
      </c>
      <c r="AW235" s="183" t="s">
        <v>36</v>
      </c>
      <c r="AX235" s="183" t="s">
        <v>73</v>
      </c>
      <c r="AY235" s="184" t="s">
        <v>153</v>
      </c>
    </row>
    <row r="236" spans="2:51" s="192" customFormat="1" ht="12">
      <c r="B236" s="191"/>
      <c r="D236" s="201" t="s">
        <v>165</v>
      </c>
      <c r="E236" s="202"/>
      <c r="F236" s="203" t="s">
        <v>21</v>
      </c>
      <c r="H236" s="204">
        <v>1</v>
      </c>
      <c r="K236" s="196"/>
      <c r="L236" s="197"/>
      <c r="M236" s="198"/>
      <c r="N236" s="199"/>
      <c r="O236" s="199"/>
      <c r="P236" s="199"/>
      <c r="Q236" s="199"/>
      <c r="R236" s="199"/>
      <c r="S236" s="199"/>
      <c r="T236" s="200"/>
      <c r="AT236" s="193" t="s">
        <v>165</v>
      </c>
      <c r="AU236" s="193" t="s">
        <v>82</v>
      </c>
      <c r="AV236" s="192" t="s">
        <v>82</v>
      </c>
      <c r="AW236" s="192" t="s">
        <v>36</v>
      </c>
      <c r="AX236" s="192" t="s">
        <v>21</v>
      </c>
      <c r="AY236" s="193" t="s">
        <v>153</v>
      </c>
    </row>
    <row r="237" spans="2:65" s="47" customFormat="1" ht="20.25" customHeight="1">
      <c r="B237" s="4"/>
      <c r="C237" s="5" t="s">
        <v>416</v>
      </c>
      <c r="D237" s="5" t="s">
        <v>156</v>
      </c>
      <c r="E237" s="6" t="s">
        <v>840</v>
      </c>
      <c r="F237" s="7" t="s">
        <v>841</v>
      </c>
      <c r="G237" s="8" t="s">
        <v>194</v>
      </c>
      <c r="H237" s="9">
        <v>1</v>
      </c>
      <c r="I237" s="10"/>
      <c r="J237" s="11">
        <f>ROUND(I237*H237,2)</f>
        <v>0</v>
      </c>
      <c r="K237" s="12"/>
      <c r="L237" s="42"/>
      <c r="M237" s="174"/>
      <c r="N237" s="175" t="s">
        <v>44</v>
      </c>
      <c r="O237" s="43"/>
      <c r="P237" s="176">
        <f>O237*H237</f>
        <v>0</v>
      </c>
      <c r="Q237" s="176">
        <v>0</v>
      </c>
      <c r="R237" s="176">
        <f>Q237*H237</f>
        <v>0</v>
      </c>
      <c r="S237" s="176">
        <v>0.441</v>
      </c>
      <c r="T237" s="177">
        <f>S237*H237</f>
        <v>0.441</v>
      </c>
      <c r="AR237" s="28" t="s">
        <v>259</v>
      </c>
      <c r="AT237" s="28" t="s">
        <v>156</v>
      </c>
      <c r="AU237" s="28" t="s">
        <v>82</v>
      </c>
      <c r="AY237" s="28" t="s">
        <v>153</v>
      </c>
      <c r="BE237" s="178">
        <f>IF(N237="základní",J237,0)</f>
        <v>0</v>
      </c>
      <c r="BF237" s="178">
        <f>IF(N237="snížená",J237,0)</f>
        <v>0</v>
      </c>
      <c r="BG237" s="178">
        <f>IF(N237="zákl. přenesená",J237,0)</f>
        <v>0</v>
      </c>
      <c r="BH237" s="178">
        <f>IF(N237="sníž. přenesená",J237,0)</f>
        <v>0</v>
      </c>
      <c r="BI237" s="178">
        <f>IF(N237="nulová",J237,0)</f>
        <v>0</v>
      </c>
      <c r="BJ237" s="28" t="s">
        <v>21</v>
      </c>
      <c r="BK237" s="178">
        <f>ROUND(I237*H237,2)</f>
        <v>0</v>
      </c>
      <c r="BL237" s="28" t="s">
        <v>259</v>
      </c>
      <c r="BM237" s="28" t="s">
        <v>512</v>
      </c>
    </row>
    <row r="238" spans="2:47" s="47" customFormat="1" ht="12">
      <c r="B238" s="4"/>
      <c r="D238" s="201" t="s">
        <v>163</v>
      </c>
      <c r="F238" s="216" t="s">
        <v>513</v>
      </c>
      <c r="K238" s="66"/>
      <c r="L238" s="42"/>
      <c r="M238" s="181"/>
      <c r="N238" s="43"/>
      <c r="O238" s="43"/>
      <c r="P238" s="43"/>
      <c r="Q238" s="43"/>
      <c r="R238" s="43"/>
      <c r="S238" s="43"/>
      <c r="T238" s="81"/>
      <c r="AT238" s="28" t="s">
        <v>163</v>
      </c>
      <c r="AU238" s="28" t="s">
        <v>82</v>
      </c>
    </row>
    <row r="239" spans="2:65" s="47" customFormat="1" ht="20.25" customHeight="1">
      <c r="B239" s="4"/>
      <c r="C239" s="5" t="s">
        <v>423</v>
      </c>
      <c r="D239" s="5" t="s">
        <v>156</v>
      </c>
      <c r="E239" s="6" t="s">
        <v>842</v>
      </c>
      <c r="F239" s="7" t="s">
        <v>843</v>
      </c>
      <c r="G239" s="8" t="s">
        <v>194</v>
      </c>
      <c r="H239" s="9">
        <v>1</v>
      </c>
      <c r="I239" s="10"/>
      <c r="J239" s="11">
        <f>ROUND(I239*H239,2)</f>
        <v>0</v>
      </c>
      <c r="K239" s="12"/>
      <c r="L239" s="42"/>
      <c r="M239" s="174"/>
      <c r="N239" s="175" t="s">
        <v>44</v>
      </c>
      <c r="O239" s="43"/>
      <c r="P239" s="176">
        <f>O239*H239</f>
        <v>0</v>
      </c>
      <c r="Q239" s="176">
        <v>0</v>
      </c>
      <c r="R239" s="176">
        <f>Q239*H239</f>
        <v>0</v>
      </c>
      <c r="S239" s="176">
        <v>0.504</v>
      </c>
      <c r="T239" s="177">
        <f>S239*H239</f>
        <v>0.504</v>
      </c>
      <c r="AR239" s="28" t="s">
        <v>259</v>
      </c>
      <c r="AT239" s="28" t="s">
        <v>156</v>
      </c>
      <c r="AU239" s="28" t="s">
        <v>82</v>
      </c>
      <c r="AY239" s="28" t="s">
        <v>153</v>
      </c>
      <c r="BE239" s="178">
        <f>IF(N239="základní",J239,0)</f>
        <v>0</v>
      </c>
      <c r="BF239" s="178">
        <f>IF(N239="snížená",J239,0)</f>
        <v>0</v>
      </c>
      <c r="BG239" s="178">
        <f>IF(N239="zákl. přenesená",J239,0)</f>
        <v>0</v>
      </c>
      <c r="BH239" s="178">
        <f>IF(N239="sníž. přenesená",J239,0)</f>
        <v>0</v>
      </c>
      <c r="BI239" s="178">
        <f>IF(N239="nulová",J239,0)</f>
        <v>0</v>
      </c>
      <c r="BJ239" s="28" t="s">
        <v>21</v>
      </c>
      <c r="BK239" s="178">
        <f>ROUND(I239*H239,2)</f>
        <v>0</v>
      </c>
      <c r="BL239" s="28" t="s">
        <v>259</v>
      </c>
      <c r="BM239" s="28" t="s">
        <v>844</v>
      </c>
    </row>
    <row r="240" spans="2:47" s="47" customFormat="1" ht="12">
      <c r="B240" s="4"/>
      <c r="D240" s="201" t="s">
        <v>163</v>
      </c>
      <c r="F240" s="216" t="s">
        <v>513</v>
      </c>
      <c r="K240" s="66"/>
      <c r="L240" s="42"/>
      <c r="M240" s="181"/>
      <c r="N240" s="43"/>
      <c r="O240" s="43"/>
      <c r="P240" s="43"/>
      <c r="Q240" s="43"/>
      <c r="R240" s="43"/>
      <c r="S240" s="43"/>
      <c r="T240" s="81"/>
      <c r="AT240" s="28" t="s">
        <v>163</v>
      </c>
      <c r="AU240" s="28" t="s">
        <v>82</v>
      </c>
    </row>
    <row r="241" spans="2:65" s="47" customFormat="1" ht="20.25" customHeight="1">
      <c r="B241" s="4"/>
      <c r="C241" s="5" t="s">
        <v>429</v>
      </c>
      <c r="D241" s="5" t="s">
        <v>156</v>
      </c>
      <c r="E241" s="6" t="s">
        <v>845</v>
      </c>
      <c r="F241" s="7" t="s">
        <v>846</v>
      </c>
      <c r="G241" s="8" t="s">
        <v>194</v>
      </c>
      <c r="H241" s="9">
        <v>2</v>
      </c>
      <c r="I241" s="10"/>
      <c r="J241" s="11">
        <f>ROUND(I241*H241,2)</f>
        <v>0</v>
      </c>
      <c r="K241" s="12"/>
      <c r="L241" s="42"/>
      <c r="M241" s="174"/>
      <c r="N241" s="175" t="s">
        <v>44</v>
      </c>
      <c r="O241" s="43"/>
      <c r="P241" s="176">
        <f>O241*H241</f>
        <v>0</v>
      </c>
      <c r="Q241" s="176">
        <v>0</v>
      </c>
      <c r="R241" s="176">
        <f>Q241*H241</f>
        <v>0</v>
      </c>
      <c r="S241" s="176">
        <v>0.03</v>
      </c>
      <c r="T241" s="177">
        <f>S241*H241</f>
        <v>0.06</v>
      </c>
      <c r="AR241" s="28" t="s">
        <v>259</v>
      </c>
      <c r="AT241" s="28" t="s">
        <v>156</v>
      </c>
      <c r="AU241" s="28" t="s">
        <v>82</v>
      </c>
      <c r="AY241" s="28" t="s">
        <v>153</v>
      </c>
      <c r="BE241" s="178">
        <f>IF(N241="základní",J241,0)</f>
        <v>0</v>
      </c>
      <c r="BF241" s="178">
        <f>IF(N241="snížená",J241,0)</f>
        <v>0</v>
      </c>
      <c r="BG241" s="178">
        <f>IF(N241="zákl. přenesená",J241,0)</f>
        <v>0</v>
      </c>
      <c r="BH241" s="178">
        <f>IF(N241="sníž. přenesená",J241,0)</f>
        <v>0</v>
      </c>
      <c r="BI241" s="178">
        <f>IF(N241="nulová",J241,0)</f>
        <v>0</v>
      </c>
      <c r="BJ241" s="28" t="s">
        <v>21</v>
      </c>
      <c r="BK241" s="178">
        <f>ROUND(I241*H241,2)</f>
        <v>0</v>
      </c>
      <c r="BL241" s="28" t="s">
        <v>259</v>
      </c>
      <c r="BM241" s="28" t="s">
        <v>847</v>
      </c>
    </row>
    <row r="242" spans="2:51" s="183" customFormat="1" ht="12">
      <c r="B242" s="182"/>
      <c r="D242" s="179" t="s">
        <v>165</v>
      </c>
      <c r="E242" s="184"/>
      <c r="F242" s="185" t="s">
        <v>848</v>
      </c>
      <c r="H242" s="184"/>
      <c r="K242" s="186"/>
      <c r="L242" s="187"/>
      <c r="M242" s="188"/>
      <c r="N242" s="189"/>
      <c r="O242" s="189"/>
      <c r="P242" s="189"/>
      <c r="Q242" s="189"/>
      <c r="R242" s="189"/>
      <c r="S242" s="189"/>
      <c r="T242" s="190"/>
      <c r="AT242" s="184" t="s">
        <v>165</v>
      </c>
      <c r="AU242" s="184" t="s">
        <v>82</v>
      </c>
      <c r="AV242" s="183" t="s">
        <v>21</v>
      </c>
      <c r="AW242" s="183" t="s">
        <v>36</v>
      </c>
      <c r="AX242" s="183" t="s">
        <v>73</v>
      </c>
      <c r="AY242" s="184" t="s">
        <v>153</v>
      </c>
    </row>
    <row r="243" spans="2:51" s="192" customFormat="1" ht="12">
      <c r="B243" s="191"/>
      <c r="D243" s="201" t="s">
        <v>165</v>
      </c>
      <c r="E243" s="202"/>
      <c r="F243" s="203" t="s">
        <v>82</v>
      </c>
      <c r="H243" s="204">
        <v>2</v>
      </c>
      <c r="K243" s="196"/>
      <c r="L243" s="197"/>
      <c r="M243" s="198"/>
      <c r="N243" s="199"/>
      <c r="O243" s="199"/>
      <c r="P243" s="199"/>
      <c r="Q243" s="199"/>
      <c r="R243" s="199"/>
      <c r="S243" s="199"/>
      <c r="T243" s="200"/>
      <c r="AT243" s="193" t="s">
        <v>165</v>
      </c>
      <c r="AU243" s="193" t="s">
        <v>82</v>
      </c>
      <c r="AV243" s="192" t="s">
        <v>82</v>
      </c>
      <c r="AW243" s="192" t="s">
        <v>36</v>
      </c>
      <c r="AX243" s="192" t="s">
        <v>21</v>
      </c>
      <c r="AY243" s="193" t="s">
        <v>153</v>
      </c>
    </row>
    <row r="244" spans="2:65" s="47" customFormat="1" ht="20.25" customHeight="1">
      <c r="B244" s="4"/>
      <c r="C244" s="5" t="s">
        <v>435</v>
      </c>
      <c r="D244" s="5" t="s">
        <v>156</v>
      </c>
      <c r="E244" s="6" t="s">
        <v>849</v>
      </c>
      <c r="F244" s="7" t="s">
        <v>850</v>
      </c>
      <c r="G244" s="8" t="s">
        <v>194</v>
      </c>
      <c r="H244" s="9">
        <v>1</v>
      </c>
      <c r="I244" s="10"/>
      <c r="J244" s="11">
        <f>ROUND(I244*H244,2)</f>
        <v>0</v>
      </c>
      <c r="K244" s="12"/>
      <c r="L244" s="42"/>
      <c r="M244" s="174"/>
      <c r="N244" s="175" t="s">
        <v>44</v>
      </c>
      <c r="O244" s="43"/>
      <c r="P244" s="176">
        <f>O244*H244</f>
        <v>0</v>
      </c>
      <c r="Q244" s="176">
        <v>0</v>
      </c>
      <c r="R244" s="176">
        <f>Q244*H244</f>
        <v>0</v>
      </c>
      <c r="S244" s="176">
        <v>0.025</v>
      </c>
      <c r="T244" s="177">
        <f>S244*H244</f>
        <v>0.025</v>
      </c>
      <c r="AR244" s="28" t="s">
        <v>259</v>
      </c>
      <c r="AT244" s="28" t="s">
        <v>156</v>
      </c>
      <c r="AU244" s="28" t="s">
        <v>82</v>
      </c>
      <c r="AY244" s="28" t="s">
        <v>153</v>
      </c>
      <c r="BE244" s="178">
        <f>IF(N244="základní",J244,0)</f>
        <v>0</v>
      </c>
      <c r="BF244" s="178">
        <f>IF(N244="snížená",J244,0)</f>
        <v>0</v>
      </c>
      <c r="BG244" s="178">
        <f>IF(N244="zákl. přenesená",J244,0)</f>
        <v>0</v>
      </c>
      <c r="BH244" s="178">
        <f>IF(N244="sníž. přenesená",J244,0)</f>
        <v>0</v>
      </c>
      <c r="BI244" s="178">
        <f>IF(N244="nulová",J244,0)</f>
        <v>0</v>
      </c>
      <c r="BJ244" s="28" t="s">
        <v>21</v>
      </c>
      <c r="BK244" s="178">
        <f>ROUND(I244*H244,2)</f>
        <v>0</v>
      </c>
      <c r="BL244" s="28" t="s">
        <v>259</v>
      </c>
      <c r="BM244" s="28" t="s">
        <v>851</v>
      </c>
    </row>
    <row r="245" spans="2:51" s="183" customFormat="1" ht="12">
      <c r="B245" s="182"/>
      <c r="D245" s="179" t="s">
        <v>165</v>
      </c>
      <c r="E245" s="184"/>
      <c r="F245" s="185" t="s">
        <v>848</v>
      </c>
      <c r="H245" s="184"/>
      <c r="K245" s="186"/>
      <c r="L245" s="187"/>
      <c r="M245" s="188"/>
      <c r="N245" s="189"/>
      <c r="O245" s="189"/>
      <c r="P245" s="189"/>
      <c r="Q245" s="189"/>
      <c r="R245" s="189"/>
      <c r="S245" s="189"/>
      <c r="T245" s="190"/>
      <c r="AT245" s="184" t="s">
        <v>165</v>
      </c>
      <c r="AU245" s="184" t="s">
        <v>82</v>
      </c>
      <c r="AV245" s="183" t="s">
        <v>21</v>
      </c>
      <c r="AW245" s="183" t="s">
        <v>36</v>
      </c>
      <c r="AX245" s="183" t="s">
        <v>73</v>
      </c>
      <c r="AY245" s="184" t="s">
        <v>153</v>
      </c>
    </row>
    <row r="246" spans="2:51" s="192" customFormat="1" ht="12">
      <c r="B246" s="191"/>
      <c r="D246" s="201" t="s">
        <v>165</v>
      </c>
      <c r="E246" s="202"/>
      <c r="F246" s="203" t="s">
        <v>21</v>
      </c>
      <c r="H246" s="204">
        <v>1</v>
      </c>
      <c r="K246" s="196"/>
      <c r="L246" s="197"/>
      <c r="M246" s="198"/>
      <c r="N246" s="199"/>
      <c r="O246" s="199"/>
      <c r="P246" s="199"/>
      <c r="Q246" s="199"/>
      <c r="R246" s="199"/>
      <c r="S246" s="199"/>
      <c r="T246" s="200"/>
      <c r="AT246" s="193" t="s">
        <v>165</v>
      </c>
      <c r="AU246" s="193" t="s">
        <v>82</v>
      </c>
      <c r="AV246" s="192" t="s">
        <v>82</v>
      </c>
      <c r="AW246" s="192" t="s">
        <v>36</v>
      </c>
      <c r="AX246" s="192" t="s">
        <v>21</v>
      </c>
      <c r="AY246" s="193" t="s">
        <v>153</v>
      </c>
    </row>
    <row r="247" spans="2:65" s="47" customFormat="1" ht="39.75" customHeight="1">
      <c r="B247" s="4"/>
      <c r="C247" s="5" t="s">
        <v>440</v>
      </c>
      <c r="D247" s="5" t="s">
        <v>156</v>
      </c>
      <c r="E247" s="6" t="s">
        <v>524</v>
      </c>
      <c r="F247" s="7" t="s">
        <v>852</v>
      </c>
      <c r="G247" s="8" t="s">
        <v>194</v>
      </c>
      <c r="H247" s="9">
        <v>1</v>
      </c>
      <c r="I247" s="10"/>
      <c r="J247" s="11">
        <f>ROUND(I247*H247,2)</f>
        <v>0</v>
      </c>
      <c r="K247" s="12"/>
      <c r="L247" s="42"/>
      <c r="M247" s="174"/>
      <c r="N247" s="175" t="s">
        <v>44</v>
      </c>
      <c r="O247" s="43"/>
      <c r="P247" s="176">
        <f>O247*H247</f>
        <v>0</v>
      </c>
      <c r="Q247" s="176">
        <v>0</v>
      </c>
      <c r="R247" s="176">
        <f>Q247*H247</f>
        <v>0</v>
      </c>
      <c r="S247" s="176">
        <v>0</v>
      </c>
      <c r="T247" s="177">
        <f>S247*H247</f>
        <v>0</v>
      </c>
      <c r="AR247" s="28" t="s">
        <v>259</v>
      </c>
      <c r="AT247" s="28" t="s">
        <v>156</v>
      </c>
      <c r="AU247" s="28" t="s">
        <v>82</v>
      </c>
      <c r="AY247" s="28" t="s">
        <v>153</v>
      </c>
      <c r="BE247" s="178">
        <f>IF(N247="základní",J247,0)</f>
        <v>0</v>
      </c>
      <c r="BF247" s="178">
        <f>IF(N247="snížená",J247,0)</f>
        <v>0</v>
      </c>
      <c r="BG247" s="178">
        <f>IF(N247="zákl. přenesená",J247,0)</f>
        <v>0</v>
      </c>
      <c r="BH247" s="178">
        <f>IF(N247="sníž. přenesená",J247,0)</f>
        <v>0</v>
      </c>
      <c r="BI247" s="178">
        <f>IF(N247="nulová",J247,0)</f>
        <v>0</v>
      </c>
      <c r="BJ247" s="28" t="s">
        <v>21</v>
      </c>
      <c r="BK247" s="178">
        <f>ROUND(I247*H247,2)</f>
        <v>0</v>
      </c>
      <c r="BL247" s="28" t="s">
        <v>259</v>
      </c>
      <c r="BM247" s="28" t="s">
        <v>526</v>
      </c>
    </row>
    <row r="248" spans="2:47" s="47" customFormat="1" ht="72">
      <c r="B248" s="4"/>
      <c r="D248" s="179" t="s">
        <v>163</v>
      </c>
      <c r="F248" s="180" t="s">
        <v>527</v>
      </c>
      <c r="K248" s="66"/>
      <c r="L248" s="42"/>
      <c r="M248" s="181"/>
      <c r="N248" s="43"/>
      <c r="O248" s="43"/>
      <c r="P248" s="43"/>
      <c r="Q248" s="43"/>
      <c r="R248" s="43"/>
      <c r="S248" s="43"/>
      <c r="T248" s="81"/>
      <c r="AT248" s="28" t="s">
        <v>163</v>
      </c>
      <c r="AU248" s="28" t="s">
        <v>82</v>
      </c>
    </row>
    <row r="249" spans="2:51" s="183" customFormat="1" ht="12">
      <c r="B249" s="182"/>
      <c r="D249" s="179" t="s">
        <v>165</v>
      </c>
      <c r="E249" s="184"/>
      <c r="F249" s="185" t="s">
        <v>528</v>
      </c>
      <c r="H249" s="184"/>
      <c r="K249" s="186"/>
      <c r="L249" s="187"/>
      <c r="M249" s="188"/>
      <c r="N249" s="189"/>
      <c r="O249" s="189"/>
      <c r="P249" s="189"/>
      <c r="Q249" s="189"/>
      <c r="R249" s="189"/>
      <c r="S249" s="189"/>
      <c r="T249" s="190"/>
      <c r="AT249" s="184" t="s">
        <v>165</v>
      </c>
      <c r="AU249" s="184" t="s">
        <v>82</v>
      </c>
      <c r="AV249" s="183" t="s">
        <v>21</v>
      </c>
      <c r="AW249" s="183" t="s">
        <v>36</v>
      </c>
      <c r="AX249" s="183" t="s">
        <v>73</v>
      </c>
      <c r="AY249" s="184" t="s">
        <v>153</v>
      </c>
    </row>
    <row r="250" spans="2:51" s="183" customFormat="1" ht="12">
      <c r="B250" s="182"/>
      <c r="D250" s="179" t="s">
        <v>165</v>
      </c>
      <c r="E250" s="184"/>
      <c r="F250" s="185" t="s">
        <v>529</v>
      </c>
      <c r="H250" s="184"/>
      <c r="K250" s="186"/>
      <c r="L250" s="187"/>
      <c r="M250" s="188"/>
      <c r="N250" s="189"/>
      <c r="O250" s="189"/>
      <c r="P250" s="189"/>
      <c r="Q250" s="189"/>
      <c r="R250" s="189"/>
      <c r="S250" s="189"/>
      <c r="T250" s="190"/>
      <c r="AT250" s="184" t="s">
        <v>165</v>
      </c>
      <c r="AU250" s="184" t="s">
        <v>82</v>
      </c>
      <c r="AV250" s="183" t="s">
        <v>21</v>
      </c>
      <c r="AW250" s="183" t="s">
        <v>36</v>
      </c>
      <c r="AX250" s="183" t="s">
        <v>73</v>
      </c>
      <c r="AY250" s="184" t="s">
        <v>153</v>
      </c>
    </row>
    <row r="251" spans="2:51" s="192" customFormat="1" ht="12">
      <c r="B251" s="191"/>
      <c r="D251" s="201" t="s">
        <v>165</v>
      </c>
      <c r="E251" s="202"/>
      <c r="F251" s="203" t="s">
        <v>21</v>
      </c>
      <c r="H251" s="204">
        <v>1</v>
      </c>
      <c r="K251" s="196"/>
      <c r="L251" s="197"/>
      <c r="M251" s="198"/>
      <c r="N251" s="199"/>
      <c r="O251" s="199"/>
      <c r="P251" s="199"/>
      <c r="Q251" s="199"/>
      <c r="R251" s="199"/>
      <c r="S251" s="199"/>
      <c r="T251" s="200"/>
      <c r="AT251" s="193" t="s">
        <v>165</v>
      </c>
      <c r="AU251" s="193" t="s">
        <v>82</v>
      </c>
      <c r="AV251" s="192" t="s">
        <v>82</v>
      </c>
      <c r="AW251" s="192" t="s">
        <v>36</v>
      </c>
      <c r="AX251" s="192" t="s">
        <v>21</v>
      </c>
      <c r="AY251" s="193" t="s">
        <v>153</v>
      </c>
    </row>
    <row r="252" spans="2:65" s="47" customFormat="1" ht="28.5" customHeight="1">
      <c r="B252" s="4"/>
      <c r="C252" s="5" t="s">
        <v>446</v>
      </c>
      <c r="D252" s="5" t="s">
        <v>156</v>
      </c>
      <c r="E252" s="6" t="s">
        <v>531</v>
      </c>
      <c r="F252" s="7" t="s">
        <v>532</v>
      </c>
      <c r="G252" s="8" t="s">
        <v>194</v>
      </c>
      <c r="H252" s="9">
        <v>1</v>
      </c>
      <c r="I252" s="10"/>
      <c r="J252" s="11">
        <f>ROUND(I252*H252,2)</f>
        <v>0</v>
      </c>
      <c r="K252" s="12"/>
      <c r="L252" s="42"/>
      <c r="M252" s="174"/>
      <c r="N252" s="175" t="s">
        <v>44</v>
      </c>
      <c r="O252" s="43"/>
      <c r="P252" s="176">
        <f>O252*H252</f>
        <v>0</v>
      </c>
      <c r="Q252" s="176">
        <v>0</v>
      </c>
      <c r="R252" s="176">
        <f>Q252*H252</f>
        <v>0</v>
      </c>
      <c r="S252" s="176">
        <v>0</v>
      </c>
      <c r="T252" s="177">
        <f>S252*H252</f>
        <v>0</v>
      </c>
      <c r="AR252" s="28" t="s">
        <v>259</v>
      </c>
      <c r="AT252" s="28" t="s">
        <v>156</v>
      </c>
      <c r="AU252" s="28" t="s">
        <v>82</v>
      </c>
      <c r="AY252" s="28" t="s">
        <v>153</v>
      </c>
      <c r="BE252" s="178">
        <f>IF(N252="základní",J252,0)</f>
        <v>0</v>
      </c>
      <c r="BF252" s="178">
        <f>IF(N252="snížená",J252,0)</f>
        <v>0</v>
      </c>
      <c r="BG252" s="178">
        <f>IF(N252="zákl. přenesená",J252,0)</f>
        <v>0</v>
      </c>
      <c r="BH252" s="178">
        <f>IF(N252="sníž. přenesená",J252,0)</f>
        <v>0</v>
      </c>
      <c r="BI252" s="178">
        <f>IF(N252="nulová",J252,0)</f>
        <v>0</v>
      </c>
      <c r="BJ252" s="28" t="s">
        <v>21</v>
      </c>
      <c r="BK252" s="178">
        <f>ROUND(I252*H252,2)</f>
        <v>0</v>
      </c>
      <c r="BL252" s="28" t="s">
        <v>259</v>
      </c>
      <c r="BM252" s="28" t="s">
        <v>533</v>
      </c>
    </row>
    <row r="253" spans="2:47" s="47" customFormat="1" ht="48">
      <c r="B253" s="4"/>
      <c r="D253" s="179" t="s">
        <v>163</v>
      </c>
      <c r="F253" s="180" t="s">
        <v>534</v>
      </c>
      <c r="K253" s="66"/>
      <c r="L253" s="42"/>
      <c r="M253" s="181"/>
      <c r="N253" s="43"/>
      <c r="O253" s="43"/>
      <c r="P253" s="43"/>
      <c r="Q253" s="43"/>
      <c r="R253" s="43"/>
      <c r="S253" s="43"/>
      <c r="T253" s="81"/>
      <c r="AT253" s="28" t="s">
        <v>163</v>
      </c>
      <c r="AU253" s="28" t="s">
        <v>82</v>
      </c>
    </row>
    <row r="254" spans="2:51" s="183" customFormat="1" ht="12">
      <c r="B254" s="182"/>
      <c r="D254" s="179" t="s">
        <v>165</v>
      </c>
      <c r="E254" s="184"/>
      <c r="F254" s="185" t="s">
        <v>528</v>
      </c>
      <c r="H254" s="184"/>
      <c r="K254" s="186"/>
      <c r="L254" s="187"/>
      <c r="M254" s="188"/>
      <c r="N254" s="189"/>
      <c r="O254" s="189"/>
      <c r="P254" s="189"/>
      <c r="Q254" s="189"/>
      <c r="R254" s="189"/>
      <c r="S254" s="189"/>
      <c r="T254" s="190"/>
      <c r="AT254" s="184" t="s">
        <v>165</v>
      </c>
      <c r="AU254" s="184" t="s">
        <v>82</v>
      </c>
      <c r="AV254" s="183" t="s">
        <v>21</v>
      </c>
      <c r="AW254" s="183" t="s">
        <v>36</v>
      </c>
      <c r="AX254" s="183" t="s">
        <v>73</v>
      </c>
      <c r="AY254" s="184" t="s">
        <v>153</v>
      </c>
    </row>
    <row r="255" spans="2:51" s="183" customFormat="1" ht="12">
      <c r="B255" s="182"/>
      <c r="D255" s="179" t="s">
        <v>165</v>
      </c>
      <c r="E255" s="184"/>
      <c r="F255" s="185" t="s">
        <v>529</v>
      </c>
      <c r="H255" s="184"/>
      <c r="K255" s="186"/>
      <c r="L255" s="187"/>
      <c r="M255" s="188"/>
      <c r="N255" s="189"/>
      <c r="O255" s="189"/>
      <c r="P255" s="189"/>
      <c r="Q255" s="189"/>
      <c r="R255" s="189"/>
      <c r="S255" s="189"/>
      <c r="T255" s="190"/>
      <c r="AT255" s="184" t="s">
        <v>165</v>
      </c>
      <c r="AU255" s="184" t="s">
        <v>82</v>
      </c>
      <c r="AV255" s="183" t="s">
        <v>21</v>
      </c>
      <c r="AW255" s="183" t="s">
        <v>36</v>
      </c>
      <c r="AX255" s="183" t="s">
        <v>73</v>
      </c>
      <c r="AY255" s="184" t="s">
        <v>153</v>
      </c>
    </row>
    <row r="256" spans="2:51" s="192" customFormat="1" ht="12">
      <c r="B256" s="191"/>
      <c r="D256" s="201" t="s">
        <v>165</v>
      </c>
      <c r="E256" s="202"/>
      <c r="F256" s="203" t="s">
        <v>21</v>
      </c>
      <c r="H256" s="204">
        <v>1</v>
      </c>
      <c r="K256" s="196"/>
      <c r="L256" s="197"/>
      <c r="M256" s="198"/>
      <c r="N256" s="199"/>
      <c r="O256" s="199"/>
      <c r="P256" s="199"/>
      <c r="Q256" s="199"/>
      <c r="R256" s="199"/>
      <c r="S256" s="199"/>
      <c r="T256" s="200"/>
      <c r="AT256" s="193" t="s">
        <v>165</v>
      </c>
      <c r="AU256" s="193" t="s">
        <v>82</v>
      </c>
      <c r="AV256" s="192" t="s">
        <v>82</v>
      </c>
      <c r="AW256" s="192" t="s">
        <v>36</v>
      </c>
      <c r="AX256" s="192" t="s">
        <v>21</v>
      </c>
      <c r="AY256" s="193" t="s">
        <v>153</v>
      </c>
    </row>
    <row r="257" spans="2:65" s="47" customFormat="1" ht="20.25" customHeight="1">
      <c r="B257" s="4"/>
      <c r="C257" s="5" t="s">
        <v>451</v>
      </c>
      <c r="D257" s="5" t="s">
        <v>156</v>
      </c>
      <c r="E257" s="6" t="s">
        <v>536</v>
      </c>
      <c r="F257" s="7" t="s">
        <v>853</v>
      </c>
      <c r="G257" s="8" t="s">
        <v>194</v>
      </c>
      <c r="H257" s="9">
        <v>1</v>
      </c>
      <c r="I257" s="10"/>
      <c r="J257" s="11">
        <f>ROUND(I257*H257,2)</f>
        <v>0</v>
      </c>
      <c r="K257" s="12"/>
      <c r="L257" s="42"/>
      <c r="M257" s="174"/>
      <c r="N257" s="175" t="s">
        <v>44</v>
      </c>
      <c r="O257" s="43"/>
      <c r="P257" s="176">
        <f>O257*H257</f>
        <v>0</v>
      </c>
      <c r="Q257" s="176">
        <v>0</v>
      </c>
      <c r="R257" s="176">
        <f>Q257*H257</f>
        <v>0</v>
      </c>
      <c r="S257" s="176">
        <v>0</v>
      </c>
      <c r="T257" s="177">
        <f>S257*H257</f>
        <v>0</v>
      </c>
      <c r="AR257" s="28" t="s">
        <v>259</v>
      </c>
      <c r="AT257" s="28" t="s">
        <v>156</v>
      </c>
      <c r="AU257" s="28" t="s">
        <v>82</v>
      </c>
      <c r="AY257" s="28" t="s">
        <v>153</v>
      </c>
      <c r="BE257" s="178">
        <f>IF(N257="základní",J257,0)</f>
        <v>0</v>
      </c>
      <c r="BF257" s="178">
        <f>IF(N257="snížená",J257,0)</f>
        <v>0</v>
      </c>
      <c r="BG257" s="178">
        <f>IF(N257="zákl. přenesená",J257,0)</f>
        <v>0</v>
      </c>
      <c r="BH257" s="178">
        <f>IF(N257="sníž. přenesená",J257,0)</f>
        <v>0</v>
      </c>
      <c r="BI257" s="178">
        <f>IF(N257="nulová",J257,0)</f>
        <v>0</v>
      </c>
      <c r="BJ257" s="28" t="s">
        <v>21</v>
      </c>
      <c r="BK257" s="178">
        <f>ROUND(I257*H257,2)</f>
        <v>0</v>
      </c>
      <c r="BL257" s="28" t="s">
        <v>259</v>
      </c>
      <c r="BM257" s="28" t="s">
        <v>538</v>
      </c>
    </row>
    <row r="258" spans="2:47" s="47" customFormat="1" ht="36">
      <c r="B258" s="4"/>
      <c r="D258" s="179" t="s">
        <v>163</v>
      </c>
      <c r="F258" s="180" t="s">
        <v>854</v>
      </c>
      <c r="K258" s="66"/>
      <c r="L258" s="42"/>
      <c r="M258" s="181"/>
      <c r="N258" s="43"/>
      <c r="O258" s="43"/>
      <c r="P258" s="43"/>
      <c r="Q258" s="43"/>
      <c r="R258" s="43"/>
      <c r="S258" s="43"/>
      <c r="T258" s="81"/>
      <c r="AT258" s="28" t="s">
        <v>163</v>
      </c>
      <c r="AU258" s="28" t="s">
        <v>82</v>
      </c>
    </row>
    <row r="259" spans="2:51" s="183" customFormat="1" ht="12">
      <c r="B259" s="182"/>
      <c r="D259" s="179" t="s">
        <v>165</v>
      </c>
      <c r="E259" s="184"/>
      <c r="F259" s="185" t="s">
        <v>528</v>
      </c>
      <c r="H259" s="184"/>
      <c r="K259" s="186"/>
      <c r="L259" s="187"/>
      <c r="M259" s="188"/>
      <c r="N259" s="189"/>
      <c r="O259" s="189"/>
      <c r="P259" s="189"/>
      <c r="Q259" s="189"/>
      <c r="R259" s="189"/>
      <c r="S259" s="189"/>
      <c r="T259" s="190"/>
      <c r="AT259" s="184" t="s">
        <v>165</v>
      </c>
      <c r="AU259" s="184" t="s">
        <v>82</v>
      </c>
      <c r="AV259" s="183" t="s">
        <v>21</v>
      </c>
      <c r="AW259" s="183" t="s">
        <v>36</v>
      </c>
      <c r="AX259" s="183" t="s">
        <v>73</v>
      </c>
      <c r="AY259" s="184" t="s">
        <v>153</v>
      </c>
    </row>
    <row r="260" spans="2:51" s="183" customFormat="1" ht="12">
      <c r="B260" s="182"/>
      <c r="D260" s="179" t="s">
        <v>165</v>
      </c>
      <c r="E260" s="184"/>
      <c r="F260" s="185" t="s">
        <v>529</v>
      </c>
      <c r="H260" s="184"/>
      <c r="K260" s="186"/>
      <c r="L260" s="187"/>
      <c r="M260" s="188"/>
      <c r="N260" s="189"/>
      <c r="O260" s="189"/>
      <c r="P260" s="189"/>
      <c r="Q260" s="189"/>
      <c r="R260" s="189"/>
      <c r="S260" s="189"/>
      <c r="T260" s="190"/>
      <c r="AT260" s="184" t="s">
        <v>165</v>
      </c>
      <c r="AU260" s="184" t="s">
        <v>82</v>
      </c>
      <c r="AV260" s="183" t="s">
        <v>21</v>
      </c>
      <c r="AW260" s="183" t="s">
        <v>36</v>
      </c>
      <c r="AX260" s="183" t="s">
        <v>73</v>
      </c>
      <c r="AY260" s="184" t="s">
        <v>153</v>
      </c>
    </row>
    <row r="261" spans="2:51" s="192" customFormat="1" ht="12">
      <c r="B261" s="191"/>
      <c r="D261" s="201" t="s">
        <v>165</v>
      </c>
      <c r="E261" s="202"/>
      <c r="F261" s="203" t="s">
        <v>21</v>
      </c>
      <c r="H261" s="204">
        <v>1</v>
      </c>
      <c r="K261" s="196"/>
      <c r="L261" s="197"/>
      <c r="M261" s="198"/>
      <c r="N261" s="199"/>
      <c r="O261" s="199"/>
      <c r="P261" s="199"/>
      <c r="Q261" s="199"/>
      <c r="R261" s="199"/>
      <c r="S261" s="199"/>
      <c r="T261" s="200"/>
      <c r="AT261" s="193" t="s">
        <v>165</v>
      </c>
      <c r="AU261" s="193" t="s">
        <v>82</v>
      </c>
      <c r="AV261" s="192" t="s">
        <v>82</v>
      </c>
      <c r="AW261" s="192" t="s">
        <v>36</v>
      </c>
      <c r="AX261" s="192" t="s">
        <v>21</v>
      </c>
      <c r="AY261" s="193" t="s">
        <v>153</v>
      </c>
    </row>
    <row r="262" spans="2:65" s="47" customFormat="1" ht="20.25" customHeight="1">
      <c r="B262" s="4"/>
      <c r="C262" s="5" t="s">
        <v>460</v>
      </c>
      <c r="D262" s="5" t="s">
        <v>156</v>
      </c>
      <c r="E262" s="6" t="s">
        <v>541</v>
      </c>
      <c r="F262" s="7" t="s">
        <v>855</v>
      </c>
      <c r="G262" s="8" t="s">
        <v>194</v>
      </c>
      <c r="H262" s="9">
        <v>1</v>
      </c>
      <c r="I262" s="10"/>
      <c r="J262" s="11">
        <f>ROUND(I262*H262,2)</f>
        <v>0</v>
      </c>
      <c r="K262" s="12"/>
      <c r="L262" s="42"/>
      <c r="M262" s="174"/>
      <c r="N262" s="175" t="s">
        <v>44</v>
      </c>
      <c r="O262" s="43"/>
      <c r="P262" s="176">
        <f>O262*H262</f>
        <v>0</v>
      </c>
      <c r="Q262" s="176">
        <v>0</v>
      </c>
      <c r="R262" s="176">
        <f>Q262*H262</f>
        <v>0</v>
      </c>
      <c r="S262" s="176">
        <v>0</v>
      </c>
      <c r="T262" s="177">
        <f>S262*H262</f>
        <v>0</v>
      </c>
      <c r="AR262" s="28" t="s">
        <v>259</v>
      </c>
      <c r="AT262" s="28" t="s">
        <v>156</v>
      </c>
      <c r="AU262" s="28" t="s">
        <v>82</v>
      </c>
      <c r="AY262" s="28" t="s">
        <v>153</v>
      </c>
      <c r="BE262" s="178">
        <f>IF(N262="základní",J262,0)</f>
        <v>0</v>
      </c>
      <c r="BF262" s="178">
        <f>IF(N262="snížená",J262,0)</f>
        <v>0</v>
      </c>
      <c r="BG262" s="178">
        <f>IF(N262="zákl. přenesená",J262,0)</f>
        <v>0</v>
      </c>
      <c r="BH262" s="178">
        <f>IF(N262="sníž. přenesená",J262,0)</f>
        <v>0</v>
      </c>
      <c r="BI262" s="178">
        <f>IF(N262="nulová",J262,0)</f>
        <v>0</v>
      </c>
      <c r="BJ262" s="28" t="s">
        <v>21</v>
      </c>
      <c r="BK262" s="178">
        <f>ROUND(I262*H262,2)</f>
        <v>0</v>
      </c>
      <c r="BL262" s="28" t="s">
        <v>259</v>
      </c>
      <c r="BM262" s="28" t="s">
        <v>550</v>
      </c>
    </row>
    <row r="263" spans="2:47" s="47" customFormat="1" ht="48">
      <c r="B263" s="4"/>
      <c r="D263" s="179" t="s">
        <v>163</v>
      </c>
      <c r="F263" s="180" t="s">
        <v>856</v>
      </c>
      <c r="K263" s="66"/>
      <c r="L263" s="42"/>
      <c r="M263" s="181"/>
      <c r="N263" s="43"/>
      <c r="O263" s="43"/>
      <c r="P263" s="43"/>
      <c r="Q263" s="43"/>
      <c r="R263" s="43"/>
      <c r="S263" s="43"/>
      <c r="T263" s="81"/>
      <c r="AT263" s="28" t="s">
        <v>163</v>
      </c>
      <c r="AU263" s="28" t="s">
        <v>82</v>
      </c>
    </row>
    <row r="264" spans="2:51" s="183" customFormat="1" ht="12">
      <c r="B264" s="182"/>
      <c r="D264" s="179" t="s">
        <v>165</v>
      </c>
      <c r="E264" s="184"/>
      <c r="F264" s="185" t="s">
        <v>174</v>
      </c>
      <c r="H264" s="184"/>
      <c r="K264" s="186"/>
      <c r="L264" s="187"/>
      <c r="M264" s="188"/>
      <c r="N264" s="189"/>
      <c r="O264" s="189"/>
      <c r="P264" s="189"/>
      <c r="Q264" s="189"/>
      <c r="R264" s="189"/>
      <c r="S264" s="189"/>
      <c r="T264" s="190"/>
      <c r="AT264" s="184" t="s">
        <v>165</v>
      </c>
      <c r="AU264" s="184" t="s">
        <v>82</v>
      </c>
      <c r="AV264" s="183" t="s">
        <v>21</v>
      </c>
      <c r="AW264" s="183" t="s">
        <v>36</v>
      </c>
      <c r="AX264" s="183" t="s">
        <v>73</v>
      </c>
      <c r="AY264" s="184" t="s">
        <v>153</v>
      </c>
    </row>
    <row r="265" spans="2:51" s="183" customFormat="1" ht="12">
      <c r="B265" s="182"/>
      <c r="D265" s="179" t="s">
        <v>165</v>
      </c>
      <c r="E265" s="184"/>
      <c r="F265" s="185" t="s">
        <v>544</v>
      </c>
      <c r="H265" s="184"/>
      <c r="K265" s="186"/>
      <c r="L265" s="187"/>
      <c r="M265" s="188"/>
      <c r="N265" s="189"/>
      <c r="O265" s="189"/>
      <c r="P265" s="189"/>
      <c r="Q265" s="189"/>
      <c r="R265" s="189"/>
      <c r="S265" s="189"/>
      <c r="T265" s="190"/>
      <c r="AT265" s="184" t="s">
        <v>165</v>
      </c>
      <c r="AU265" s="184" t="s">
        <v>82</v>
      </c>
      <c r="AV265" s="183" t="s">
        <v>21</v>
      </c>
      <c r="AW265" s="183" t="s">
        <v>36</v>
      </c>
      <c r="AX265" s="183" t="s">
        <v>73</v>
      </c>
      <c r="AY265" s="184" t="s">
        <v>153</v>
      </c>
    </row>
    <row r="266" spans="2:51" s="183" customFormat="1" ht="12">
      <c r="B266" s="182"/>
      <c r="D266" s="179" t="s">
        <v>165</v>
      </c>
      <c r="E266" s="184"/>
      <c r="F266" s="185" t="s">
        <v>546</v>
      </c>
      <c r="H266" s="184"/>
      <c r="K266" s="186"/>
      <c r="L266" s="187"/>
      <c r="M266" s="188"/>
      <c r="N266" s="189"/>
      <c r="O266" s="189"/>
      <c r="P266" s="189"/>
      <c r="Q266" s="189"/>
      <c r="R266" s="189"/>
      <c r="S266" s="189"/>
      <c r="T266" s="190"/>
      <c r="AT266" s="184" t="s">
        <v>165</v>
      </c>
      <c r="AU266" s="184" t="s">
        <v>82</v>
      </c>
      <c r="AV266" s="183" t="s">
        <v>21</v>
      </c>
      <c r="AW266" s="183" t="s">
        <v>36</v>
      </c>
      <c r="AX266" s="183" t="s">
        <v>73</v>
      </c>
      <c r="AY266" s="184" t="s">
        <v>153</v>
      </c>
    </row>
    <row r="267" spans="2:51" s="192" customFormat="1" ht="12">
      <c r="B267" s="191"/>
      <c r="D267" s="201" t="s">
        <v>165</v>
      </c>
      <c r="E267" s="202"/>
      <c r="F267" s="203" t="s">
        <v>21</v>
      </c>
      <c r="H267" s="204">
        <v>1</v>
      </c>
      <c r="K267" s="196"/>
      <c r="L267" s="197"/>
      <c r="M267" s="198"/>
      <c r="N267" s="199"/>
      <c r="O267" s="199"/>
      <c r="P267" s="199"/>
      <c r="Q267" s="199"/>
      <c r="R267" s="199"/>
      <c r="S267" s="199"/>
      <c r="T267" s="200"/>
      <c r="AT267" s="193" t="s">
        <v>165</v>
      </c>
      <c r="AU267" s="193" t="s">
        <v>82</v>
      </c>
      <c r="AV267" s="192" t="s">
        <v>82</v>
      </c>
      <c r="AW267" s="192" t="s">
        <v>36</v>
      </c>
      <c r="AX267" s="192" t="s">
        <v>21</v>
      </c>
      <c r="AY267" s="193" t="s">
        <v>153</v>
      </c>
    </row>
    <row r="268" spans="2:65" s="47" customFormat="1" ht="20.25" customHeight="1">
      <c r="B268" s="4"/>
      <c r="C268" s="5" t="s">
        <v>467</v>
      </c>
      <c r="D268" s="5" t="s">
        <v>156</v>
      </c>
      <c r="E268" s="6" t="s">
        <v>548</v>
      </c>
      <c r="F268" s="7" t="s">
        <v>857</v>
      </c>
      <c r="G268" s="8" t="s">
        <v>194</v>
      </c>
      <c r="H268" s="9">
        <v>1</v>
      </c>
      <c r="I268" s="10"/>
      <c r="J268" s="11">
        <f>ROUND(I268*H268,2)</f>
        <v>0</v>
      </c>
      <c r="K268" s="12"/>
      <c r="L268" s="42"/>
      <c r="M268" s="174"/>
      <c r="N268" s="175" t="s">
        <v>44</v>
      </c>
      <c r="O268" s="43"/>
      <c r="P268" s="176">
        <f>O268*H268</f>
        <v>0</v>
      </c>
      <c r="Q268" s="176">
        <v>0</v>
      </c>
      <c r="R268" s="176">
        <f>Q268*H268</f>
        <v>0</v>
      </c>
      <c r="S268" s="176">
        <v>0</v>
      </c>
      <c r="T268" s="177">
        <f>S268*H268</f>
        <v>0</v>
      </c>
      <c r="AR268" s="28" t="s">
        <v>259</v>
      </c>
      <c r="AT268" s="28" t="s">
        <v>156</v>
      </c>
      <c r="AU268" s="28" t="s">
        <v>82</v>
      </c>
      <c r="AY268" s="28" t="s">
        <v>153</v>
      </c>
      <c r="BE268" s="178">
        <f>IF(N268="základní",J268,0)</f>
        <v>0</v>
      </c>
      <c r="BF268" s="178">
        <f>IF(N268="snížená",J268,0)</f>
        <v>0</v>
      </c>
      <c r="BG268" s="178">
        <f>IF(N268="zákl. přenesená",J268,0)</f>
        <v>0</v>
      </c>
      <c r="BH268" s="178">
        <f>IF(N268="sníž. přenesená",J268,0)</f>
        <v>0</v>
      </c>
      <c r="BI268" s="178">
        <f>IF(N268="nulová",J268,0)</f>
        <v>0</v>
      </c>
      <c r="BJ268" s="28" t="s">
        <v>21</v>
      </c>
      <c r="BK268" s="178">
        <f>ROUND(I268*H268,2)</f>
        <v>0</v>
      </c>
      <c r="BL268" s="28" t="s">
        <v>259</v>
      </c>
      <c r="BM268" s="28" t="s">
        <v>858</v>
      </c>
    </row>
    <row r="269" spans="2:47" s="47" customFormat="1" ht="48">
      <c r="B269" s="4"/>
      <c r="D269" s="179" t="s">
        <v>163</v>
      </c>
      <c r="F269" s="180" t="s">
        <v>859</v>
      </c>
      <c r="K269" s="66"/>
      <c r="L269" s="42"/>
      <c r="M269" s="181"/>
      <c r="N269" s="43"/>
      <c r="O269" s="43"/>
      <c r="P269" s="43"/>
      <c r="Q269" s="43"/>
      <c r="R269" s="43"/>
      <c r="S269" s="43"/>
      <c r="T269" s="81"/>
      <c r="AT269" s="28" t="s">
        <v>163</v>
      </c>
      <c r="AU269" s="28" t="s">
        <v>82</v>
      </c>
    </row>
    <row r="270" spans="2:51" s="183" customFormat="1" ht="12">
      <c r="B270" s="182"/>
      <c r="D270" s="179" t="s">
        <v>165</v>
      </c>
      <c r="E270" s="184"/>
      <c r="F270" s="185" t="s">
        <v>174</v>
      </c>
      <c r="H270" s="184"/>
      <c r="K270" s="186"/>
      <c r="L270" s="187"/>
      <c r="M270" s="188"/>
      <c r="N270" s="189"/>
      <c r="O270" s="189"/>
      <c r="P270" s="189"/>
      <c r="Q270" s="189"/>
      <c r="R270" s="189"/>
      <c r="S270" s="189"/>
      <c r="T270" s="190"/>
      <c r="AT270" s="184" t="s">
        <v>165</v>
      </c>
      <c r="AU270" s="184" t="s">
        <v>82</v>
      </c>
      <c r="AV270" s="183" t="s">
        <v>21</v>
      </c>
      <c r="AW270" s="183" t="s">
        <v>36</v>
      </c>
      <c r="AX270" s="183" t="s">
        <v>73</v>
      </c>
      <c r="AY270" s="184" t="s">
        <v>153</v>
      </c>
    </row>
    <row r="271" spans="2:51" s="183" customFormat="1" ht="12">
      <c r="B271" s="182"/>
      <c r="D271" s="179" t="s">
        <v>165</v>
      </c>
      <c r="E271" s="184"/>
      <c r="F271" s="185" t="s">
        <v>552</v>
      </c>
      <c r="H271" s="184"/>
      <c r="K271" s="186"/>
      <c r="L271" s="187"/>
      <c r="M271" s="188"/>
      <c r="N271" s="189"/>
      <c r="O271" s="189"/>
      <c r="P271" s="189"/>
      <c r="Q271" s="189"/>
      <c r="R271" s="189"/>
      <c r="S271" s="189"/>
      <c r="T271" s="190"/>
      <c r="AT271" s="184" t="s">
        <v>165</v>
      </c>
      <c r="AU271" s="184" t="s">
        <v>82</v>
      </c>
      <c r="AV271" s="183" t="s">
        <v>21</v>
      </c>
      <c r="AW271" s="183" t="s">
        <v>36</v>
      </c>
      <c r="AX271" s="183" t="s">
        <v>73</v>
      </c>
      <c r="AY271" s="184" t="s">
        <v>153</v>
      </c>
    </row>
    <row r="272" spans="2:51" s="183" customFormat="1" ht="12">
      <c r="B272" s="182"/>
      <c r="D272" s="179" t="s">
        <v>165</v>
      </c>
      <c r="E272" s="184"/>
      <c r="F272" s="185" t="s">
        <v>546</v>
      </c>
      <c r="H272" s="184"/>
      <c r="K272" s="186"/>
      <c r="L272" s="187"/>
      <c r="M272" s="188"/>
      <c r="N272" s="189"/>
      <c r="O272" s="189"/>
      <c r="P272" s="189"/>
      <c r="Q272" s="189"/>
      <c r="R272" s="189"/>
      <c r="S272" s="189"/>
      <c r="T272" s="190"/>
      <c r="AT272" s="184" t="s">
        <v>165</v>
      </c>
      <c r="AU272" s="184" t="s">
        <v>82</v>
      </c>
      <c r="AV272" s="183" t="s">
        <v>21</v>
      </c>
      <c r="AW272" s="183" t="s">
        <v>36</v>
      </c>
      <c r="AX272" s="183" t="s">
        <v>73</v>
      </c>
      <c r="AY272" s="184" t="s">
        <v>153</v>
      </c>
    </row>
    <row r="273" spans="2:51" s="192" customFormat="1" ht="12">
      <c r="B273" s="191"/>
      <c r="D273" s="201" t="s">
        <v>165</v>
      </c>
      <c r="E273" s="202"/>
      <c r="F273" s="203" t="s">
        <v>21</v>
      </c>
      <c r="H273" s="204">
        <v>1</v>
      </c>
      <c r="K273" s="196"/>
      <c r="L273" s="197"/>
      <c r="M273" s="198"/>
      <c r="N273" s="199"/>
      <c r="O273" s="199"/>
      <c r="P273" s="199"/>
      <c r="Q273" s="199"/>
      <c r="R273" s="199"/>
      <c r="S273" s="199"/>
      <c r="T273" s="200"/>
      <c r="AT273" s="193" t="s">
        <v>165</v>
      </c>
      <c r="AU273" s="193" t="s">
        <v>82</v>
      </c>
      <c r="AV273" s="192" t="s">
        <v>82</v>
      </c>
      <c r="AW273" s="192" t="s">
        <v>36</v>
      </c>
      <c r="AX273" s="192" t="s">
        <v>21</v>
      </c>
      <c r="AY273" s="193" t="s">
        <v>153</v>
      </c>
    </row>
    <row r="274" spans="2:65" s="47" customFormat="1" ht="20.25" customHeight="1">
      <c r="B274" s="4"/>
      <c r="C274" s="5" t="s">
        <v>473</v>
      </c>
      <c r="D274" s="5" t="s">
        <v>156</v>
      </c>
      <c r="E274" s="6" t="s">
        <v>860</v>
      </c>
      <c r="F274" s="7" t="s">
        <v>861</v>
      </c>
      <c r="G274" s="8" t="s">
        <v>194</v>
      </c>
      <c r="H274" s="9">
        <v>1</v>
      </c>
      <c r="I274" s="10"/>
      <c r="J274" s="11">
        <f>ROUND(I274*H274,2)</f>
        <v>0</v>
      </c>
      <c r="K274" s="12"/>
      <c r="L274" s="42"/>
      <c r="M274" s="174"/>
      <c r="N274" s="175" t="s">
        <v>44</v>
      </c>
      <c r="O274" s="43"/>
      <c r="P274" s="176">
        <f>O274*H274</f>
        <v>0</v>
      </c>
      <c r="Q274" s="176">
        <v>0</v>
      </c>
      <c r="R274" s="176">
        <f>Q274*H274</f>
        <v>0</v>
      </c>
      <c r="S274" s="176">
        <v>0</v>
      </c>
      <c r="T274" s="177">
        <f>S274*H274</f>
        <v>0</v>
      </c>
      <c r="AR274" s="28" t="s">
        <v>259</v>
      </c>
      <c r="AT274" s="28" t="s">
        <v>156</v>
      </c>
      <c r="AU274" s="28" t="s">
        <v>82</v>
      </c>
      <c r="AY274" s="28" t="s">
        <v>153</v>
      </c>
      <c r="BE274" s="178">
        <f>IF(N274="základní",J274,0)</f>
        <v>0</v>
      </c>
      <c r="BF274" s="178">
        <f>IF(N274="snížená",J274,0)</f>
        <v>0</v>
      </c>
      <c r="BG274" s="178">
        <f>IF(N274="zákl. přenesená",J274,0)</f>
        <v>0</v>
      </c>
      <c r="BH274" s="178">
        <f>IF(N274="sníž. přenesená",J274,0)</f>
        <v>0</v>
      </c>
      <c r="BI274" s="178">
        <f>IF(N274="nulová",J274,0)</f>
        <v>0</v>
      </c>
      <c r="BJ274" s="28" t="s">
        <v>21</v>
      </c>
      <c r="BK274" s="178">
        <f>ROUND(I274*H274,2)</f>
        <v>0</v>
      </c>
      <c r="BL274" s="28" t="s">
        <v>259</v>
      </c>
      <c r="BM274" s="28" t="s">
        <v>862</v>
      </c>
    </row>
    <row r="275" spans="2:65" s="47" customFormat="1" ht="20.25" customHeight="1">
      <c r="B275" s="4"/>
      <c r="C275" s="5" t="s">
        <v>478</v>
      </c>
      <c r="D275" s="5" t="s">
        <v>156</v>
      </c>
      <c r="E275" s="6" t="s">
        <v>554</v>
      </c>
      <c r="F275" s="7" t="s">
        <v>555</v>
      </c>
      <c r="G275" s="8" t="s">
        <v>348</v>
      </c>
      <c r="H275" s="13"/>
      <c r="I275" s="10"/>
      <c r="J275" s="11">
        <f>ROUND(I275*H275,2)</f>
        <v>0</v>
      </c>
      <c r="K275" s="12" t="s">
        <v>160</v>
      </c>
      <c r="L275" s="42"/>
      <c r="M275" s="174"/>
      <c r="N275" s="175" t="s">
        <v>44</v>
      </c>
      <c r="O275" s="43"/>
      <c r="P275" s="176">
        <f>O275*H275</f>
        <v>0</v>
      </c>
      <c r="Q275" s="176">
        <v>0</v>
      </c>
      <c r="R275" s="176">
        <f>Q275*H275</f>
        <v>0</v>
      </c>
      <c r="S275" s="176">
        <v>0</v>
      </c>
      <c r="T275" s="177">
        <f>S275*H275</f>
        <v>0</v>
      </c>
      <c r="AR275" s="28" t="s">
        <v>259</v>
      </c>
      <c r="AT275" s="28" t="s">
        <v>156</v>
      </c>
      <c r="AU275" s="28" t="s">
        <v>82</v>
      </c>
      <c r="AY275" s="28" t="s">
        <v>153</v>
      </c>
      <c r="BE275" s="178">
        <f>IF(N275="základní",J275,0)</f>
        <v>0</v>
      </c>
      <c r="BF275" s="178">
        <f>IF(N275="snížená",J275,0)</f>
        <v>0</v>
      </c>
      <c r="BG275" s="178">
        <f>IF(N275="zákl. přenesená",J275,0)</f>
        <v>0</v>
      </c>
      <c r="BH275" s="178">
        <f>IF(N275="sníž. přenesená",J275,0)</f>
        <v>0</v>
      </c>
      <c r="BI275" s="178">
        <f>IF(N275="nulová",J275,0)</f>
        <v>0</v>
      </c>
      <c r="BJ275" s="28" t="s">
        <v>21</v>
      </c>
      <c r="BK275" s="178">
        <f>ROUND(I275*H275,2)</f>
        <v>0</v>
      </c>
      <c r="BL275" s="28" t="s">
        <v>259</v>
      </c>
      <c r="BM275" s="28" t="s">
        <v>556</v>
      </c>
    </row>
    <row r="276" spans="2:47" s="47" customFormat="1" ht="24">
      <c r="B276" s="4"/>
      <c r="D276" s="179" t="s">
        <v>163</v>
      </c>
      <c r="F276" s="180" t="s">
        <v>557</v>
      </c>
      <c r="K276" s="66"/>
      <c r="L276" s="42"/>
      <c r="M276" s="181"/>
      <c r="N276" s="43"/>
      <c r="O276" s="43"/>
      <c r="P276" s="43"/>
      <c r="Q276" s="43"/>
      <c r="R276" s="43"/>
      <c r="S276" s="43"/>
      <c r="T276" s="81"/>
      <c r="AT276" s="28" t="s">
        <v>163</v>
      </c>
      <c r="AU276" s="28" t="s">
        <v>82</v>
      </c>
    </row>
    <row r="277" spans="2:63" s="159" customFormat="1" ht="29.25" customHeight="1">
      <c r="B277" s="158"/>
      <c r="D277" s="171" t="s">
        <v>72</v>
      </c>
      <c r="E277" s="172" t="s">
        <v>566</v>
      </c>
      <c r="F277" s="172" t="s">
        <v>567</v>
      </c>
      <c r="J277" s="173">
        <f>BK277</f>
        <v>0</v>
      </c>
      <c r="K277" s="163"/>
      <c r="L277" s="164"/>
      <c r="M277" s="165"/>
      <c r="N277" s="166"/>
      <c r="O277" s="166"/>
      <c r="P277" s="167">
        <f>SUM(P278:P340)</f>
        <v>0</v>
      </c>
      <c r="Q277" s="166"/>
      <c r="R277" s="167">
        <f>SUM(R278:R340)</f>
        <v>0.20748945000000002</v>
      </c>
      <c r="S277" s="166"/>
      <c r="T277" s="168">
        <f>SUM(T278:T340)</f>
        <v>0.35965500000000006</v>
      </c>
      <c r="AR277" s="160" t="s">
        <v>82</v>
      </c>
      <c r="AT277" s="169" t="s">
        <v>72</v>
      </c>
      <c r="AU277" s="169" t="s">
        <v>21</v>
      </c>
      <c r="AY277" s="160" t="s">
        <v>153</v>
      </c>
      <c r="BK277" s="170">
        <f>SUM(BK278:BK340)</f>
        <v>0</v>
      </c>
    </row>
    <row r="278" spans="2:65" s="47" customFormat="1" ht="20.25" customHeight="1">
      <c r="B278" s="4"/>
      <c r="C278" s="5" t="s">
        <v>485</v>
      </c>
      <c r="D278" s="5" t="s">
        <v>156</v>
      </c>
      <c r="E278" s="6" t="s">
        <v>569</v>
      </c>
      <c r="F278" s="7" t="s">
        <v>570</v>
      </c>
      <c r="G278" s="8" t="s">
        <v>159</v>
      </c>
      <c r="H278" s="9">
        <v>117</v>
      </c>
      <c r="I278" s="10"/>
      <c r="J278" s="11">
        <f>ROUND(I278*H278,2)</f>
        <v>0</v>
      </c>
      <c r="K278" s="12" t="s">
        <v>571</v>
      </c>
      <c r="L278" s="42"/>
      <c r="M278" s="174"/>
      <c r="N278" s="175" t="s">
        <v>44</v>
      </c>
      <c r="O278" s="43"/>
      <c r="P278" s="176">
        <f>O278*H278</f>
        <v>0</v>
      </c>
      <c r="Q278" s="176">
        <v>0</v>
      </c>
      <c r="R278" s="176">
        <f>Q278*H278</f>
        <v>0</v>
      </c>
      <c r="S278" s="176">
        <v>0.003</v>
      </c>
      <c r="T278" s="177">
        <f>S278*H278</f>
        <v>0.35100000000000003</v>
      </c>
      <c r="AR278" s="28" t="s">
        <v>259</v>
      </c>
      <c r="AT278" s="28" t="s">
        <v>156</v>
      </c>
      <c r="AU278" s="28" t="s">
        <v>82</v>
      </c>
      <c r="AY278" s="28" t="s">
        <v>153</v>
      </c>
      <c r="BE278" s="178">
        <f>IF(N278="základní",J278,0)</f>
        <v>0</v>
      </c>
      <c r="BF278" s="178">
        <f>IF(N278="snížená",J278,0)</f>
        <v>0</v>
      </c>
      <c r="BG278" s="178">
        <f>IF(N278="zákl. přenesená",J278,0)</f>
        <v>0</v>
      </c>
      <c r="BH278" s="178">
        <f>IF(N278="sníž. přenesená",J278,0)</f>
        <v>0</v>
      </c>
      <c r="BI278" s="178">
        <f>IF(N278="nulová",J278,0)</f>
        <v>0</v>
      </c>
      <c r="BJ278" s="28" t="s">
        <v>21</v>
      </c>
      <c r="BK278" s="178">
        <f>ROUND(I278*H278,2)</f>
        <v>0</v>
      </c>
      <c r="BL278" s="28" t="s">
        <v>259</v>
      </c>
      <c r="BM278" s="28" t="s">
        <v>572</v>
      </c>
    </row>
    <row r="279" spans="2:47" s="47" customFormat="1" ht="12">
      <c r="B279" s="4"/>
      <c r="D279" s="179" t="s">
        <v>163</v>
      </c>
      <c r="F279" s="180" t="s">
        <v>570</v>
      </c>
      <c r="K279" s="66"/>
      <c r="L279" s="42"/>
      <c r="M279" s="181"/>
      <c r="N279" s="43"/>
      <c r="O279" s="43"/>
      <c r="P279" s="43"/>
      <c r="Q279" s="43"/>
      <c r="R279" s="43"/>
      <c r="S279" s="43"/>
      <c r="T279" s="81"/>
      <c r="AT279" s="28" t="s">
        <v>163</v>
      </c>
      <c r="AU279" s="28" t="s">
        <v>82</v>
      </c>
    </row>
    <row r="280" spans="2:51" s="183" customFormat="1" ht="12">
      <c r="B280" s="182"/>
      <c r="D280" s="179" t="s">
        <v>165</v>
      </c>
      <c r="E280" s="184"/>
      <c r="F280" s="185" t="s">
        <v>565</v>
      </c>
      <c r="H280" s="184"/>
      <c r="K280" s="186"/>
      <c r="L280" s="187"/>
      <c r="M280" s="188"/>
      <c r="N280" s="189"/>
      <c r="O280" s="189"/>
      <c r="P280" s="189"/>
      <c r="Q280" s="189"/>
      <c r="R280" s="189"/>
      <c r="S280" s="189"/>
      <c r="T280" s="190"/>
      <c r="AT280" s="184" t="s">
        <v>165</v>
      </c>
      <c r="AU280" s="184" t="s">
        <v>82</v>
      </c>
      <c r="AV280" s="183" t="s">
        <v>21</v>
      </c>
      <c r="AW280" s="183" t="s">
        <v>36</v>
      </c>
      <c r="AX280" s="183" t="s">
        <v>73</v>
      </c>
      <c r="AY280" s="184" t="s">
        <v>153</v>
      </c>
    </row>
    <row r="281" spans="2:51" s="192" customFormat="1" ht="12">
      <c r="B281" s="191"/>
      <c r="D281" s="201" t="s">
        <v>165</v>
      </c>
      <c r="E281" s="202"/>
      <c r="F281" s="203" t="s">
        <v>863</v>
      </c>
      <c r="H281" s="204">
        <v>117</v>
      </c>
      <c r="K281" s="196"/>
      <c r="L281" s="197"/>
      <c r="M281" s="198"/>
      <c r="N281" s="199"/>
      <c r="O281" s="199"/>
      <c r="P281" s="199"/>
      <c r="Q281" s="199"/>
      <c r="R281" s="199"/>
      <c r="S281" s="199"/>
      <c r="T281" s="200"/>
      <c r="AT281" s="193" t="s">
        <v>165</v>
      </c>
      <c r="AU281" s="193" t="s">
        <v>82</v>
      </c>
      <c r="AV281" s="192" t="s">
        <v>82</v>
      </c>
      <c r="AW281" s="192" t="s">
        <v>36</v>
      </c>
      <c r="AX281" s="192" t="s">
        <v>21</v>
      </c>
      <c r="AY281" s="193" t="s">
        <v>153</v>
      </c>
    </row>
    <row r="282" spans="2:65" s="47" customFormat="1" ht="20.25" customHeight="1">
      <c r="B282" s="4"/>
      <c r="C282" s="5" t="s">
        <v>492</v>
      </c>
      <c r="D282" s="5" t="s">
        <v>156</v>
      </c>
      <c r="E282" s="6" t="s">
        <v>574</v>
      </c>
      <c r="F282" s="7" t="s">
        <v>575</v>
      </c>
      <c r="G282" s="8" t="s">
        <v>223</v>
      </c>
      <c r="H282" s="9">
        <v>28.85</v>
      </c>
      <c r="I282" s="10"/>
      <c r="J282" s="11">
        <f>ROUND(I282*H282,2)</f>
        <v>0</v>
      </c>
      <c r="K282" s="12" t="s">
        <v>571</v>
      </c>
      <c r="L282" s="42"/>
      <c r="M282" s="174"/>
      <c r="N282" s="175" t="s">
        <v>44</v>
      </c>
      <c r="O282" s="43"/>
      <c r="P282" s="176">
        <f>O282*H282</f>
        <v>0</v>
      </c>
      <c r="Q282" s="176">
        <v>0</v>
      </c>
      <c r="R282" s="176">
        <f>Q282*H282</f>
        <v>0</v>
      </c>
      <c r="S282" s="176">
        <v>0.0003</v>
      </c>
      <c r="T282" s="177">
        <f>S282*H282</f>
        <v>0.008655</v>
      </c>
      <c r="AR282" s="28" t="s">
        <v>259</v>
      </c>
      <c r="AT282" s="28" t="s">
        <v>156</v>
      </c>
      <c r="AU282" s="28" t="s">
        <v>82</v>
      </c>
      <c r="AY282" s="28" t="s">
        <v>153</v>
      </c>
      <c r="BE282" s="178">
        <f>IF(N282="základní",J282,0)</f>
        <v>0</v>
      </c>
      <c r="BF282" s="178">
        <f>IF(N282="snížená",J282,0)</f>
        <v>0</v>
      </c>
      <c r="BG282" s="178">
        <f>IF(N282="zákl. přenesená",J282,0)</f>
        <v>0</v>
      </c>
      <c r="BH282" s="178">
        <f>IF(N282="sníž. přenesená",J282,0)</f>
        <v>0</v>
      </c>
      <c r="BI282" s="178">
        <f>IF(N282="nulová",J282,0)</f>
        <v>0</v>
      </c>
      <c r="BJ282" s="28" t="s">
        <v>21</v>
      </c>
      <c r="BK282" s="178">
        <f>ROUND(I282*H282,2)</f>
        <v>0</v>
      </c>
      <c r="BL282" s="28" t="s">
        <v>259</v>
      </c>
      <c r="BM282" s="28" t="s">
        <v>576</v>
      </c>
    </row>
    <row r="283" spans="2:47" s="47" customFormat="1" ht="12">
      <c r="B283" s="4"/>
      <c r="D283" s="179" t="s">
        <v>163</v>
      </c>
      <c r="F283" s="180" t="s">
        <v>577</v>
      </c>
      <c r="K283" s="66"/>
      <c r="L283" s="42"/>
      <c r="M283" s="181"/>
      <c r="N283" s="43"/>
      <c r="O283" s="43"/>
      <c r="P283" s="43"/>
      <c r="Q283" s="43"/>
      <c r="R283" s="43"/>
      <c r="S283" s="43"/>
      <c r="T283" s="81"/>
      <c r="AT283" s="28" t="s">
        <v>163</v>
      </c>
      <c r="AU283" s="28" t="s">
        <v>82</v>
      </c>
    </row>
    <row r="284" spans="2:51" s="183" customFormat="1" ht="12">
      <c r="B284" s="182"/>
      <c r="D284" s="179" t="s">
        <v>165</v>
      </c>
      <c r="E284" s="184"/>
      <c r="F284" s="185" t="s">
        <v>256</v>
      </c>
      <c r="H284" s="184"/>
      <c r="K284" s="186"/>
      <c r="L284" s="187"/>
      <c r="M284" s="188"/>
      <c r="N284" s="189"/>
      <c r="O284" s="189"/>
      <c r="P284" s="189"/>
      <c r="Q284" s="189"/>
      <c r="R284" s="189"/>
      <c r="S284" s="189"/>
      <c r="T284" s="190"/>
      <c r="AT284" s="184" t="s">
        <v>165</v>
      </c>
      <c r="AU284" s="184" t="s">
        <v>82</v>
      </c>
      <c r="AV284" s="183" t="s">
        <v>21</v>
      </c>
      <c r="AW284" s="183" t="s">
        <v>36</v>
      </c>
      <c r="AX284" s="183" t="s">
        <v>73</v>
      </c>
      <c r="AY284" s="184" t="s">
        <v>153</v>
      </c>
    </row>
    <row r="285" spans="2:51" s="192" customFormat="1" ht="12">
      <c r="B285" s="191"/>
      <c r="D285" s="179" t="s">
        <v>165</v>
      </c>
      <c r="E285" s="193"/>
      <c r="F285" s="194" t="s">
        <v>864</v>
      </c>
      <c r="H285" s="195">
        <v>31</v>
      </c>
      <c r="K285" s="196"/>
      <c r="L285" s="197"/>
      <c r="M285" s="198"/>
      <c r="N285" s="199"/>
      <c r="O285" s="199"/>
      <c r="P285" s="199"/>
      <c r="Q285" s="199"/>
      <c r="R285" s="199"/>
      <c r="S285" s="199"/>
      <c r="T285" s="200"/>
      <c r="AT285" s="193" t="s">
        <v>165</v>
      </c>
      <c r="AU285" s="193" t="s">
        <v>82</v>
      </c>
      <c r="AV285" s="192" t="s">
        <v>82</v>
      </c>
      <c r="AW285" s="192" t="s">
        <v>36</v>
      </c>
      <c r="AX285" s="192" t="s">
        <v>73</v>
      </c>
      <c r="AY285" s="193" t="s">
        <v>153</v>
      </c>
    </row>
    <row r="286" spans="2:51" s="192" customFormat="1" ht="12">
      <c r="B286" s="191"/>
      <c r="D286" s="179" t="s">
        <v>165</v>
      </c>
      <c r="E286" s="193"/>
      <c r="F286" s="194" t="s">
        <v>865</v>
      </c>
      <c r="H286" s="195">
        <v>-2.15</v>
      </c>
      <c r="K286" s="196"/>
      <c r="L286" s="197"/>
      <c r="M286" s="198"/>
      <c r="N286" s="199"/>
      <c r="O286" s="199"/>
      <c r="P286" s="199"/>
      <c r="Q286" s="199"/>
      <c r="R286" s="199"/>
      <c r="S286" s="199"/>
      <c r="T286" s="200"/>
      <c r="AT286" s="193" t="s">
        <v>165</v>
      </c>
      <c r="AU286" s="193" t="s">
        <v>82</v>
      </c>
      <c r="AV286" s="192" t="s">
        <v>82</v>
      </c>
      <c r="AW286" s="192" t="s">
        <v>36</v>
      </c>
      <c r="AX286" s="192" t="s">
        <v>73</v>
      </c>
      <c r="AY286" s="193" t="s">
        <v>153</v>
      </c>
    </row>
    <row r="287" spans="2:51" s="206" customFormat="1" ht="12">
      <c r="B287" s="205"/>
      <c r="D287" s="201" t="s">
        <v>165</v>
      </c>
      <c r="E287" s="207"/>
      <c r="F287" s="208" t="s">
        <v>190</v>
      </c>
      <c r="H287" s="209">
        <v>28.85</v>
      </c>
      <c r="K287" s="210"/>
      <c r="L287" s="211"/>
      <c r="M287" s="212"/>
      <c r="N287" s="213"/>
      <c r="O287" s="213"/>
      <c r="P287" s="213"/>
      <c r="Q287" s="213"/>
      <c r="R287" s="213"/>
      <c r="S287" s="213"/>
      <c r="T287" s="214"/>
      <c r="AT287" s="215" t="s">
        <v>165</v>
      </c>
      <c r="AU287" s="215" t="s">
        <v>82</v>
      </c>
      <c r="AV287" s="206" t="s">
        <v>161</v>
      </c>
      <c r="AW287" s="206" t="s">
        <v>36</v>
      </c>
      <c r="AX287" s="206" t="s">
        <v>21</v>
      </c>
      <c r="AY287" s="215" t="s">
        <v>153</v>
      </c>
    </row>
    <row r="288" spans="2:65" s="47" customFormat="1" ht="20.25" customHeight="1">
      <c r="B288" s="4"/>
      <c r="C288" s="5" t="s">
        <v>498</v>
      </c>
      <c r="D288" s="5" t="s">
        <v>156</v>
      </c>
      <c r="E288" s="6" t="s">
        <v>581</v>
      </c>
      <c r="F288" s="7" t="s">
        <v>582</v>
      </c>
      <c r="G288" s="8" t="s">
        <v>223</v>
      </c>
      <c r="H288" s="9">
        <v>30.65</v>
      </c>
      <c r="I288" s="10"/>
      <c r="J288" s="11">
        <f>ROUND(I288*H288,2)</f>
        <v>0</v>
      </c>
      <c r="K288" s="12" t="s">
        <v>160</v>
      </c>
      <c r="L288" s="42"/>
      <c r="M288" s="174"/>
      <c r="N288" s="175" t="s">
        <v>44</v>
      </c>
      <c r="O288" s="43"/>
      <c r="P288" s="176">
        <f>O288*H288</f>
        <v>0</v>
      </c>
      <c r="Q288" s="176">
        <v>2E-05</v>
      </c>
      <c r="R288" s="176">
        <f>Q288*H288</f>
        <v>0.000613</v>
      </c>
      <c r="S288" s="176">
        <v>0</v>
      </c>
      <c r="T288" s="177">
        <f>S288*H288</f>
        <v>0</v>
      </c>
      <c r="AR288" s="28" t="s">
        <v>259</v>
      </c>
      <c r="AT288" s="28" t="s">
        <v>156</v>
      </c>
      <c r="AU288" s="28" t="s">
        <v>82</v>
      </c>
      <c r="AY288" s="28" t="s">
        <v>153</v>
      </c>
      <c r="BE288" s="178">
        <f>IF(N288="základní",J288,0)</f>
        <v>0</v>
      </c>
      <c r="BF288" s="178">
        <f>IF(N288="snížená",J288,0)</f>
        <v>0</v>
      </c>
      <c r="BG288" s="178">
        <f>IF(N288="zákl. přenesená",J288,0)</f>
        <v>0</v>
      </c>
      <c r="BH288" s="178">
        <f>IF(N288="sníž. přenesená",J288,0)</f>
        <v>0</v>
      </c>
      <c r="BI288" s="178">
        <f>IF(N288="nulová",J288,0)</f>
        <v>0</v>
      </c>
      <c r="BJ288" s="28" t="s">
        <v>21</v>
      </c>
      <c r="BK288" s="178">
        <f>ROUND(I288*H288,2)</f>
        <v>0</v>
      </c>
      <c r="BL288" s="28" t="s">
        <v>259</v>
      </c>
      <c r="BM288" s="28" t="s">
        <v>583</v>
      </c>
    </row>
    <row r="289" spans="2:47" s="47" customFormat="1" ht="12">
      <c r="B289" s="4"/>
      <c r="D289" s="179" t="s">
        <v>163</v>
      </c>
      <c r="F289" s="180" t="s">
        <v>584</v>
      </c>
      <c r="K289" s="66"/>
      <c r="L289" s="42"/>
      <c r="M289" s="181"/>
      <c r="N289" s="43"/>
      <c r="O289" s="43"/>
      <c r="P289" s="43"/>
      <c r="Q289" s="43"/>
      <c r="R289" s="43"/>
      <c r="S289" s="43"/>
      <c r="T289" s="81"/>
      <c r="AT289" s="28" t="s">
        <v>163</v>
      </c>
      <c r="AU289" s="28" t="s">
        <v>82</v>
      </c>
    </row>
    <row r="290" spans="2:51" s="192" customFormat="1" ht="12">
      <c r="B290" s="191"/>
      <c r="D290" s="179" t="s">
        <v>165</v>
      </c>
      <c r="E290" s="193"/>
      <c r="F290" s="194" t="s">
        <v>803</v>
      </c>
      <c r="H290" s="195">
        <v>31</v>
      </c>
      <c r="K290" s="196"/>
      <c r="L290" s="197"/>
      <c r="M290" s="198"/>
      <c r="N290" s="199"/>
      <c r="O290" s="199"/>
      <c r="P290" s="199"/>
      <c r="Q290" s="199"/>
      <c r="R290" s="199"/>
      <c r="S290" s="199"/>
      <c r="T290" s="200"/>
      <c r="AT290" s="193" t="s">
        <v>165</v>
      </c>
      <c r="AU290" s="193" t="s">
        <v>82</v>
      </c>
      <c r="AV290" s="192" t="s">
        <v>82</v>
      </c>
      <c r="AW290" s="192" t="s">
        <v>36</v>
      </c>
      <c r="AX290" s="192" t="s">
        <v>73</v>
      </c>
      <c r="AY290" s="193" t="s">
        <v>153</v>
      </c>
    </row>
    <row r="291" spans="2:51" s="192" customFormat="1" ht="12">
      <c r="B291" s="191"/>
      <c r="D291" s="179" t="s">
        <v>165</v>
      </c>
      <c r="E291" s="193"/>
      <c r="F291" s="194" t="s">
        <v>579</v>
      </c>
      <c r="H291" s="195">
        <v>-1.25</v>
      </c>
      <c r="K291" s="196"/>
      <c r="L291" s="197"/>
      <c r="M291" s="198"/>
      <c r="N291" s="199"/>
      <c r="O291" s="199"/>
      <c r="P291" s="199"/>
      <c r="Q291" s="199"/>
      <c r="R291" s="199"/>
      <c r="S291" s="199"/>
      <c r="T291" s="200"/>
      <c r="AT291" s="193" t="s">
        <v>165</v>
      </c>
      <c r="AU291" s="193" t="s">
        <v>82</v>
      </c>
      <c r="AV291" s="192" t="s">
        <v>82</v>
      </c>
      <c r="AW291" s="192" t="s">
        <v>36</v>
      </c>
      <c r="AX291" s="192" t="s">
        <v>73</v>
      </c>
      <c r="AY291" s="193" t="s">
        <v>153</v>
      </c>
    </row>
    <row r="292" spans="2:51" s="192" customFormat="1" ht="12">
      <c r="B292" s="191"/>
      <c r="D292" s="179" t="s">
        <v>165</v>
      </c>
      <c r="E292" s="193"/>
      <c r="F292" s="194" t="s">
        <v>866</v>
      </c>
      <c r="H292" s="195">
        <v>0.9</v>
      </c>
      <c r="K292" s="196"/>
      <c r="L292" s="197"/>
      <c r="M292" s="198"/>
      <c r="N292" s="199"/>
      <c r="O292" s="199"/>
      <c r="P292" s="199"/>
      <c r="Q292" s="199"/>
      <c r="R292" s="199"/>
      <c r="S292" s="199"/>
      <c r="T292" s="200"/>
      <c r="AT292" s="193" t="s">
        <v>165</v>
      </c>
      <c r="AU292" s="193" t="s">
        <v>82</v>
      </c>
      <c r="AV292" s="192" t="s">
        <v>82</v>
      </c>
      <c r="AW292" s="192" t="s">
        <v>36</v>
      </c>
      <c r="AX292" s="192" t="s">
        <v>73</v>
      </c>
      <c r="AY292" s="193" t="s">
        <v>153</v>
      </c>
    </row>
    <row r="293" spans="2:51" s="206" customFormat="1" ht="12">
      <c r="B293" s="205"/>
      <c r="D293" s="201" t="s">
        <v>165</v>
      </c>
      <c r="E293" s="207"/>
      <c r="F293" s="208" t="s">
        <v>190</v>
      </c>
      <c r="H293" s="209">
        <v>30.65</v>
      </c>
      <c r="K293" s="210"/>
      <c r="L293" s="211"/>
      <c r="M293" s="212"/>
      <c r="N293" s="213"/>
      <c r="O293" s="213"/>
      <c r="P293" s="213"/>
      <c r="Q293" s="213"/>
      <c r="R293" s="213"/>
      <c r="S293" s="213"/>
      <c r="T293" s="214"/>
      <c r="AT293" s="215" t="s">
        <v>165</v>
      </c>
      <c r="AU293" s="215" t="s">
        <v>82</v>
      </c>
      <c r="AV293" s="206" t="s">
        <v>161</v>
      </c>
      <c r="AW293" s="206" t="s">
        <v>36</v>
      </c>
      <c r="AX293" s="206" t="s">
        <v>21</v>
      </c>
      <c r="AY293" s="215" t="s">
        <v>153</v>
      </c>
    </row>
    <row r="294" spans="2:65" s="47" customFormat="1" ht="20.25" customHeight="1">
      <c r="B294" s="4"/>
      <c r="C294" s="14" t="s">
        <v>503</v>
      </c>
      <c r="D294" s="14" t="s">
        <v>395</v>
      </c>
      <c r="E294" s="15" t="s">
        <v>867</v>
      </c>
      <c r="F294" s="16" t="s">
        <v>868</v>
      </c>
      <c r="G294" s="17" t="s">
        <v>223</v>
      </c>
      <c r="H294" s="18">
        <v>1</v>
      </c>
      <c r="I294" s="19"/>
      <c r="J294" s="20">
        <f>ROUND(I294*H294,2)</f>
        <v>0</v>
      </c>
      <c r="K294" s="21" t="s">
        <v>160</v>
      </c>
      <c r="L294" s="217"/>
      <c r="M294" s="218"/>
      <c r="N294" s="219" t="s">
        <v>44</v>
      </c>
      <c r="O294" s="43"/>
      <c r="P294" s="176">
        <f>O294*H294</f>
        <v>0</v>
      </c>
      <c r="Q294" s="176">
        <v>0.00038</v>
      </c>
      <c r="R294" s="176">
        <f>Q294*H294</f>
        <v>0.00038</v>
      </c>
      <c r="S294" s="176">
        <v>0</v>
      </c>
      <c r="T294" s="177">
        <f>S294*H294</f>
        <v>0</v>
      </c>
      <c r="AR294" s="28" t="s">
        <v>359</v>
      </c>
      <c r="AT294" s="28" t="s">
        <v>395</v>
      </c>
      <c r="AU294" s="28" t="s">
        <v>82</v>
      </c>
      <c r="AY294" s="28" t="s">
        <v>153</v>
      </c>
      <c r="BE294" s="178">
        <f>IF(N294="základní",J294,0)</f>
        <v>0</v>
      </c>
      <c r="BF294" s="178">
        <f>IF(N294="snížená",J294,0)</f>
        <v>0</v>
      </c>
      <c r="BG294" s="178">
        <f>IF(N294="zákl. přenesená",J294,0)</f>
        <v>0</v>
      </c>
      <c r="BH294" s="178">
        <f>IF(N294="sníž. přenesená",J294,0)</f>
        <v>0</v>
      </c>
      <c r="BI294" s="178">
        <f>IF(N294="nulová",J294,0)</f>
        <v>0</v>
      </c>
      <c r="BJ294" s="28" t="s">
        <v>21</v>
      </c>
      <c r="BK294" s="178">
        <f>ROUND(I294*H294,2)</f>
        <v>0</v>
      </c>
      <c r="BL294" s="28" t="s">
        <v>259</v>
      </c>
      <c r="BM294" s="28" t="s">
        <v>869</v>
      </c>
    </row>
    <row r="295" spans="2:47" s="47" customFormat="1" ht="24">
      <c r="B295" s="4"/>
      <c r="D295" s="179" t="s">
        <v>163</v>
      </c>
      <c r="F295" s="180" t="s">
        <v>870</v>
      </c>
      <c r="K295" s="66"/>
      <c r="L295" s="42"/>
      <c r="M295" s="181"/>
      <c r="N295" s="43"/>
      <c r="O295" s="43"/>
      <c r="P295" s="43"/>
      <c r="Q295" s="43"/>
      <c r="R295" s="43"/>
      <c r="S295" s="43"/>
      <c r="T295" s="81"/>
      <c r="AT295" s="28" t="s">
        <v>163</v>
      </c>
      <c r="AU295" s="28" t="s">
        <v>82</v>
      </c>
    </row>
    <row r="296" spans="2:51" s="192" customFormat="1" ht="12">
      <c r="B296" s="191"/>
      <c r="D296" s="201" t="s">
        <v>165</v>
      </c>
      <c r="E296" s="202"/>
      <c r="F296" s="203" t="s">
        <v>871</v>
      </c>
      <c r="H296" s="204">
        <v>1</v>
      </c>
      <c r="K296" s="196"/>
      <c r="L296" s="197"/>
      <c r="M296" s="198"/>
      <c r="N296" s="199"/>
      <c r="O296" s="199"/>
      <c r="P296" s="199"/>
      <c r="Q296" s="199"/>
      <c r="R296" s="199"/>
      <c r="S296" s="199"/>
      <c r="T296" s="200"/>
      <c r="AT296" s="193" t="s">
        <v>165</v>
      </c>
      <c r="AU296" s="193" t="s">
        <v>82</v>
      </c>
      <c r="AV296" s="192" t="s">
        <v>82</v>
      </c>
      <c r="AW296" s="192" t="s">
        <v>36</v>
      </c>
      <c r="AX296" s="192" t="s">
        <v>21</v>
      </c>
      <c r="AY296" s="193" t="s">
        <v>153</v>
      </c>
    </row>
    <row r="297" spans="2:65" s="47" customFormat="1" ht="20.25" customHeight="1">
      <c r="B297" s="4"/>
      <c r="C297" s="14" t="s">
        <v>509</v>
      </c>
      <c r="D297" s="14" t="s">
        <v>395</v>
      </c>
      <c r="E297" s="15" t="s">
        <v>586</v>
      </c>
      <c r="F297" s="16" t="s">
        <v>587</v>
      </c>
      <c r="G297" s="17" t="s">
        <v>223</v>
      </c>
      <c r="H297" s="18">
        <v>30.345</v>
      </c>
      <c r="I297" s="19"/>
      <c r="J297" s="20">
        <f>ROUND(I297*H297,2)</f>
        <v>0</v>
      </c>
      <c r="K297" s="21"/>
      <c r="L297" s="217"/>
      <c r="M297" s="218"/>
      <c r="N297" s="219" t="s">
        <v>44</v>
      </c>
      <c r="O297" s="43"/>
      <c r="P297" s="176">
        <f>O297*H297</f>
        <v>0</v>
      </c>
      <c r="Q297" s="176">
        <v>0.00038</v>
      </c>
      <c r="R297" s="176">
        <f>Q297*H297</f>
        <v>0.0115311</v>
      </c>
      <c r="S297" s="176">
        <v>0</v>
      </c>
      <c r="T297" s="177">
        <f>S297*H297</f>
        <v>0</v>
      </c>
      <c r="AR297" s="28" t="s">
        <v>359</v>
      </c>
      <c r="AT297" s="28" t="s">
        <v>395</v>
      </c>
      <c r="AU297" s="28" t="s">
        <v>82</v>
      </c>
      <c r="AY297" s="28" t="s">
        <v>153</v>
      </c>
      <c r="BE297" s="178">
        <f>IF(N297="základní",J297,0)</f>
        <v>0</v>
      </c>
      <c r="BF297" s="178">
        <f>IF(N297="snížená",J297,0)</f>
        <v>0</v>
      </c>
      <c r="BG297" s="178">
        <f>IF(N297="zákl. přenesená",J297,0)</f>
        <v>0</v>
      </c>
      <c r="BH297" s="178">
        <f>IF(N297="sníž. přenesená",J297,0)</f>
        <v>0</v>
      </c>
      <c r="BI297" s="178">
        <f>IF(N297="nulová",J297,0)</f>
        <v>0</v>
      </c>
      <c r="BJ297" s="28" t="s">
        <v>21</v>
      </c>
      <c r="BK297" s="178">
        <f>ROUND(I297*H297,2)</f>
        <v>0</v>
      </c>
      <c r="BL297" s="28" t="s">
        <v>259</v>
      </c>
      <c r="BM297" s="28" t="s">
        <v>872</v>
      </c>
    </row>
    <row r="298" spans="2:47" s="47" customFormat="1" ht="12">
      <c r="B298" s="4"/>
      <c r="D298" s="179" t="s">
        <v>163</v>
      </c>
      <c r="F298" s="180" t="s">
        <v>587</v>
      </c>
      <c r="K298" s="66"/>
      <c r="L298" s="42"/>
      <c r="M298" s="181"/>
      <c r="N298" s="43"/>
      <c r="O298" s="43"/>
      <c r="P298" s="43"/>
      <c r="Q298" s="43"/>
      <c r="R298" s="43"/>
      <c r="S298" s="43"/>
      <c r="T298" s="81"/>
      <c r="AT298" s="28" t="s">
        <v>163</v>
      </c>
      <c r="AU298" s="28" t="s">
        <v>82</v>
      </c>
    </row>
    <row r="299" spans="2:51" s="192" customFormat="1" ht="12">
      <c r="B299" s="191"/>
      <c r="D299" s="179" t="s">
        <v>165</v>
      </c>
      <c r="E299" s="193"/>
      <c r="F299" s="194" t="s">
        <v>803</v>
      </c>
      <c r="H299" s="195">
        <v>31</v>
      </c>
      <c r="K299" s="196"/>
      <c r="L299" s="197"/>
      <c r="M299" s="198"/>
      <c r="N299" s="199"/>
      <c r="O299" s="199"/>
      <c r="P299" s="199"/>
      <c r="Q299" s="199"/>
      <c r="R299" s="199"/>
      <c r="S299" s="199"/>
      <c r="T299" s="200"/>
      <c r="AT299" s="193" t="s">
        <v>165</v>
      </c>
      <c r="AU299" s="193" t="s">
        <v>82</v>
      </c>
      <c r="AV299" s="192" t="s">
        <v>82</v>
      </c>
      <c r="AW299" s="192" t="s">
        <v>36</v>
      </c>
      <c r="AX299" s="192" t="s">
        <v>73</v>
      </c>
      <c r="AY299" s="193" t="s">
        <v>153</v>
      </c>
    </row>
    <row r="300" spans="2:51" s="192" customFormat="1" ht="12">
      <c r="B300" s="191"/>
      <c r="D300" s="179" t="s">
        <v>165</v>
      </c>
      <c r="E300" s="193"/>
      <c r="F300" s="194" t="s">
        <v>579</v>
      </c>
      <c r="H300" s="195">
        <v>-1.25</v>
      </c>
      <c r="K300" s="196"/>
      <c r="L300" s="197"/>
      <c r="M300" s="198"/>
      <c r="N300" s="199"/>
      <c r="O300" s="199"/>
      <c r="P300" s="199"/>
      <c r="Q300" s="199"/>
      <c r="R300" s="199"/>
      <c r="S300" s="199"/>
      <c r="T300" s="200"/>
      <c r="AT300" s="193" t="s">
        <v>165</v>
      </c>
      <c r="AU300" s="193" t="s">
        <v>82</v>
      </c>
      <c r="AV300" s="192" t="s">
        <v>82</v>
      </c>
      <c r="AW300" s="192" t="s">
        <v>36</v>
      </c>
      <c r="AX300" s="192" t="s">
        <v>73</v>
      </c>
      <c r="AY300" s="193" t="s">
        <v>153</v>
      </c>
    </row>
    <row r="301" spans="2:51" s="233" customFormat="1" ht="12">
      <c r="B301" s="232"/>
      <c r="D301" s="179" t="s">
        <v>165</v>
      </c>
      <c r="E301" s="234"/>
      <c r="F301" s="235" t="s">
        <v>873</v>
      </c>
      <c r="H301" s="236">
        <v>29.75</v>
      </c>
      <c r="K301" s="237"/>
      <c r="L301" s="238"/>
      <c r="M301" s="239"/>
      <c r="N301" s="240"/>
      <c r="O301" s="240"/>
      <c r="P301" s="240"/>
      <c r="Q301" s="240"/>
      <c r="R301" s="240"/>
      <c r="S301" s="240"/>
      <c r="T301" s="241"/>
      <c r="AT301" s="234" t="s">
        <v>165</v>
      </c>
      <c r="AU301" s="234" t="s">
        <v>82</v>
      </c>
      <c r="AV301" s="233" t="s">
        <v>154</v>
      </c>
      <c r="AW301" s="233" t="s">
        <v>36</v>
      </c>
      <c r="AX301" s="233" t="s">
        <v>73</v>
      </c>
      <c r="AY301" s="234" t="s">
        <v>153</v>
      </c>
    </row>
    <row r="302" spans="2:51" s="192" customFormat="1" ht="12">
      <c r="B302" s="191"/>
      <c r="D302" s="179" t="s">
        <v>165</v>
      </c>
      <c r="E302" s="193"/>
      <c r="F302" s="194" t="s">
        <v>874</v>
      </c>
      <c r="H302" s="195">
        <v>0.595</v>
      </c>
      <c r="K302" s="196"/>
      <c r="L302" s="197"/>
      <c r="M302" s="198"/>
      <c r="N302" s="199"/>
      <c r="O302" s="199"/>
      <c r="P302" s="199"/>
      <c r="Q302" s="199"/>
      <c r="R302" s="199"/>
      <c r="S302" s="199"/>
      <c r="T302" s="200"/>
      <c r="AT302" s="193" t="s">
        <v>165</v>
      </c>
      <c r="AU302" s="193" t="s">
        <v>82</v>
      </c>
      <c r="AV302" s="192" t="s">
        <v>82</v>
      </c>
      <c r="AW302" s="192" t="s">
        <v>36</v>
      </c>
      <c r="AX302" s="192" t="s">
        <v>73</v>
      </c>
      <c r="AY302" s="193" t="s">
        <v>153</v>
      </c>
    </row>
    <row r="303" spans="2:51" s="206" customFormat="1" ht="12">
      <c r="B303" s="205"/>
      <c r="D303" s="201" t="s">
        <v>165</v>
      </c>
      <c r="E303" s="207"/>
      <c r="F303" s="208" t="s">
        <v>190</v>
      </c>
      <c r="H303" s="209">
        <v>30.345</v>
      </c>
      <c r="K303" s="210"/>
      <c r="L303" s="211"/>
      <c r="M303" s="212"/>
      <c r="N303" s="213"/>
      <c r="O303" s="213"/>
      <c r="P303" s="213"/>
      <c r="Q303" s="213"/>
      <c r="R303" s="213"/>
      <c r="S303" s="213"/>
      <c r="T303" s="214"/>
      <c r="AT303" s="215" t="s">
        <v>165</v>
      </c>
      <c r="AU303" s="215" t="s">
        <v>82</v>
      </c>
      <c r="AV303" s="206" t="s">
        <v>161</v>
      </c>
      <c r="AW303" s="206" t="s">
        <v>36</v>
      </c>
      <c r="AX303" s="206" t="s">
        <v>21</v>
      </c>
      <c r="AY303" s="215" t="s">
        <v>153</v>
      </c>
    </row>
    <row r="304" spans="2:65" s="47" customFormat="1" ht="20.25" customHeight="1">
      <c r="B304" s="4"/>
      <c r="C304" s="5" t="s">
        <v>514</v>
      </c>
      <c r="D304" s="5" t="s">
        <v>156</v>
      </c>
      <c r="E304" s="6" t="s">
        <v>591</v>
      </c>
      <c r="F304" s="7" t="s">
        <v>592</v>
      </c>
      <c r="G304" s="8" t="s">
        <v>159</v>
      </c>
      <c r="H304" s="9">
        <v>58.5</v>
      </c>
      <c r="I304" s="10"/>
      <c r="J304" s="11">
        <f>ROUND(I304*H304,2)</f>
        <v>0</v>
      </c>
      <c r="K304" s="12" t="s">
        <v>160</v>
      </c>
      <c r="L304" s="42"/>
      <c r="M304" s="174"/>
      <c r="N304" s="175" t="s">
        <v>44</v>
      </c>
      <c r="O304" s="43"/>
      <c r="P304" s="176">
        <f>O304*H304</f>
        <v>0</v>
      </c>
      <c r="Q304" s="176">
        <v>0.00027</v>
      </c>
      <c r="R304" s="176">
        <f>Q304*H304</f>
        <v>0.015795</v>
      </c>
      <c r="S304" s="176">
        <v>0</v>
      </c>
      <c r="T304" s="177">
        <f>S304*H304</f>
        <v>0</v>
      </c>
      <c r="AR304" s="28" t="s">
        <v>161</v>
      </c>
      <c r="AT304" s="28" t="s">
        <v>156</v>
      </c>
      <c r="AU304" s="28" t="s">
        <v>82</v>
      </c>
      <c r="AY304" s="28" t="s">
        <v>153</v>
      </c>
      <c r="BE304" s="178">
        <f>IF(N304="základní",J304,0)</f>
        <v>0</v>
      </c>
      <c r="BF304" s="178">
        <f>IF(N304="snížená",J304,0)</f>
        <v>0</v>
      </c>
      <c r="BG304" s="178">
        <f>IF(N304="zákl. přenesená",J304,0)</f>
        <v>0</v>
      </c>
      <c r="BH304" s="178">
        <f>IF(N304="sníž. přenesená",J304,0)</f>
        <v>0</v>
      </c>
      <c r="BI304" s="178">
        <f>IF(N304="nulová",J304,0)</f>
        <v>0</v>
      </c>
      <c r="BJ304" s="28" t="s">
        <v>21</v>
      </c>
      <c r="BK304" s="178">
        <f>ROUND(I304*H304,2)</f>
        <v>0</v>
      </c>
      <c r="BL304" s="28" t="s">
        <v>161</v>
      </c>
      <c r="BM304" s="28" t="s">
        <v>593</v>
      </c>
    </row>
    <row r="305" spans="2:47" s="47" customFormat="1" ht="12">
      <c r="B305" s="4"/>
      <c r="D305" s="179" t="s">
        <v>163</v>
      </c>
      <c r="F305" s="180" t="s">
        <v>594</v>
      </c>
      <c r="K305" s="66"/>
      <c r="L305" s="42"/>
      <c r="M305" s="181"/>
      <c r="N305" s="43"/>
      <c r="O305" s="43"/>
      <c r="P305" s="43"/>
      <c r="Q305" s="43"/>
      <c r="R305" s="43"/>
      <c r="S305" s="43"/>
      <c r="T305" s="81"/>
      <c r="AT305" s="28" t="s">
        <v>163</v>
      </c>
      <c r="AU305" s="28" t="s">
        <v>82</v>
      </c>
    </row>
    <row r="306" spans="2:51" s="183" customFormat="1" ht="12">
      <c r="B306" s="182"/>
      <c r="D306" s="179" t="s">
        <v>165</v>
      </c>
      <c r="E306" s="184"/>
      <c r="F306" s="185" t="s">
        <v>174</v>
      </c>
      <c r="H306" s="184"/>
      <c r="K306" s="186"/>
      <c r="L306" s="187"/>
      <c r="M306" s="188"/>
      <c r="N306" s="189"/>
      <c r="O306" s="189"/>
      <c r="P306" s="189"/>
      <c r="Q306" s="189"/>
      <c r="R306" s="189"/>
      <c r="S306" s="189"/>
      <c r="T306" s="190"/>
      <c r="AT306" s="184" t="s">
        <v>165</v>
      </c>
      <c r="AU306" s="184" t="s">
        <v>82</v>
      </c>
      <c r="AV306" s="183" t="s">
        <v>21</v>
      </c>
      <c r="AW306" s="183" t="s">
        <v>36</v>
      </c>
      <c r="AX306" s="183" t="s">
        <v>73</v>
      </c>
      <c r="AY306" s="184" t="s">
        <v>153</v>
      </c>
    </row>
    <row r="307" spans="2:51" s="192" customFormat="1" ht="12">
      <c r="B307" s="191"/>
      <c r="D307" s="201" t="s">
        <v>165</v>
      </c>
      <c r="E307" s="202"/>
      <c r="F307" s="203" t="s">
        <v>801</v>
      </c>
      <c r="H307" s="204">
        <v>58.5</v>
      </c>
      <c r="K307" s="196"/>
      <c r="L307" s="197"/>
      <c r="M307" s="198"/>
      <c r="N307" s="199"/>
      <c r="O307" s="199"/>
      <c r="P307" s="199"/>
      <c r="Q307" s="199"/>
      <c r="R307" s="199"/>
      <c r="S307" s="199"/>
      <c r="T307" s="200"/>
      <c r="AT307" s="193" t="s">
        <v>165</v>
      </c>
      <c r="AU307" s="193" t="s">
        <v>82</v>
      </c>
      <c r="AV307" s="192" t="s">
        <v>82</v>
      </c>
      <c r="AW307" s="192" t="s">
        <v>36</v>
      </c>
      <c r="AX307" s="192" t="s">
        <v>21</v>
      </c>
      <c r="AY307" s="193" t="s">
        <v>153</v>
      </c>
    </row>
    <row r="308" spans="2:65" s="47" customFormat="1" ht="28.5" customHeight="1">
      <c r="B308" s="4"/>
      <c r="C308" s="14" t="s">
        <v>519</v>
      </c>
      <c r="D308" s="14" t="s">
        <v>395</v>
      </c>
      <c r="E308" s="15" t="s">
        <v>596</v>
      </c>
      <c r="F308" s="16" t="s">
        <v>597</v>
      </c>
      <c r="G308" s="17" t="s">
        <v>159</v>
      </c>
      <c r="H308" s="18">
        <v>61.425</v>
      </c>
      <c r="I308" s="19"/>
      <c r="J308" s="20">
        <f>ROUND(I308*H308,2)</f>
        <v>0</v>
      </c>
      <c r="K308" s="21"/>
      <c r="L308" s="217"/>
      <c r="M308" s="218"/>
      <c r="N308" s="219" t="s">
        <v>44</v>
      </c>
      <c r="O308" s="43"/>
      <c r="P308" s="176">
        <f>O308*H308</f>
        <v>0</v>
      </c>
      <c r="Q308" s="176">
        <v>0.00283</v>
      </c>
      <c r="R308" s="176">
        <f>Q308*H308</f>
        <v>0.17383275</v>
      </c>
      <c r="S308" s="176">
        <v>0</v>
      </c>
      <c r="T308" s="177">
        <f>S308*H308</f>
        <v>0</v>
      </c>
      <c r="AR308" s="28" t="s">
        <v>208</v>
      </c>
      <c r="AT308" s="28" t="s">
        <v>395</v>
      </c>
      <c r="AU308" s="28" t="s">
        <v>82</v>
      </c>
      <c r="AY308" s="28" t="s">
        <v>153</v>
      </c>
      <c r="BE308" s="178">
        <f>IF(N308="základní",J308,0)</f>
        <v>0</v>
      </c>
      <c r="BF308" s="178">
        <f>IF(N308="snížená",J308,0)</f>
        <v>0</v>
      </c>
      <c r="BG308" s="178">
        <f>IF(N308="zákl. přenesená",J308,0)</f>
        <v>0</v>
      </c>
      <c r="BH308" s="178">
        <f>IF(N308="sníž. přenesená",J308,0)</f>
        <v>0</v>
      </c>
      <c r="BI308" s="178">
        <f>IF(N308="nulová",J308,0)</f>
        <v>0</v>
      </c>
      <c r="BJ308" s="28" t="s">
        <v>21</v>
      </c>
      <c r="BK308" s="178">
        <f>ROUND(I308*H308,2)</f>
        <v>0</v>
      </c>
      <c r="BL308" s="28" t="s">
        <v>161</v>
      </c>
      <c r="BM308" s="28" t="s">
        <v>875</v>
      </c>
    </row>
    <row r="309" spans="2:47" s="47" customFormat="1" ht="84">
      <c r="B309" s="4"/>
      <c r="D309" s="179" t="s">
        <v>163</v>
      </c>
      <c r="F309" s="180" t="s">
        <v>599</v>
      </c>
      <c r="K309" s="66"/>
      <c r="L309" s="42"/>
      <c r="M309" s="181"/>
      <c r="N309" s="43"/>
      <c r="O309" s="43"/>
      <c r="P309" s="43"/>
      <c r="Q309" s="43"/>
      <c r="R309" s="43"/>
      <c r="S309" s="43"/>
      <c r="T309" s="81"/>
      <c r="AT309" s="28" t="s">
        <v>163</v>
      </c>
      <c r="AU309" s="28" t="s">
        <v>82</v>
      </c>
    </row>
    <row r="310" spans="2:51" s="183" customFormat="1" ht="12">
      <c r="B310" s="182"/>
      <c r="D310" s="179" t="s">
        <v>165</v>
      </c>
      <c r="E310" s="184"/>
      <c r="F310" s="185" t="s">
        <v>174</v>
      </c>
      <c r="H310" s="184"/>
      <c r="K310" s="186"/>
      <c r="L310" s="187"/>
      <c r="M310" s="188"/>
      <c r="N310" s="189"/>
      <c r="O310" s="189"/>
      <c r="P310" s="189"/>
      <c r="Q310" s="189"/>
      <c r="R310" s="189"/>
      <c r="S310" s="189"/>
      <c r="T310" s="190"/>
      <c r="AT310" s="184" t="s">
        <v>165</v>
      </c>
      <c r="AU310" s="184" t="s">
        <v>82</v>
      </c>
      <c r="AV310" s="183" t="s">
        <v>21</v>
      </c>
      <c r="AW310" s="183" t="s">
        <v>36</v>
      </c>
      <c r="AX310" s="183" t="s">
        <v>73</v>
      </c>
      <c r="AY310" s="184" t="s">
        <v>153</v>
      </c>
    </row>
    <row r="311" spans="2:51" s="192" customFormat="1" ht="12">
      <c r="B311" s="191"/>
      <c r="D311" s="201" t="s">
        <v>165</v>
      </c>
      <c r="E311" s="202"/>
      <c r="F311" s="203" t="s">
        <v>876</v>
      </c>
      <c r="H311" s="204">
        <v>61.425</v>
      </c>
      <c r="K311" s="196"/>
      <c r="L311" s="197"/>
      <c r="M311" s="198"/>
      <c r="N311" s="199"/>
      <c r="O311" s="199"/>
      <c r="P311" s="199"/>
      <c r="Q311" s="199"/>
      <c r="R311" s="199"/>
      <c r="S311" s="199"/>
      <c r="T311" s="200"/>
      <c r="AT311" s="193" t="s">
        <v>165</v>
      </c>
      <c r="AU311" s="193" t="s">
        <v>82</v>
      </c>
      <c r="AV311" s="192" t="s">
        <v>82</v>
      </c>
      <c r="AW311" s="192" t="s">
        <v>36</v>
      </c>
      <c r="AX311" s="192" t="s">
        <v>21</v>
      </c>
      <c r="AY311" s="193" t="s">
        <v>153</v>
      </c>
    </row>
    <row r="312" spans="2:65" s="47" customFormat="1" ht="20.25" customHeight="1">
      <c r="B312" s="4"/>
      <c r="C312" s="5" t="s">
        <v>523</v>
      </c>
      <c r="D312" s="5" t="s">
        <v>156</v>
      </c>
      <c r="E312" s="6" t="s">
        <v>602</v>
      </c>
      <c r="F312" s="7" t="s">
        <v>603</v>
      </c>
      <c r="G312" s="8" t="s">
        <v>159</v>
      </c>
      <c r="H312" s="9">
        <v>1.013</v>
      </c>
      <c r="I312" s="10"/>
      <c r="J312" s="11">
        <f>ROUND(I312*H312,2)</f>
        <v>0</v>
      </c>
      <c r="K312" s="12" t="s">
        <v>160</v>
      </c>
      <c r="L312" s="42"/>
      <c r="M312" s="174"/>
      <c r="N312" s="175" t="s">
        <v>44</v>
      </c>
      <c r="O312" s="43"/>
      <c r="P312" s="176">
        <f>O312*H312</f>
        <v>0</v>
      </c>
      <c r="Q312" s="176">
        <v>0</v>
      </c>
      <c r="R312" s="176">
        <f>Q312*H312</f>
        <v>0</v>
      </c>
      <c r="S312" s="176">
        <v>0</v>
      </c>
      <c r="T312" s="177">
        <f>S312*H312</f>
        <v>0</v>
      </c>
      <c r="AR312" s="28" t="s">
        <v>259</v>
      </c>
      <c r="AT312" s="28" t="s">
        <v>156</v>
      </c>
      <c r="AU312" s="28" t="s">
        <v>82</v>
      </c>
      <c r="AY312" s="28" t="s">
        <v>153</v>
      </c>
      <c r="BE312" s="178">
        <f>IF(N312="základní",J312,0)</f>
        <v>0</v>
      </c>
      <c r="BF312" s="178">
        <f>IF(N312="snížená",J312,0)</f>
        <v>0</v>
      </c>
      <c r="BG312" s="178">
        <f>IF(N312="zákl. přenesená",J312,0)</f>
        <v>0</v>
      </c>
      <c r="BH312" s="178">
        <f>IF(N312="sníž. přenesená",J312,0)</f>
        <v>0</v>
      </c>
      <c r="BI312" s="178">
        <f>IF(N312="nulová",J312,0)</f>
        <v>0</v>
      </c>
      <c r="BJ312" s="28" t="s">
        <v>21</v>
      </c>
      <c r="BK312" s="178">
        <f>ROUND(I312*H312,2)</f>
        <v>0</v>
      </c>
      <c r="BL312" s="28" t="s">
        <v>259</v>
      </c>
      <c r="BM312" s="28" t="s">
        <v>604</v>
      </c>
    </row>
    <row r="313" spans="2:47" s="47" customFormat="1" ht="12">
      <c r="B313" s="4"/>
      <c r="D313" s="179" t="s">
        <v>163</v>
      </c>
      <c r="F313" s="180" t="s">
        <v>605</v>
      </c>
      <c r="K313" s="66"/>
      <c r="L313" s="42"/>
      <c r="M313" s="181"/>
      <c r="N313" s="43"/>
      <c r="O313" s="43"/>
      <c r="P313" s="43"/>
      <c r="Q313" s="43"/>
      <c r="R313" s="43"/>
      <c r="S313" s="43"/>
      <c r="T313" s="81"/>
      <c r="AT313" s="28" t="s">
        <v>163</v>
      </c>
      <c r="AU313" s="28" t="s">
        <v>82</v>
      </c>
    </row>
    <row r="314" spans="2:51" s="192" customFormat="1" ht="12">
      <c r="B314" s="191"/>
      <c r="D314" s="201" t="s">
        <v>165</v>
      </c>
      <c r="E314" s="202"/>
      <c r="F314" s="203" t="s">
        <v>877</v>
      </c>
      <c r="H314" s="204">
        <v>1.013</v>
      </c>
      <c r="K314" s="196"/>
      <c r="L314" s="197"/>
      <c r="M314" s="198"/>
      <c r="N314" s="199"/>
      <c r="O314" s="199"/>
      <c r="P314" s="199"/>
      <c r="Q314" s="199"/>
      <c r="R314" s="199"/>
      <c r="S314" s="199"/>
      <c r="T314" s="200"/>
      <c r="AT314" s="193" t="s">
        <v>165</v>
      </c>
      <c r="AU314" s="193" t="s">
        <v>82</v>
      </c>
      <c r="AV314" s="192" t="s">
        <v>82</v>
      </c>
      <c r="AW314" s="192" t="s">
        <v>36</v>
      </c>
      <c r="AX314" s="192" t="s">
        <v>21</v>
      </c>
      <c r="AY314" s="193" t="s">
        <v>153</v>
      </c>
    </row>
    <row r="315" spans="2:65" s="47" customFormat="1" ht="20.25" customHeight="1">
      <c r="B315" s="4"/>
      <c r="C315" s="14" t="s">
        <v>530</v>
      </c>
      <c r="D315" s="14" t="s">
        <v>395</v>
      </c>
      <c r="E315" s="15" t="s">
        <v>608</v>
      </c>
      <c r="F315" s="16" t="s">
        <v>609</v>
      </c>
      <c r="G315" s="17" t="s">
        <v>159</v>
      </c>
      <c r="H315" s="18">
        <v>1.114</v>
      </c>
      <c r="I315" s="19"/>
      <c r="J315" s="20">
        <f>ROUND(I315*H315,2)</f>
        <v>0</v>
      </c>
      <c r="K315" s="21"/>
      <c r="L315" s="217"/>
      <c r="M315" s="218"/>
      <c r="N315" s="219" t="s">
        <v>44</v>
      </c>
      <c r="O315" s="43"/>
      <c r="P315" s="176">
        <f>O315*H315</f>
        <v>0</v>
      </c>
      <c r="Q315" s="176">
        <v>0.0042</v>
      </c>
      <c r="R315" s="176">
        <f>Q315*H315</f>
        <v>0.0046788</v>
      </c>
      <c r="S315" s="176">
        <v>0</v>
      </c>
      <c r="T315" s="177">
        <f>S315*H315</f>
        <v>0</v>
      </c>
      <c r="AR315" s="28" t="s">
        <v>359</v>
      </c>
      <c r="AT315" s="28" t="s">
        <v>395</v>
      </c>
      <c r="AU315" s="28" t="s">
        <v>82</v>
      </c>
      <c r="AY315" s="28" t="s">
        <v>153</v>
      </c>
      <c r="BE315" s="178">
        <f>IF(N315="základní",J315,0)</f>
        <v>0</v>
      </c>
      <c r="BF315" s="178">
        <f>IF(N315="snížená",J315,0)</f>
        <v>0</v>
      </c>
      <c r="BG315" s="178">
        <f>IF(N315="zákl. přenesená",J315,0)</f>
        <v>0</v>
      </c>
      <c r="BH315" s="178">
        <f>IF(N315="sníž. přenesená",J315,0)</f>
        <v>0</v>
      </c>
      <c r="BI315" s="178">
        <f>IF(N315="nulová",J315,0)</f>
        <v>0</v>
      </c>
      <c r="BJ315" s="28" t="s">
        <v>21</v>
      </c>
      <c r="BK315" s="178">
        <f>ROUND(I315*H315,2)</f>
        <v>0</v>
      </c>
      <c r="BL315" s="28" t="s">
        <v>259</v>
      </c>
      <c r="BM315" s="28" t="s">
        <v>610</v>
      </c>
    </row>
    <row r="316" spans="2:47" s="47" customFormat="1" ht="12">
      <c r="B316" s="4"/>
      <c r="D316" s="179" t="s">
        <v>163</v>
      </c>
      <c r="F316" s="180" t="s">
        <v>611</v>
      </c>
      <c r="K316" s="66"/>
      <c r="L316" s="42"/>
      <c r="M316" s="181"/>
      <c r="N316" s="43"/>
      <c r="O316" s="43"/>
      <c r="P316" s="43"/>
      <c r="Q316" s="43"/>
      <c r="R316" s="43"/>
      <c r="S316" s="43"/>
      <c r="T316" s="81"/>
      <c r="AT316" s="28" t="s">
        <v>163</v>
      </c>
      <c r="AU316" s="28" t="s">
        <v>82</v>
      </c>
    </row>
    <row r="317" spans="2:51" s="192" customFormat="1" ht="12">
      <c r="B317" s="191"/>
      <c r="D317" s="201" t="s">
        <v>165</v>
      </c>
      <c r="E317" s="202"/>
      <c r="F317" s="203" t="s">
        <v>878</v>
      </c>
      <c r="H317" s="204">
        <v>1.114</v>
      </c>
      <c r="K317" s="196"/>
      <c r="L317" s="197"/>
      <c r="M317" s="198"/>
      <c r="N317" s="199"/>
      <c r="O317" s="199"/>
      <c r="P317" s="199"/>
      <c r="Q317" s="199"/>
      <c r="R317" s="199"/>
      <c r="S317" s="199"/>
      <c r="T317" s="200"/>
      <c r="AT317" s="193" t="s">
        <v>165</v>
      </c>
      <c r="AU317" s="193" t="s">
        <v>82</v>
      </c>
      <c r="AV317" s="192" t="s">
        <v>82</v>
      </c>
      <c r="AW317" s="192" t="s">
        <v>36</v>
      </c>
      <c r="AX317" s="192" t="s">
        <v>21</v>
      </c>
      <c r="AY317" s="193" t="s">
        <v>153</v>
      </c>
    </row>
    <row r="318" spans="2:65" s="47" customFormat="1" ht="20.25" customHeight="1">
      <c r="B318" s="4"/>
      <c r="C318" s="5" t="s">
        <v>535</v>
      </c>
      <c r="D318" s="5" t="s">
        <v>156</v>
      </c>
      <c r="E318" s="6" t="s">
        <v>614</v>
      </c>
      <c r="F318" s="7" t="s">
        <v>615</v>
      </c>
      <c r="G318" s="8" t="s">
        <v>159</v>
      </c>
      <c r="H318" s="9">
        <v>58.5</v>
      </c>
      <c r="I318" s="10"/>
      <c r="J318" s="11">
        <f>ROUND(I318*H318,2)</f>
        <v>0</v>
      </c>
      <c r="K318" s="12" t="s">
        <v>160</v>
      </c>
      <c r="L318" s="42"/>
      <c r="M318" s="174"/>
      <c r="N318" s="175" t="s">
        <v>44</v>
      </c>
      <c r="O318" s="43"/>
      <c r="P318" s="176">
        <f>O318*H318</f>
        <v>0</v>
      </c>
      <c r="Q318" s="176">
        <v>0</v>
      </c>
      <c r="R318" s="176">
        <f>Q318*H318</f>
        <v>0</v>
      </c>
      <c r="S318" s="176">
        <v>0</v>
      </c>
      <c r="T318" s="177">
        <f>S318*H318</f>
        <v>0</v>
      </c>
      <c r="AR318" s="28" t="s">
        <v>259</v>
      </c>
      <c r="AT318" s="28" t="s">
        <v>156</v>
      </c>
      <c r="AU318" s="28" t="s">
        <v>82</v>
      </c>
      <c r="AY318" s="28" t="s">
        <v>153</v>
      </c>
      <c r="BE318" s="178">
        <f>IF(N318="základní",J318,0)</f>
        <v>0</v>
      </c>
      <c r="BF318" s="178">
        <f>IF(N318="snížená",J318,0)</f>
        <v>0</v>
      </c>
      <c r="BG318" s="178">
        <f>IF(N318="zákl. přenesená",J318,0)</f>
        <v>0</v>
      </c>
      <c r="BH318" s="178">
        <f>IF(N318="sníž. přenesená",J318,0)</f>
        <v>0</v>
      </c>
      <c r="BI318" s="178">
        <f>IF(N318="nulová",J318,0)</f>
        <v>0</v>
      </c>
      <c r="BJ318" s="28" t="s">
        <v>21</v>
      </c>
      <c r="BK318" s="178">
        <f>ROUND(I318*H318,2)</f>
        <v>0</v>
      </c>
      <c r="BL318" s="28" t="s">
        <v>259</v>
      </c>
      <c r="BM318" s="28" t="s">
        <v>616</v>
      </c>
    </row>
    <row r="319" spans="2:47" s="47" customFormat="1" ht="24">
      <c r="B319" s="4"/>
      <c r="D319" s="179" t="s">
        <v>163</v>
      </c>
      <c r="F319" s="180" t="s">
        <v>617</v>
      </c>
      <c r="K319" s="66"/>
      <c r="L319" s="42"/>
      <c r="M319" s="181"/>
      <c r="N319" s="43"/>
      <c r="O319" s="43"/>
      <c r="P319" s="43"/>
      <c r="Q319" s="43"/>
      <c r="R319" s="43"/>
      <c r="S319" s="43"/>
      <c r="T319" s="81"/>
      <c r="AT319" s="28" t="s">
        <v>163</v>
      </c>
      <c r="AU319" s="28" t="s">
        <v>82</v>
      </c>
    </row>
    <row r="320" spans="2:51" s="183" customFormat="1" ht="12">
      <c r="B320" s="182"/>
      <c r="D320" s="179" t="s">
        <v>165</v>
      </c>
      <c r="E320" s="184"/>
      <c r="F320" s="185" t="s">
        <v>219</v>
      </c>
      <c r="H320" s="184"/>
      <c r="K320" s="186"/>
      <c r="L320" s="187"/>
      <c r="M320" s="188"/>
      <c r="N320" s="189"/>
      <c r="O320" s="189"/>
      <c r="P320" s="189"/>
      <c r="Q320" s="189"/>
      <c r="R320" s="189"/>
      <c r="S320" s="189"/>
      <c r="T320" s="190"/>
      <c r="AT320" s="184" t="s">
        <v>165</v>
      </c>
      <c r="AU320" s="184" t="s">
        <v>82</v>
      </c>
      <c r="AV320" s="183" t="s">
        <v>21</v>
      </c>
      <c r="AW320" s="183" t="s">
        <v>36</v>
      </c>
      <c r="AX320" s="183" t="s">
        <v>73</v>
      </c>
      <c r="AY320" s="184" t="s">
        <v>153</v>
      </c>
    </row>
    <row r="321" spans="2:51" s="192" customFormat="1" ht="12">
      <c r="B321" s="191"/>
      <c r="D321" s="201" t="s">
        <v>165</v>
      </c>
      <c r="E321" s="202"/>
      <c r="F321" s="203" t="s">
        <v>829</v>
      </c>
      <c r="H321" s="204">
        <v>58.5</v>
      </c>
      <c r="K321" s="196"/>
      <c r="L321" s="197"/>
      <c r="M321" s="198"/>
      <c r="N321" s="199"/>
      <c r="O321" s="199"/>
      <c r="P321" s="199"/>
      <c r="Q321" s="199"/>
      <c r="R321" s="199"/>
      <c r="S321" s="199"/>
      <c r="T321" s="200"/>
      <c r="AT321" s="193" t="s">
        <v>165</v>
      </c>
      <c r="AU321" s="193" t="s">
        <v>82</v>
      </c>
      <c r="AV321" s="192" t="s">
        <v>82</v>
      </c>
      <c r="AW321" s="192" t="s">
        <v>36</v>
      </c>
      <c r="AX321" s="192" t="s">
        <v>21</v>
      </c>
      <c r="AY321" s="193" t="s">
        <v>153</v>
      </c>
    </row>
    <row r="322" spans="2:65" s="47" customFormat="1" ht="20.25" customHeight="1">
      <c r="B322" s="4"/>
      <c r="C322" s="5" t="s">
        <v>540</v>
      </c>
      <c r="D322" s="5" t="s">
        <v>156</v>
      </c>
      <c r="E322" s="6" t="s">
        <v>619</v>
      </c>
      <c r="F322" s="7" t="s">
        <v>620</v>
      </c>
      <c r="G322" s="8" t="s">
        <v>159</v>
      </c>
      <c r="H322" s="9">
        <v>58.5</v>
      </c>
      <c r="I322" s="10"/>
      <c r="J322" s="11">
        <f>ROUND(I322*H322,2)</f>
        <v>0</v>
      </c>
      <c r="K322" s="12"/>
      <c r="L322" s="42"/>
      <c r="M322" s="174"/>
      <c r="N322" s="175" t="s">
        <v>44</v>
      </c>
      <c r="O322" s="43"/>
      <c r="P322" s="176">
        <f>O322*H322</f>
        <v>0</v>
      </c>
      <c r="Q322" s="176">
        <v>0</v>
      </c>
      <c r="R322" s="176">
        <f>Q322*H322</f>
        <v>0</v>
      </c>
      <c r="S322" s="176">
        <v>0</v>
      </c>
      <c r="T322" s="177">
        <f>S322*H322</f>
        <v>0</v>
      </c>
      <c r="AR322" s="28" t="s">
        <v>259</v>
      </c>
      <c r="AT322" s="28" t="s">
        <v>156</v>
      </c>
      <c r="AU322" s="28" t="s">
        <v>82</v>
      </c>
      <c r="AY322" s="28" t="s">
        <v>153</v>
      </c>
      <c r="BE322" s="178">
        <f>IF(N322="základní",J322,0)</f>
        <v>0</v>
      </c>
      <c r="BF322" s="178">
        <f>IF(N322="snížená",J322,0)</f>
        <v>0</v>
      </c>
      <c r="BG322" s="178">
        <f>IF(N322="zákl. přenesená",J322,0)</f>
        <v>0</v>
      </c>
      <c r="BH322" s="178">
        <f>IF(N322="sníž. přenesená",J322,0)</f>
        <v>0</v>
      </c>
      <c r="BI322" s="178">
        <f>IF(N322="nulová",J322,0)</f>
        <v>0</v>
      </c>
      <c r="BJ322" s="28" t="s">
        <v>21</v>
      </c>
      <c r="BK322" s="178">
        <f>ROUND(I322*H322,2)</f>
        <v>0</v>
      </c>
      <c r="BL322" s="28" t="s">
        <v>259</v>
      </c>
      <c r="BM322" s="28" t="s">
        <v>621</v>
      </c>
    </row>
    <row r="323" spans="2:47" s="47" customFormat="1" ht="12">
      <c r="B323" s="4"/>
      <c r="D323" s="179" t="s">
        <v>163</v>
      </c>
      <c r="F323" s="180" t="s">
        <v>622</v>
      </c>
      <c r="K323" s="66"/>
      <c r="L323" s="42"/>
      <c r="M323" s="181"/>
      <c r="N323" s="43"/>
      <c r="O323" s="43"/>
      <c r="P323" s="43"/>
      <c r="Q323" s="43"/>
      <c r="R323" s="43"/>
      <c r="S323" s="43"/>
      <c r="T323" s="81"/>
      <c r="AT323" s="28" t="s">
        <v>163</v>
      </c>
      <c r="AU323" s="28" t="s">
        <v>82</v>
      </c>
    </row>
    <row r="324" spans="2:51" s="183" customFormat="1" ht="12">
      <c r="B324" s="182"/>
      <c r="D324" s="179" t="s">
        <v>165</v>
      </c>
      <c r="E324" s="184"/>
      <c r="F324" s="185" t="s">
        <v>623</v>
      </c>
      <c r="H324" s="184"/>
      <c r="K324" s="186"/>
      <c r="L324" s="187"/>
      <c r="M324" s="188"/>
      <c r="N324" s="189"/>
      <c r="O324" s="189"/>
      <c r="P324" s="189"/>
      <c r="Q324" s="189"/>
      <c r="R324" s="189"/>
      <c r="S324" s="189"/>
      <c r="T324" s="190"/>
      <c r="AT324" s="184" t="s">
        <v>165</v>
      </c>
      <c r="AU324" s="184" t="s">
        <v>82</v>
      </c>
      <c r="AV324" s="183" t="s">
        <v>21</v>
      </c>
      <c r="AW324" s="183" t="s">
        <v>36</v>
      </c>
      <c r="AX324" s="183" t="s">
        <v>73</v>
      </c>
      <c r="AY324" s="184" t="s">
        <v>153</v>
      </c>
    </row>
    <row r="325" spans="2:51" s="192" customFormat="1" ht="12">
      <c r="B325" s="191"/>
      <c r="D325" s="201" t="s">
        <v>165</v>
      </c>
      <c r="E325" s="202"/>
      <c r="F325" s="203" t="s">
        <v>829</v>
      </c>
      <c r="H325" s="204">
        <v>58.5</v>
      </c>
      <c r="K325" s="196"/>
      <c r="L325" s="197"/>
      <c r="M325" s="198"/>
      <c r="N325" s="199"/>
      <c r="O325" s="199"/>
      <c r="P325" s="199"/>
      <c r="Q325" s="199"/>
      <c r="R325" s="199"/>
      <c r="S325" s="199"/>
      <c r="T325" s="200"/>
      <c r="AT325" s="193" t="s">
        <v>165</v>
      </c>
      <c r="AU325" s="193" t="s">
        <v>82</v>
      </c>
      <c r="AV325" s="192" t="s">
        <v>82</v>
      </c>
      <c r="AW325" s="192" t="s">
        <v>36</v>
      </c>
      <c r="AX325" s="192" t="s">
        <v>21</v>
      </c>
      <c r="AY325" s="193" t="s">
        <v>153</v>
      </c>
    </row>
    <row r="326" spans="2:65" s="47" customFormat="1" ht="20.25" customHeight="1">
      <c r="B326" s="4"/>
      <c r="C326" s="5" t="s">
        <v>547</v>
      </c>
      <c r="D326" s="5" t="s">
        <v>156</v>
      </c>
      <c r="E326" s="6" t="s">
        <v>625</v>
      </c>
      <c r="F326" s="7" t="s">
        <v>626</v>
      </c>
      <c r="G326" s="8" t="s">
        <v>223</v>
      </c>
      <c r="H326" s="9">
        <v>2.7</v>
      </c>
      <c r="I326" s="10"/>
      <c r="J326" s="11">
        <f>ROUND(I326*H326,2)</f>
        <v>0</v>
      </c>
      <c r="K326" s="12"/>
      <c r="L326" s="42"/>
      <c r="M326" s="174"/>
      <c r="N326" s="175" t="s">
        <v>44</v>
      </c>
      <c r="O326" s="43"/>
      <c r="P326" s="176">
        <f>O326*H326</f>
        <v>0</v>
      </c>
      <c r="Q326" s="176">
        <v>0.0002</v>
      </c>
      <c r="R326" s="176">
        <f>Q326*H326</f>
        <v>0.0005400000000000001</v>
      </c>
      <c r="S326" s="176">
        <v>0</v>
      </c>
      <c r="T326" s="177">
        <f>S326*H326</f>
        <v>0</v>
      </c>
      <c r="AR326" s="28" t="s">
        <v>259</v>
      </c>
      <c r="AT326" s="28" t="s">
        <v>156</v>
      </c>
      <c r="AU326" s="28" t="s">
        <v>82</v>
      </c>
      <c r="AY326" s="28" t="s">
        <v>153</v>
      </c>
      <c r="BE326" s="178">
        <f>IF(N326="základní",J326,0)</f>
        <v>0</v>
      </c>
      <c r="BF326" s="178">
        <f>IF(N326="snížená",J326,0)</f>
        <v>0</v>
      </c>
      <c r="BG326" s="178">
        <f>IF(N326="zákl. přenesená",J326,0)</f>
        <v>0</v>
      </c>
      <c r="BH326" s="178">
        <f>IF(N326="sníž. přenesená",J326,0)</f>
        <v>0</v>
      </c>
      <c r="BI326" s="178">
        <f>IF(N326="nulová",J326,0)</f>
        <v>0</v>
      </c>
      <c r="BJ326" s="28" t="s">
        <v>21</v>
      </c>
      <c r="BK326" s="178">
        <f>ROUND(I326*H326,2)</f>
        <v>0</v>
      </c>
      <c r="BL326" s="28" t="s">
        <v>259</v>
      </c>
      <c r="BM326" s="28" t="s">
        <v>627</v>
      </c>
    </row>
    <row r="327" spans="2:47" s="47" customFormat="1" ht="12">
      <c r="B327" s="4"/>
      <c r="D327" s="179" t="s">
        <v>163</v>
      </c>
      <c r="F327" s="180" t="s">
        <v>628</v>
      </c>
      <c r="K327" s="66"/>
      <c r="L327" s="42"/>
      <c r="M327" s="181"/>
      <c r="N327" s="43"/>
      <c r="O327" s="43"/>
      <c r="P327" s="43"/>
      <c r="Q327" s="43"/>
      <c r="R327" s="43"/>
      <c r="S327" s="43"/>
      <c r="T327" s="81"/>
      <c r="AT327" s="28" t="s">
        <v>163</v>
      </c>
      <c r="AU327" s="28" t="s">
        <v>82</v>
      </c>
    </row>
    <row r="328" spans="2:51" s="183" customFormat="1" ht="12">
      <c r="B328" s="182"/>
      <c r="D328" s="179" t="s">
        <v>165</v>
      </c>
      <c r="E328" s="184"/>
      <c r="F328" s="185" t="s">
        <v>174</v>
      </c>
      <c r="H328" s="184"/>
      <c r="K328" s="186"/>
      <c r="L328" s="187"/>
      <c r="M328" s="188"/>
      <c r="N328" s="189"/>
      <c r="O328" s="189"/>
      <c r="P328" s="189"/>
      <c r="Q328" s="189"/>
      <c r="R328" s="189"/>
      <c r="S328" s="189"/>
      <c r="T328" s="190"/>
      <c r="AT328" s="184" t="s">
        <v>165</v>
      </c>
      <c r="AU328" s="184" t="s">
        <v>82</v>
      </c>
      <c r="AV328" s="183" t="s">
        <v>21</v>
      </c>
      <c r="AW328" s="183" t="s">
        <v>36</v>
      </c>
      <c r="AX328" s="183" t="s">
        <v>73</v>
      </c>
      <c r="AY328" s="184" t="s">
        <v>153</v>
      </c>
    </row>
    <row r="329" spans="2:51" s="192" customFormat="1" ht="12">
      <c r="B329" s="191"/>
      <c r="D329" s="179" t="s">
        <v>165</v>
      </c>
      <c r="E329" s="193"/>
      <c r="F329" s="194" t="s">
        <v>629</v>
      </c>
      <c r="H329" s="195">
        <v>1.35</v>
      </c>
      <c r="K329" s="196"/>
      <c r="L329" s="197"/>
      <c r="M329" s="198"/>
      <c r="N329" s="199"/>
      <c r="O329" s="199"/>
      <c r="P329" s="199"/>
      <c r="Q329" s="199"/>
      <c r="R329" s="199"/>
      <c r="S329" s="199"/>
      <c r="T329" s="200"/>
      <c r="AT329" s="193" t="s">
        <v>165</v>
      </c>
      <c r="AU329" s="193" t="s">
        <v>82</v>
      </c>
      <c r="AV329" s="192" t="s">
        <v>82</v>
      </c>
      <c r="AW329" s="192" t="s">
        <v>36</v>
      </c>
      <c r="AX329" s="192" t="s">
        <v>73</v>
      </c>
      <c r="AY329" s="193" t="s">
        <v>153</v>
      </c>
    </row>
    <row r="330" spans="2:51" s="192" customFormat="1" ht="12">
      <c r="B330" s="191"/>
      <c r="D330" s="179" t="s">
        <v>165</v>
      </c>
      <c r="E330" s="193"/>
      <c r="F330" s="194" t="s">
        <v>630</v>
      </c>
      <c r="H330" s="195">
        <v>1.35</v>
      </c>
      <c r="K330" s="196"/>
      <c r="L330" s="197"/>
      <c r="M330" s="198"/>
      <c r="N330" s="199"/>
      <c r="O330" s="199"/>
      <c r="P330" s="199"/>
      <c r="Q330" s="199"/>
      <c r="R330" s="199"/>
      <c r="S330" s="199"/>
      <c r="T330" s="200"/>
      <c r="AT330" s="193" t="s">
        <v>165</v>
      </c>
      <c r="AU330" s="193" t="s">
        <v>82</v>
      </c>
      <c r="AV330" s="192" t="s">
        <v>82</v>
      </c>
      <c r="AW330" s="192" t="s">
        <v>36</v>
      </c>
      <c r="AX330" s="192" t="s">
        <v>73</v>
      </c>
      <c r="AY330" s="193" t="s">
        <v>153</v>
      </c>
    </row>
    <row r="331" spans="2:51" s="206" customFormat="1" ht="12">
      <c r="B331" s="205"/>
      <c r="D331" s="201" t="s">
        <v>165</v>
      </c>
      <c r="E331" s="207"/>
      <c r="F331" s="208" t="s">
        <v>190</v>
      </c>
      <c r="H331" s="209">
        <v>2.7</v>
      </c>
      <c r="K331" s="210"/>
      <c r="L331" s="211"/>
      <c r="M331" s="212"/>
      <c r="N331" s="213"/>
      <c r="O331" s="213"/>
      <c r="P331" s="213"/>
      <c r="Q331" s="213"/>
      <c r="R331" s="213"/>
      <c r="S331" s="213"/>
      <c r="T331" s="214"/>
      <c r="AT331" s="215" t="s">
        <v>165</v>
      </c>
      <c r="AU331" s="215" t="s">
        <v>82</v>
      </c>
      <c r="AV331" s="206" t="s">
        <v>161</v>
      </c>
      <c r="AW331" s="206" t="s">
        <v>36</v>
      </c>
      <c r="AX331" s="206" t="s">
        <v>21</v>
      </c>
      <c r="AY331" s="215" t="s">
        <v>153</v>
      </c>
    </row>
    <row r="332" spans="2:65" s="47" customFormat="1" ht="20.25" customHeight="1">
      <c r="B332" s="4"/>
      <c r="C332" s="14" t="s">
        <v>553</v>
      </c>
      <c r="D332" s="14" t="s">
        <v>395</v>
      </c>
      <c r="E332" s="15" t="s">
        <v>632</v>
      </c>
      <c r="F332" s="16" t="s">
        <v>633</v>
      </c>
      <c r="G332" s="17" t="s">
        <v>223</v>
      </c>
      <c r="H332" s="18">
        <v>1.485</v>
      </c>
      <c r="I332" s="19"/>
      <c r="J332" s="20">
        <f>ROUND(I332*H332,2)</f>
        <v>0</v>
      </c>
      <c r="K332" s="21"/>
      <c r="L332" s="217"/>
      <c r="M332" s="218"/>
      <c r="N332" s="219" t="s">
        <v>44</v>
      </c>
      <c r="O332" s="43"/>
      <c r="P332" s="176">
        <f>O332*H332</f>
        <v>0</v>
      </c>
      <c r="Q332" s="176">
        <v>4E-05</v>
      </c>
      <c r="R332" s="176">
        <f>Q332*H332</f>
        <v>5.940000000000001E-05</v>
      </c>
      <c r="S332" s="176">
        <v>0</v>
      </c>
      <c r="T332" s="177">
        <f>S332*H332</f>
        <v>0</v>
      </c>
      <c r="AR332" s="28" t="s">
        <v>359</v>
      </c>
      <c r="AT332" s="28" t="s">
        <v>395</v>
      </c>
      <c r="AU332" s="28" t="s">
        <v>82</v>
      </c>
      <c r="AY332" s="28" t="s">
        <v>153</v>
      </c>
      <c r="BE332" s="178">
        <f>IF(N332="základní",J332,0)</f>
        <v>0</v>
      </c>
      <c r="BF332" s="178">
        <f>IF(N332="snížená",J332,0)</f>
        <v>0</v>
      </c>
      <c r="BG332" s="178">
        <f>IF(N332="zákl. přenesená",J332,0)</f>
        <v>0</v>
      </c>
      <c r="BH332" s="178">
        <f>IF(N332="sníž. přenesená",J332,0)</f>
        <v>0</v>
      </c>
      <c r="BI332" s="178">
        <f>IF(N332="nulová",J332,0)</f>
        <v>0</v>
      </c>
      <c r="BJ332" s="28" t="s">
        <v>21</v>
      </c>
      <c r="BK332" s="178">
        <f>ROUND(I332*H332,2)</f>
        <v>0</v>
      </c>
      <c r="BL332" s="28" t="s">
        <v>259</v>
      </c>
      <c r="BM332" s="28" t="s">
        <v>634</v>
      </c>
    </row>
    <row r="333" spans="2:51" s="192" customFormat="1" ht="12">
      <c r="B333" s="191"/>
      <c r="D333" s="201" t="s">
        <v>165</v>
      </c>
      <c r="E333" s="202"/>
      <c r="F333" s="203" t="s">
        <v>635</v>
      </c>
      <c r="H333" s="204">
        <v>1.485</v>
      </c>
      <c r="K333" s="196"/>
      <c r="L333" s="197"/>
      <c r="M333" s="198"/>
      <c r="N333" s="199"/>
      <c r="O333" s="199"/>
      <c r="P333" s="199"/>
      <c r="Q333" s="199"/>
      <c r="R333" s="199"/>
      <c r="S333" s="199"/>
      <c r="T333" s="200"/>
      <c r="AT333" s="193" t="s">
        <v>165</v>
      </c>
      <c r="AU333" s="193" t="s">
        <v>82</v>
      </c>
      <c r="AV333" s="192" t="s">
        <v>82</v>
      </c>
      <c r="AW333" s="192" t="s">
        <v>36</v>
      </c>
      <c r="AX333" s="192" t="s">
        <v>21</v>
      </c>
      <c r="AY333" s="193" t="s">
        <v>153</v>
      </c>
    </row>
    <row r="334" spans="2:65" s="47" customFormat="1" ht="20.25" customHeight="1">
      <c r="B334" s="4"/>
      <c r="C334" s="14" t="s">
        <v>560</v>
      </c>
      <c r="D334" s="14" t="s">
        <v>395</v>
      </c>
      <c r="E334" s="15" t="s">
        <v>637</v>
      </c>
      <c r="F334" s="16" t="s">
        <v>638</v>
      </c>
      <c r="G334" s="17" t="s">
        <v>223</v>
      </c>
      <c r="H334" s="18">
        <v>1.485</v>
      </c>
      <c r="I334" s="19"/>
      <c r="J334" s="20">
        <f>ROUND(I334*H334,2)</f>
        <v>0</v>
      </c>
      <c r="K334" s="21"/>
      <c r="L334" s="217"/>
      <c r="M334" s="218"/>
      <c r="N334" s="219" t="s">
        <v>44</v>
      </c>
      <c r="O334" s="43"/>
      <c r="P334" s="176">
        <f>O334*H334</f>
        <v>0</v>
      </c>
      <c r="Q334" s="176">
        <v>4E-05</v>
      </c>
      <c r="R334" s="176">
        <f>Q334*H334</f>
        <v>5.940000000000001E-05</v>
      </c>
      <c r="S334" s="176">
        <v>0</v>
      </c>
      <c r="T334" s="177">
        <f>S334*H334</f>
        <v>0</v>
      </c>
      <c r="AR334" s="28" t="s">
        <v>359</v>
      </c>
      <c r="AT334" s="28" t="s">
        <v>395</v>
      </c>
      <c r="AU334" s="28" t="s">
        <v>82</v>
      </c>
      <c r="AY334" s="28" t="s">
        <v>153</v>
      </c>
      <c r="BE334" s="178">
        <f>IF(N334="základní",J334,0)</f>
        <v>0</v>
      </c>
      <c r="BF334" s="178">
        <f>IF(N334="snížená",J334,0)</f>
        <v>0</v>
      </c>
      <c r="BG334" s="178">
        <f>IF(N334="zákl. přenesená",J334,0)</f>
        <v>0</v>
      </c>
      <c r="BH334" s="178">
        <f>IF(N334="sníž. přenesená",J334,0)</f>
        <v>0</v>
      </c>
      <c r="BI334" s="178">
        <f>IF(N334="nulová",J334,0)</f>
        <v>0</v>
      </c>
      <c r="BJ334" s="28" t="s">
        <v>21</v>
      </c>
      <c r="BK334" s="178">
        <f>ROUND(I334*H334,2)</f>
        <v>0</v>
      </c>
      <c r="BL334" s="28" t="s">
        <v>259</v>
      </c>
      <c r="BM334" s="28" t="s">
        <v>639</v>
      </c>
    </row>
    <row r="335" spans="2:47" s="47" customFormat="1" ht="36">
      <c r="B335" s="4"/>
      <c r="D335" s="179" t="s">
        <v>163</v>
      </c>
      <c r="F335" s="180" t="s">
        <v>640</v>
      </c>
      <c r="K335" s="66"/>
      <c r="L335" s="42"/>
      <c r="M335" s="181"/>
      <c r="N335" s="43"/>
      <c r="O335" s="43"/>
      <c r="P335" s="43"/>
      <c r="Q335" s="43"/>
      <c r="R335" s="43"/>
      <c r="S335" s="43"/>
      <c r="T335" s="81"/>
      <c r="AT335" s="28" t="s">
        <v>163</v>
      </c>
      <c r="AU335" s="28" t="s">
        <v>82</v>
      </c>
    </row>
    <row r="336" spans="2:51" s="192" customFormat="1" ht="12">
      <c r="B336" s="191"/>
      <c r="D336" s="201" t="s">
        <v>165</v>
      </c>
      <c r="E336" s="202"/>
      <c r="F336" s="203" t="s">
        <v>635</v>
      </c>
      <c r="H336" s="204">
        <v>1.485</v>
      </c>
      <c r="K336" s="196"/>
      <c r="L336" s="197"/>
      <c r="M336" s="198"/>
      <c r="N336" s="199"/>
      <c r="O336" s="199"/>
      <c r="P336" s="199"/>
      <c r="Q336" s="199"/>
      <c r="R336" s="199"/>
      <c r="S336" s="199"/>
      <c r="T336" s="200"/>
      <c r="AT336" s="193" t="s">
        <v>165</v>
      </c>
      <c r="AU336" s="193" t="s">
        <v>82</v>
      </c>
      <c r="AV336" s="192" t="s">
        <v>82</v>
      </c>
      <c r="AW336" s="192" t="s">
        <v>36</v>
      </c>
      <c r="AX336" s="192" t="s">
        <v>21</v>
      </c>
      <c r="AY336" s="193" t="s">
        <v>153</v>
      </c>
    </row>
    <row r="337" spans="2:65" s="47" customFormat="1" ht="20.25" customHeight="1">
      <c r="B337" s="4"/>
      <c r="C337" s="5" t="s">
        <v>568</v>
      </c>
      <c r="D337" s="5" t="s">
        <v>156</v>
      </c>
      <c r="E337" s="6" t="s">
        <v>642</v>
      </c>
      <c r="F337" s="7" t="s">
        <v>643</v>
      </c>
      <c r="G337" s="8" t="s">
        <v>269</v>
      </c>
      <c r="H337" s="9">
        <v>0.018</v>
      </c>
      <c r="I337" s="10"/>
      <c r="J337" s="11">
        <f>ROUND(I337*H337,2)</f>
        <v>0</v>
      </c>
      <c r="K337" s="12" t="s">
        <v>160</v>
      </c>
      <c r="L337" s="42"/>
      <c r="M337" s="174"/>
      <c r="N337" s="175" t="s">
        <v>44</v>
      </c>
      <c r="O337" s="43"/>
      <c r="P337" s="176">
        <f>O337*H337</f>
        <v>0</v>
      </c>
      <c r="Q337" s="176">
        <v>0</v>
      </c>
      <c r="R337" s="176">
        <f>Q337*H337</f>
        <v>0</v>
      </c>
      <c r="S337" s="176">
        <v>0</v>
      </c>
      <c r="T337" s="177">
        <f>S337*H337</f>
        <v>0</v>
      </c>
      <c r="AR337" s="28" t="s">
        <v>259</v>
      </c>
      <c r="AT337" s="28" t="s">
        <v>156</v>
      </c>
      <c r="AU337" s="28" t="s">
        <v>82</v>
      </c>
      <c r="AY337" s="28" t="s">
        <v>153</v>
      </c>
      <c r="BE337" s="178">
        <f>IF(N337="základní",J337,0)</f>
        <v>0</v>
      </c>
      <c r="BF337" s="178">
        <f>IF(N337="snížená",J337,0)</f>
        <v>0</v>
      </c>
      <c r="BG337" s="178">
        <f>IF(N337="zákl. přenesená",J337,0)</f>
        <v>0</v>
      </c>
      <c r="BH337" s="178">
        <f>IF(N337="sníž. přenesená",J337,0)</f>
        <v>0</v>
      </c>
      <c r="BI337" s="178">
        <f>IF(N337="nulová",J337,0)</f>
        <v>0</v>
      </c>
      <c r="BJ337" s="28" t="s">
        <v>21</v>
      </c>
      <c r="BK337" s="178">
        <f>ROUND(I337*H337,2)</f>
        <v>0</v>
      </c>
      <c r="BL337" s="28" t="s">
        <v>259</v>
      </c>
      <c r="BM337" s="28" t="s">
        <v>644</v>
      </c>
    </row>
    <row r="338" spans="2:47" s="47" customFormat="1" ht="36">
      <c r="B338" s="4"/>
      <c r="D338" s="201" t="s">
        <v>163</v>
      </c>
      <c r="F338" s="216" t="s">
        <v>645</v>
      </c>
      <c r="K338" s="66"/>
      <c r="L338" s="42"/>
      <c r="M338" s="181"/>
      <c r="N338" s="43"/>
      <c r="O338" s="43"/>
      <c r="P338" s="43"/>
      <c r="Q338" s="43"/>
      <c r="R338" s="43"/>
      <c r="S338" s="43"/>
      <c r="T338" s="81"/>
      <c r="AT338" s="28" t="s">
        <v>163</v>
      </c>
      <c r="AU338" s="28" t="s">
        <v>82</v>
      </c>
    </row>
    <row r="339" spans="2:65" s="47" customFormat="1" ht="20.25" customHeight="1">
      <c r="B339" s="4"/>
      <c r="C339" s="5" t="s">
        <v>573</v>
      </c>
      <c r="D339" s="5" t="s">
        <v>156</v>
      </c>
      <c r="E339" s="6" t="s">
        <v>647</v>
      </c>
      <c r="F339" s="7" t="s">
        <v>648</v>
      </c>
      <c r="G339" s="8" t="s">
        <v>269</v>
      </c>
      <c r="H339" s="9">
        <v>0.018</v>
      </c>
      <c r="I339" s="10"/>
      <c r="J339" s="11">
        <f>ROUND(I339*H339,2)</f>
        <v>0</v>
      </c>
      <c r="K339" s="12" t="s">
        <v>160</v>
      </c>
      <c r="L339" s="42"/>
      <c r="M339" s="174"/>
      <c r="N339" s="175" t="s">
        <v>44</v>
      </c>
      <c r="O339" s="43"/>
      <c r="P339" s="176">
        <f>O339*H339</f>
        <v>0</v>
      </c>
      <c r="Q339" s="176">
        <v>0</v>
      </c>
      <c r="R339" s="176">
        <f>Q339*H339</f>
        <v>0</v>
      </c>
      <c r="S339" s="176">
        <v>0</v>
      </c>
      <c r="T339" s="177">
        <f>S339*H339</f>
        <v>0</v>
      </c>
      <c r="AR339" s="28" t="s">
        <v>259</v>
      </c>
      <c r="AT339" s="28" t="s">
        <v>156</v>
      </c>
      <c r="AU339" s="28" t="s">
        <v>82</v>
      </c>
      <c r="AY339" s="28" t="s">
        <v>153</v>
      </c>
      <c r="BE339" s="178">
        <f>IF(N339="základní",J339,0)</f>
        <v>0</v>
      </c>
      <c r="BF339" s="178">
        <f>IF(N339="snížená",J339,0)</f>
        <v>0</v>
      </c>
      <c r="BG339" s="178">
        <f>IF(N339="zákl. přenesená",J339,0)</f>
        <v>0</v>
      </c>
      <c r="BH339" s="178">
        <f>IF(N339="sníž. přenesená",J339,0)</f>
        <v>0</v>
      </c>
      <c r="BI339" s="178">
        <f>IF(N339="nulová",J339,0)</f>
        <v>0</v>
      </c>
      <c r="BJ339" s="28" t="s">
        <v>21</v>
      </c>
      <c r="BK339" s="178">
        <f>ROUND(I339*H339,2)</f>
        <v>0</v>
      </c>
      <c r="BL339" s="28" t="s">
        <v>259</v>
      </c>
      <c r="BM339" s="28" t="s">
        <v>649</v>
      </c>
    </row>
    <row r="340" spans="2:47" s="47" customFormat="1" ht="36">
      <c r="B340" s="4"/>
      <c r="D340" s="179" t="s">
        <v>163</v>
      </c>
      <c r="F340" s="180" t="s">
        <v>650</v>
      </c>
      <c r="K340" s="66"/>
      <c r="L340" s="42"/>
      <c r="M340" s="181"/>
      <c r="N340" s="43"/>
      <c r="O340" s="43"/>
      <c r="P340" s="43"/>
      <c r="Q340" s="43"/>
      <c r="R340" s="43"/>
      <c r="S340" s="43"/>
      <c r="T340" s="81"/>
      <c r="AT340" s="28" t="s">
        <v>163</v>
      </c>
      <c r="AU340" s="28" t="s">
        <v>82</v>
      </c>
    </row>
    <row r="341" spans="2:63" s="159" customFormat="1" ht="29.25" customHeight="1">
      <c r="B341" s="158"/>
      <c r="D341" s="171" t="s">
        <v>72</v>
      </c>
      <c r="E341" s="172" t="s">
        <v>691</v>
      </c>
      <c r="F341" s="172" t="s">
        <v>692</v>
      </c>
      <c r="J341" s="173">
        <f>BK341</f>
        <v>0</v>
      </c>
      <c r="K341" s="163"/>
      <c r="L341" s="164"/>
      <c r="M341" s="165"/>
      <c r="N341" s="166"/>
      <c r="O341" s="166"/>
      <c r="P341" s="167">
        <f>SUM(P342:P352)</f>
        <v>0</v>
      </c>
      <c r="Q341" s="166"/>
      <c r="R341" s="167">
        <f>SUM(R342:R352)</f>
        <v>0.0108504</v>
      </c>
      <c r="S341" s="166"/>
      <c r="T341" s="168">
        <f>SUM(T342:T352)</f>
        <v>0</v>
      </c>
      <c r="AR341" s="160" t="s">
        <v>82</v>
      </c>
      <c r="AT341" s="169" t="s">
        <v>72</v>
      </c>
      <c r="AU341" s="169" t="s">
        <v>21</v>
      </c>
      <c r="AY341" s="160" t="s">
        <v>153</v>
      </c>
      <c r="BK341" s="170">
        <f>SUM(BK342:BK352)</f>
        <v>0</v>
      </c>
    </row>
    <row r="342" spans="2:65" s="47" customFormat="1" ht="28.5" customHeight="1">
      <c r="B342" s="4"/>
      <c r="C342" s="5" t="s">
        <v>580</v>
      </c>
      <c r="D342" s="5" t="s">
        <v>156</v>
      </c>
      <c r="E342" s="6" t="s">
        <v>694</v>
      </c>
      <c r="F342" s="7" t="s">
        <v>695</v>
      </c>
      <c r="G342" s="8" t="s">
        <v>159</v>
      </c>
      <c r="H342" s="9">
        <v>12.24</v>
      </c>
      <c r="I342" s="10"/>
      <c r="J342" s="11">
        <f>ROUND(I342*H342,2)</f>
        <v>0</v>
      </c>
      <c r="K342" s="12" t="s">
        <v>160</v>
      </c>
      <c r="L342" s="42"/>
      <c r="M342" s="174"/>
      <c r="N342" s="175" t="s">
        <v>44</v>
      </c>
      <c r="O342" s="43"/>
      <c r="P342" s="176">
        <f>O342*H342</f>
        <v>0</v>
      </c>
      <c r="Q342" s="176">
        <v>0.00055</v>
      </c>
      <c r="R342" s="176">
        <f>Q342*H342</f>
        <v>0.006732</v>
      </c>
      <c r="S342" s="176">
        <v>0</v>
      </c>
      <c r="T342" s="177">
        <f>S342*H342</f>
        <v>0</v>
      </c>
      <c r="AR342" s="28" t="s">
        <v>259</v>
      </c>
      <c r="AT342" s="28" t="s">
        <v>156</v>
      </c>
      <c r="AU342" s="28" t="s">
        <v>82</v>
      </c>
      <c r="AY342" s="28" t="s">
        <v>153</v>
      </c>
      <c r="BE342" s="178">
        <f>IF(N342="základní",J342,0)</f>
        <v>0</v>
      </c>
      <c r="BF342" s="178">
        <f>IF(N342="snížená",J342,0)</f>
        <v>0</v>
      </c>
      <c r="BG342" s="178">
        <f>IF(N342="zákl. přenesená",J342,0)</f>
        <v>0</v>
      </c>
      <c r="BH342" s="178">
        <f>IF(N342="sníž. přenesená",J342,0)</f>
        <v>0</v>
      </c>
      <c r="BI342" s="178">
        <f>IF(N342="nulová",J342,0)</f>
        <v>0</v>
      </c>
      <c r="BJ342" s="28" t="s">
        <v>21</v>
      </c>
      <c r="BK342" s="178">
        <f>ROUND(I342*H342,2)</f>
        <v>0</v>
      </c>
      <c r="BL342" s="28" t="s">
        <v>259</v>
      </c>
      <c r="BM342" s="28" t="s">
        <v>696</v>
      </c>
    </row>
    <row r="343" spans="2:47" s="47" customFormat="1" ht="24">
      <c r="B343" s="4"/>
      <c r="D343" s="179" t="s">
        <v>163</v>
      </c>
      <c r="F343" s="180" t="s">
        <v>697</v>
      </c>
      <c r="K343" s="66"/>
      <c r="L343" s="42"/>
      <c r="M343" s="181"/>
      <c r="N343" s="43"/>
      <c r="O343" s="43"/>
      <c r="P343" s="43"/>
      <c r="Q343" s="43"/>
      <c r="R343" s="43"/>
      <c r="S343" s="43"/>
      <c r="T343" s="81"/>
      <c r="AT343" s="28" t="s">
        <v>163</v>
      </c>
      <c r="AU343" s="28" t="s">
        <v>82</v>
      </c>
    </row>
    <row r="344" spans="2:51" s="192" customFormat="1" ht="12">
      <c r="B344" s="191"/>
      <c r="D344" s="201" t="s">
        <v>165</v>
      </c>
      <c r="E344" s="202"/>
      <c r="F344" s="203" t="s">
        <v>698</v>
      </c>
      <c r="H344" s="204">
        <v>12.24</v>
      </c>
      <c r="K344" s="196"/>
      <c r="L344" s="197"/>
      <c r="M344" s="198"/>
      <c r="N344" s="199"/>
      <c r="O344" s="199"/>
      <c r="P344" s="199"/>
      <c r="Q344" s="199"/>
      <c r="R344" s="199"/>
      <c r="S344" s="199"/>
      <c r="T344" s="200"/>
      <c r="AT344" s="193" t="s">
        <v>165</v>
      </c>
      <c r="AU344" s="193" t="s">
        <v>82</v>
      </c>
      <c r="AV344" s="192" t="s">
        <v>82</v>
      </c>
      <c r="AW344" s="192" t="s">
        <v>36</v>
      </c>
      <c r="AX344" s="192" t="s">
        <v>21</v>
      </c>
      <c r="AY344" s="193" t="s">
        <v>153</v>
      </c>
    </row>
    <row r="345" spans="2:65" s="47" customFormat="1" ht="20.25" customHeight="1">
      <c r="B345" s="4"/>
      <c r="C345" s="5" t="s">
        <v>585</v>
      </c>
      <c r="D345" s="5" t="s">
        <v>156</v>
      </c>
      <c r="E345" s="6" t="s">
        <v>879</v>
      </c>
      <c r="F345" s="7" t="s">
        <v>880</v>
      </c>
      <c r="G345" s="8" t="s">
        <v>223</v>
      </c>
      <c r="H345" s="9">
        <v>18.8</v>
      </c>
      <c r="I345" s="10"/>
      <c r="J345" s="11">
        <f>ROUND(I345*H345,2)</f>
        <v>0</v>
      </c>
      <c r="K345" s="12" t="s">
        <v>160</v>
      </c>
      <c r="L345" s="42"/>
      <c r="M345" s="174"/>
      <c r="N345" s="175" t="s">
        <v>44</v>
      </c>
      <c r="O345" s="43"/>
      <c r="P345" s="176">
        <f>O345*H345</f>
        <v>0</v>
      </c>
      <c r="Q345" s="176">
        <v>0.00012</v>
      </c>
      <c r="R345" s="176">
        <f>Q345*H345</f>
        <v>0.002256</v>
      </c>
      <c r="S345" s="176">
        <v>0</v>
      </c>
      <c r="T345" s="177">
        <f>S345*H345</f>
        <v>0</v>
      </c>
      <c r="AR345" s="28" t="s">
        <v>259</v>
      </c>
      <c r="AT345" s="28" t="s">
        <v>156</v>
      </c>
      <c r="AU345" s="28" t="s">
        <v>82</v>
      </c>
      <c r="AY345" s="28" t="s">
        <v>153</v>
      </c>
      <c r="BE345" s="178">
        <f>IF(N345="základní",J345,0)</f>
        <v>0</v>
      </c>
      <c r="BF345" s="178">
        <f>IF(N345="snížená",J345,0)</f>
        <v>0</v>
      </c>
      <c r="BG345" s="178">
        <f>IF(N345="zákl. přenesená",J345,0)</f>
        <v>0</v>
      </c>
      <c r="BH345" s="178">
        <f>IF(N345="sníž. přenesená",J345,0)</f>
        <v>0</v>
      </c>
      <c r="BI345" s="178">
        <f>IF(N345="nulová",J345,0)</f>
        <v>0</v>
      </c>
      <c r="BJ345" s="28" t="s">
        <v>21</v>
      </c>
      <c r="BK345" s="178">
        <f>ROUND(I345*H345,2)</f>
        <v>0</v>
      </c>
      <c r="BL345" s="28" t="s">
        <v>259</v>
      </c>
      <c r="BM345" s="28" t="s">
        <v>881</v>
      </c>
    </row>
    <row r="346" spans="2:47" s="47" customFormat="1" ht="24">
      <c r="B346" s="4"/>
      <c r="D346" s="179" t="s">
        <v>163</v>
      </c>
      <c r="F346" s="180" t="s">
        <v>882</v>
      </c>
      <c r="K346" s="66"/>
      <c r="L346" s="42"/>
      <c r="M346" s="181"/>
      <c r="N346" s="43"/>
      <c r="O346" s="43"/>
      <c r="P346" s="43"/>
      <c r="Q346" s="43"/>
      <c r="R346" s="43"/>
      <c r="S346" s="43"/>
      <c r="T346" s="81"/>
      <c r="AT346" s="28" t="s">
        <v>163</v>
      </c>
      <c r="AU346" s="28" t="s">
        <v>82</v>
      </c>
    </row>
    <row r="347" spans="2:51" s="192" customFormat="1" ht="12">
      <c r="B347" s="191"/>
      <c r="D347" s="201" t="s">
        <v>165</v>
      </c>
      <c r="E347" s="202"/>
      <c r="F347" s="203" t="s">
        <v>883</v>
      </c>
      <c r="H347" s="204">
        <v>18.8</v>
      </c>
      <c r="K347" s="196"/>
      <c r="L347" s="197"/>
      <c r="M347" s="198"/>
      <c r="N347" s="199"/>
      <c r="O347" s="199"/>
      <c r="P347" s="199"/>
      <c r="Q347" s="199"/>
      <c r="R347" s="199"/>
      <c r="S347" s="199"/>
      <c r="T347" s="200"/>
      <c r="AT347" s="193" t="s">
        <v>165</v>
      </c>
      <c r="AU347" s="193" t="s">
        <v>82</v>
      </c>
      <c r="AV347" s="192" t="s">
        <v>82</v>
      </c>
      <c r="AW347" s="192" t="s">
        <v>36</v>
      </c>
      <c r="AX347" s="192" t="s">
        <v>21</v>
      </c>
      <c r="AY347" s="193" t="s">
        <v>153</v>
      </c>
    </row>
    <row r="348" spans="2:65" s="47" customFormat="1" ht="20.25" customHeight="1">
      <c r="B348" s="4"/>
      <c r="C348" s="5" t="s">
        <v>590</v>
      </c>
      <c r="D348" s="5" t="s">
        <v>156</v>
      </c>
      <c r="E348" s="6" t="s">
        <v>700</v>
      </c>
      <c r="F348" s="7" t="s">
        <v>701</v>
      </c>
      <c r="G348" s="8" t="s">
        <v>159</v>
      </c>
      <c r="H348" s="9">
        <v>31.04</v>
      </c>
      <c r="I348" s="10"/>
      <c r="J348" s="11">
        <f>ROUND(I348*H348,2)</f>
        <v>0</v>
      </c>
      <c r="K348" s="12" t="s">
        <v>160</v>
      </c>
      <c r="L348" s="42"/>
      <c r="M348" s="174"/>
      <c r="N348" s="175" t="s">
        <v>44</v>
      </c>
      <c r="O348" s="43"/>
      <c r="P348" s="176">
        <f>O348*H348</f>
        <v>0</v>
      </c>
      <c r="Q348" s="176">
        <v>6E-05</v>
      </c>
      <c r="R348" s="176">
        <f>Q348*H348</f>
        <v>0.0018624</v>
      </c>
      <c r="S348" s="176">
        <v>0</v>
      </c>
      <c r="T348" s="177">
        <f>S348*H348</f>
        <v>0</v>
      </c>
      <c r="AR348" s="28" t="s">
        <v>259</v>
      </c>
      <c r="AT348" s="28" t="s">
        <v>156</v>
      </c>
      <c r="AU348" s="28" t="s">
        <v>82</v>
      </c>
      <c r="AY348" s="28" t="s">
        <v>153</v>
      </c>
      <c r="BE348" s="178">
        <f>IF(N348="základní",J348,0)</f>
        <v>0</v>
      </c>
      <c r="BF348" s="178">
        <f>IF(N348="snížená",J348,0)</f>
        <v>0</v>
      </c>
      <c r="BG348" s="178">
        <f>IF(N348="zákl. přenesená",J348,0)</f>
        <v>0</v>
      </c>
      <c r="BH348" s="178">
        <f>IF(N348="sníž. přenesená",J348,0)</f>
        <v>0</v>
      </c>
      <c r="BI348" s="178">
        <f>IF(N348="nulová",J348,0)</f>
        <v>0</v>
      </c>
      <c r="BJ348" s="28" t="s">
        <v>21</v>
      </c>
      <c r="BK348" s="178">
        <f>ROUND(I348*H348,2)</f>
        <v>0</v>
      </c>
      <c r="BL348" s="28" t="s">
        <v>259</v>
      </c>
      <c r="BM348" s="28" t="s">
        <v>702</v>
      </c>
    </row>
    <row r="349" spans="2:47" s="47" customFormat="1" ht="12">
      <c r="B349" s="4"/>
      <c r="D349" s="179" t="s">
        <v>163</v>
      </c>
      <c r="F349" s="180" t="s">
        <v>703</v>
      </c>
      <c r="K349" s="66"/>
      <c r="L349" s="42"/>
      <c r="M349" s="181"/>
      <c r="N349" s="43"/>
      <c r="O349" s="43"/>
      <c r="P349" s="43"/>
      <c r="Q349" s="43"/>
      <c r="R349" s="43"/>
      <c r="S349" s="43"/>
      <c r="T349" s="81"/>
      <c r="AT349" s="28" t="s">
        <v>163</v>
      </c>
      <c r="AU349" s="28" t="s">
        <v>82</v>
      </c>
    </row>
    <row r="350" spans="2:51" s="192" customFormat="1" ht="12">
      <c r="B350" s="191"/>
      <c r="D350" s="179" t="s">
        <v>165</v>
      </c>
      <c r="E350" s="193"/>
      <c r="F350" s="194" t="s">
        <v>884</v>
      </c>
      <c r="H350" s="195">
        <v>12.24</v>
      </c>
      <c r="K350" s="196"/>
      <c r="L350" s="197"/>
      <c r="M350" s="198"/>
      <c r="N350" s="199"/>
      <c r="O350" s="199"/>
      <c r="P350" s="199"/>
      <c r="Q350" s="199"/>
      <c r="R350" s="199"/>
      <c r="S350" s="199"/>
      <c r="T350" s="200"/>
      <c r="AT350" s="193" t="s">
        <v>165</v>
      </c>
      <c r="AU350" s="193" t="s">
        <v>82</v>
      </c>
      <c r="AV350" s="192" t="s">
        <v>82</v>
      </c>
      <c r="AW350" s="192" t="s">
        <v>36</v>
      </c>
      <c r="AX350" s="192" t="s">
        <v>73</v>
      </c>
      <c r="AY350" s="193" t="s">
        <v>153</v>
      </c>
    </row>
    <row r="351" spans="2:51" s="192" customFormat="1" ht="12">
      <c r="B351" s="191"/>
      <c r="D351" s="179" t="s">
        <v>165</v>
      </c>
      <c r="E351" s="193"/>
      <c r="F351" s="194" t="s">
        <v>885</v>
      </c>
      <c r="H351" s="195">
        <v>18.8</v>
      </c>
      <c r="K351" s="196"/>
      <c r="L351" s="197"/>
      <c r="M351" s="198"/>
      <c r="N351" s="199"/>
      <c r="O351" s="199"/>
      <c r="P351" s="199"/>
      <c r="Q351" s="199"/>
      <c r="R351" s="199"/>
      <c r="S351" s="199"/>
      <c r="T351" s="200"/>
      <c r="AT351" s="193" t="s">
        <v>165</v>
      </c>
      <c r="AU351" s="193" t="s">
        <v>82</v>
      </c>
      <c r="AV351" s="192" t="s">
        <v>82</v>
      </c>
      <c r="AW351" s="192" t="s">
        <v>36</v>
      </c>
      <c r="AX351" s="192" t="s">
        <v>73</v>
      </c>
      <c r="AY351" s="193" t="s">
        <v>153</v>
      </c>
    </row>
    <row r="352" spans="2:51" s="206" customFormat="1" ht="12">
      <c r="B352" s="205"/>
      <c r="D352" s="179" t="s">
        <v>165</v>
      </c>
      <c r="E352" s="215"/>
      <c r="F352" s="221" t="s">
        <v>190</v>
      </c>
      <c r="H352" s="222">
        <v>31.04</v>
      </c>
      <c r="K352" s="210"/>
      <c r="L352" s="211"/>
      <c r="M352" s="212"/>
      <c r="N352" s="213"/>
      <c r="O352" s="213"/>
      <c r="P352" s="213"/>
      <c r="Q352" s="213"/>
      <c r="R352" s="213"/>
      <c r="S352" s="213"/>
      <c r="T352" s="214"/>
      <c r="AT352" s="215" t="s">
        <v>165</v>
      </c>
      <c r="AU352" s="215" t="s">
        <v>82</v>
      </c>
      <c r="AV352" s="206" t="s">
        <v>161</v>
      </c>
      <c r="AW352" s="206" t="s">
        <v>36</v>
      </c>
      <c r="AX352" s="206" t="s">
        <v>21</v>
      </c>
      <c r="AY352" s="215" t="s">
        <v>153</v>
      </c>
    </row>
    <row r="353" spans="2:63" s="159" customFormat="1" ht="29.25" customHeight="1">
      <c r="B353" s="158"/>
      <c r="D353" s="171" t="s">
        <v>72</v>
      </c>
      <c r="E353" s="172" t="s">
        <v>704</v>
      </c>
      <c r="F353" s="172" t="s">
        <v>705</v>
      </c>
      <c r="J353" s="173">
        <f>BK353</f>
        <v>0</v>
      </c>
      <c r="K353" s="163"/>
      <c r="L353" s="164"/>
      <c r="M353" s="165"/>
      <c r="N353" s="166"/>
      <c r="O353" s="166"/>
      <c r="P353" s="167">
        <f>SUM(P354:P371)</f>
        <v>0</v>
      </c>
      <c r="Q353" s="166"/>
      <c r="R353" s="167">
        <f>SUM(R354:R371)</f>
        <v>0.18144500000000002</v>
      </c>
      <c r="S353" s="166"/>
      <c r="T353" s="168">
        <f>SUM(T354:T371)</f>
        <v>0.0379595</v>
      </c>
      <c r="AR353" s="160" t="s">
        <v>82</v>
      </c>
      <c r="AT353" s="169" t="s">
        <v>72</v>
      </c>
      <c r="AU353" s="169" t="s">
        <v>21</v>
      </c>
      <c r="AY353" s="160" t="s">
        <v>153</v>
      </c>
      <c r="BK353" s="170">
        <f>SUM(BK354:BK371)</f>
        <v>0</v>
      </c>
    </row>
    <row r="354" spans="2:65" s="47" customFormat="1" ht="20.25" customHeight="1">
      <c r="B354" s="4"/>
      <c r="C354" s="5" t="s">
        <v>595</v>
      </c>
      <c r="D354" s="5" t="s">
        <v>156</v>
      </c>
      <c r="E354" s="6" t="s">
        <v>707</v>
      </c>
      <c r="F354" s="7" t="s">
        <v>708</v>
      </c>
      <c r="G354" s="8" t="s">
        <v>159</v>
      </c>
      <c r="H354" s="9">
        <v>122.45</v>
      </c>
      <c r="I354" s="10"/>
      <c r="J354" s="11">
        <f>ROUND(I354*H354,2)</f>
        <v>0</v>
      </c>
      <c r="K354" s="12" t="s">
        <v>160</v>
      </c>
      <c r="L354" s="42"/>
      <c r="M354" s="174"/>
      <c r="N354" s="175" t="s">
        <v>44</v>
      </c>
      <c r="O354" s="43"/>
      <c r="P354" s="176">
        <f>O354*H354</f>
        <v>0</v>
      </c>
      <c r="Q354" s="176">
        <v>0.001</v>
      </c>
      <c r="R354" s="176">
        <f>Q354*H354</f>
        <v>0.12245</v>
      </c>
      <c r="S354" s="176">
        <v>0.00031</v>
      </c>
      <c r="T354" s="177">
        <f>S354*H354</f>
        <v>0.0379595</v>
      </c>
      <c r="AR354" s="28" t="s">
        <v>259</v>
      </c>
      <c r="AT354" s="28" t="s">
        <v>156</v>
      </c>
      <c r="AU354" s="28" t="s">
        <v>82</v>
      </c>
      <c r="AY354" s="28" t="s">
        <v>153</v>
      </c>
      <c r="BE354" s="178">
        <f>IF(N354="základní",J354,0)</f>
        <v>0</v>
      </c>
      <c r="BF354" s="178">
        <f>IF(N354="snížená",J354,0)</f>
        <v>0</v>
      </c>
      <c r="BG354" s="178">
        <f>IF(N354="zákl. přenesená",J354,0)</f>
        <v>0</v>
      </c>
      <c r="BH354" s="178">
        <f>IF(N354="sníž. přenesená",J354,0)</f>
        <v>0</v>
      </c>
      <c r="BI354" s="178">
        <f>IF(N354="nulová",J354,0)</f>
        <v>0</v>
      </c>
      <c r="BJ354" s="28" t="s">
        <v>21</v>
      </c>
      <c r="BK354" s="178">
        <f>ROUND(I354*H354,2)</f>
        <v>0</v>
      </c>
      <c r="BL354" s="28" t="s">
        <v>259</v>
      </c>
      <c r="BM354" s="28" t="s">
        <v>709</v>
      </c>
    </row>
    <row r="355" spans="2:47" s="47" customFormat="1" ht="12">
      <c r="B355" s="4"/>
      <c r="D355" s="179" t="s">
        <v>163</v>
      </c>
      <c r="F355" s="180" t="s">
        <v>710</v>
      </c>
      <c r="K355" s="66"/>
      <c r="L355" s="42"/>
      <c r="M355" s="181"/>
      <c r="N355" s="43"/>
      <c r="O355" s="43"/>
      <c r="P355" s="43"/>
      <c r="Q355" s="43"/>
      <c r="R355" s="43"/>
      <c r="S355" s="43"/>
      <c r="T355" s="81"/>
      <c r="AT355" s="28" t="s">
        <v>163</v>
      </c>
      <c r="AU355" s="28" t="s">
        <v>82</v>
      </c>
    </row>
    <row r="356" spans="2:51" s="183" customFormat="1" ht="12">
      <c r="B356" s="182"/>
      <c r="D356" s="179" t="s">
        <v>165</v>
      </c>
      <c r="E356" s="184"/>
      <c r="F356" s="185" t="s">
        <v>174</v>
      </c>
      <c r="H356" s="184"/>
      <c r="K356" s="186"/>
      <c r="L356" s="187"/>
      <c r="M356" s="188"/>
      <c r="N356" s="189"/>
      <c r="O356" s="189"/>
      <c r="P356" s="189"/>
      <c r="Q356" s="189"/>
      <c r="R356" s="189"/>
      <c r="S356" s="189"/>
      <c r="T356" s="190"/>
      <c r="AT356" s="184" t="s">
        <v>165</v>
      </c>
      <c r="AU356" s="184" t="s">
        <v>82</v>
      </c>
      <c r="AV356" s="183" t="s">
        <v>21</v>
      </c>
      <c r="AW356" s="183" t="s">
        <v>36</v>
      </c>
      <c r="AX356" s="183" t="s">
        <v>73</v>
      </c>
      <c r="AY356" s="184" t="s">
        <v>153</v>
      </c>
    </row>
    <row r="357" spans="2:51" s="192" customFormat="1" ht="12">
      <c r="B357" s="191"/>
      <c r="D357" s="201" t="s">
        <v>165</v>
      </c>
      <c r="E357" s="202"/>
      <c r="F357" s="203" t="s">
        <v>788</v>
      </c>
      <c r="H357" s="204">
        <v>122.45</v>
      </c>
      <c r="K357" s="196"/>
      <c r="L357" s="197"/>
      <c r="M357" s="198"/>
      <c r="N357" s="199"/>
      <c r="O357" s="199"/>
      <c r="P357" s="199"/>
      <c r="Q357" s="199"/>
      <c r="R357" s="199"/>
      <c r="S357" s="199"/>
      <c r="T357" s="200"/>
      <c r="AT357" s="193" t="s">
        <v>165</v>
      </c>
      <c r="AU357" s="193" t="s">
        <v>82</v>
      </c>
      <c r="AV357" s="192" t="s">
        <v>82</v>
      </c>
      <c r="AW357" s="192" t="s">
        <v>36</v>
      </c>
      <c r="AX357" s="192" t="s">
        <v>21</v>
      </c>
      <c r="AY357" s="193" t="s">
        <v>153</v>
      </c>
    </row>
    <row r="358" spans="2:65" s="47" customFormat="1" ht="20.25" customHeight="1">
      <c r="B358" s="4"/>
      <c r="C358" s="5" t="s">
        <v>601</v>
      </c>
      <c r="D358" s="5" t="s">
        <v>156</v>
      </c>
      <c r="E358" s="6" t="s">
        <v>713</v>
      </c>
      <c r="F358" s="7" t="s">
        <v>714</v>
      </c>
      <c r="G358" s="8" t="s">
        <v>159</v>
      </c>
      <c r="H358" s="9">
        <v>122.45</v>
      </c>
      <c r="I358" s="10"/>
      <c r="J358" s="11">
        <f>ROUND(I358*H358,2)</f>
        <v>0</v>
      </c>
      <c r="K358" s="12" t="s">
        <v>160</v>
      </c>
      <c r="L358" s="42"/>
      <c r="M358" s="174"/>
      <c r="N358" s="175" t="s">
        <v>44</v>
      </c>
      <c r="O358" s="43"/>
      <c r="P358" s="176">
        <f>O358*H358</f>
        <v>0</v>
      </c>
      <c r="Q358" s="176">
        <v>0</v>
      </c>
      <c r="R358" s="176">
        <f>Q358*H358</f>
        <v>0</v>
      </c>
      <c r="S358" s="176">
        <v>0</v>
      </c>
      <c r="T358" s="177">
        <f>S358*H358</f>
        <v>0</v>
      </c>
      <c r="AR358" s="28" t="s">
        <v>259</v>
      </c>
      <c r="AT358" s="28" t="s">
        <v>156</v>
      </c>
      <c r="AU358" s="28" t="s">
        <v>82</v>
      </c>
      <c r="AY358" s="28" t="s">
        <v>153</v>
      </c>
      <c r="BE358" s="178">
        <f>IF(N358="základní",J358,0)</f>
        <v>0</v>
      </c>
      <c r="BF358" s="178">
        <f>IF(N358="snížená",J358,0)</f>
        <v>0</v>
      </c>
      <c r="BG358" s="178">
        <f>IF(N358="zákl. přenesená",J358,0)</f>
        <v>0</v>
      </c>
      <c r="BH358" s="178">
        <f>IF(N358="sníž. přenesená",J358,0)</f>
        <v>0</v>
      </c>
      <c r="BI358" s="178">
        <f>IF(N358="nulová",J358,0)</f>
        <v>0</v>
      </c>
      <c r="BJ358" s="28" t="s">
        <v>21</v>
      </c>
      <c r="BK358" s="178">
        <f>ROUND(I358*H358,2)</f>
        <v>0</v>
      </c>
      <c r="BL358" s="28" t="s">
        <v>259</v>
      </c>
      <c r="BM358" s="28" t="s">
        <v>715</v>
      </c>
    </row>
    <row r="359" spans="2:47" s="47" customFormat="1" ht="12">
      <c r="B359" s="4"/>
      <c r="D359" s="201" t="s">
        <v>163</v>
      </c>
      <c r="F359" s="216" t="s">
        <v>714</v>
      </c>
      <c r="K359" s="66"/>
      <c r="L359" s="42"/>
      <c r="M359" s="181"/>
      <c r="N359" s="43"/>
      <c r="O359" s="43"/>
      <c r="P359" s="43"/>
      <c r="Q359" s="43"/>
      <c r="R359" s="43"/>
      <c r="S359" s="43"/>
      <c r="T359" s="81"/>
      <c r="AT359" s="28" t="s">
        <v>163</v>
      </c>
      <c r="AU359" s="28" t="s">
        <v>82</v>
      </c>
    </row>
    <row r="360" spans="2:65" s="47" customFormat="1" ht="28.5" customHeight="1">
      <c r="B360" s="4"/>
      <c r="C360" s="5" t="s">
        <v>607</v>
      </c>
      <c r="D360" s="5" t="s">
        <v>156</v>
      </c>
      <c r="E360" s="6" t="s">
        <v>717</v>
      </c>
      <c r="F360" s="7" t="s">
        <v>718</v>
      </c>
      <c r="G360" s="8" t="s">
        <v>159</v>
      </c>
      <c r="H360" s="9">
        <v>128.25</v>
      </c>
      <c r="I360" s="10"/>
      <c r="J360" s="11">
        <f>ROUND(I360*H360,2)</f>
        <v>0</v>
      </c>
      <c r="K360" s="12" t="s">
        <v>160</v>
      </c>
      <c r="L360" s="42"/>
      <c r="M360" s="174"/>
      <c r="N360" s="175" t="s">
        <v>44</v>
      </c>
      <c r="O360" s="43"/>
      <c r="P360" s="176">
        <f>O360*H360</f>
        <v>0</v>
      </c>
      <c r="Q360" s="176">
        <v>0.0002</v>
      </c>
      <c r="R360" s="176">
        <f>Q360*H360</f>
        <v>0.025650000000000003</v>
      </c>
      <c r="S360" s="176">
        <v>0</v>
      </c>
      <c r="T360" s="177">
        <f>S360*H360</f>
        <v>0</v>
      </c>
      <c r="AR360" s="28" t="s">
        <v>259</v>
      </c>
      <c r="AT360" s="28" t="s">
        <v>156</v>
      </c>
      <c r="AU360" s="28" t="s">
        <v>82</v>
      </c>
      <c r="AY360" s="28" t="s">
        <v>153</v>
      </c>
      <c r="BE360" s="178">
        <f>IF(N360="základní",J360,0)</f>
        <v>0</v>
      </c>
      <c r="BF360" s="178">
        <f>IF(N360="snížená",J360,0)</f>
        <v>0</v>
      </c>
      <c r="BG360" s="178">
        <f>IF(N360="zákl. přenesená",J360,0)</f>
        <v>0</v>
      </c>
      <c r="BH360" s="178">
        <f>IF(N360="sníž. přenesená",J360,0)</f>
        <v>0</v>
      </c>
      <c r="BI360" s="178">
        <f>IF(N360="nulová",J360,0)</f>
        <v>0</v>
      </c>
      <c r="BJ360" s="28" t="s">
        <v>21</v>
      </c>
      <c r="BK360" s="178">
        <f>ROUND(I360*H360,2)</f>
        <v>0</v>
      </c>
      <c r="BL360" s="28" t="s">
        <v>259</v>
      </c>
      <c r="BM360" s="28" t="s">
        <v>886</v>
      </c>
    </row>
    <row r="361" spans="2:47" s="47" customFormat="1" ht="24">
      <c r="B361" s="4"/>
      <c r="D361" s="179" t="s">
        <v>163</v>
      </c>
      <c r="F361" s="180" t="s">
        <v>720</v>
      </c>
      <c r="K361" s="66"/>
      <c r="L361" s="42"/>
      <c r="M361" s="181"/>
      <c r="N361" s="43"/>
      <c r="O361" s="43"/>
      <c r="P361" s="43"/>
      <c r="Q361" s="43"/>
      <c r="R361" s="43"/>
      <c r="S361" s="43"/>
      <c r="T361" s="81"/>
      <c r="AT361" s="28" t="s">
        <v>163</v>
      </c>
      <c r="AU361" s="28" t="s">
        <v>82</v>
      </c>
    </row>
    <row r="362" spans="2:51" s="183" customFormat="1" ht="12">
      <c r="B362" s="182"/>
      <c r="D362" s="179" t="s">
        <v>165</v>
      </c>
      <c r="E362" s="184"/>
      <c r="F362" s="185" t="s">
        <v>174</v>
      </c>
      <c r="H362" s="184"/>
      <c r="K362" s="186"/>
      <c r="L362" s="187"/>
      <c r="M362" s="188"/>
      <c r="N362" s="189"/>
      <c r="O362" s="189"/>
      <c r="P362" s="189"/>
      <c r="Q362" s="189"/>
      <c r="R362" s="189"/>
      <c r="S362" s="189"/>
      <c r="T362" s="190"/>
      <c r="AT362" s="184" t="s">
        <v>165</v>
      </c>
      <c r="AU362" s="184" t="s">
        <v>82</v>
      </c>
      <c r="AV362" s="183" t="s">
        <v>21</v>
      </c>
      <c r="AW362" s="183" t="s">
        <v>36</v>
      </c>
      <c r="AX362" s="183" t="s">
        <v>73</v>
      </c>
      <c r="AY362" s="184" t="s">
        <v>153</v>
      </c>
    </row>
    <row r="363" spans="2:51" s="192" customFormat="1" ht="12">
      <c r="B363" s="191"/>
      <c r="D363" s="179" t="s">
        <v>165</v>
      </c>
      <c r="E363" s="193"/>
      <c r="F363" s="194" t="s">
        <v>887</v>
      </c>
      <c r="H363" s="195">
        <v>116.25</v>
      </c>
      <c r="K363" s="196"/>
      <c r="L363" s="197"/>
      <c r="M363" s="198"/>
      <c r="N363" s="199"/>
      <c r="O363" s="199"/>
      <c r="P363" s="199"/>
      <c r="Q363" s="199"/>
      <c r="R363" s="199"/>
      <c r="S363" s="199"/>
      <c r="T363" s="200"/>
      <c r="AT363" s="193" t="s">
        <v>165</v>
      </c>
      <c r="AU363" s="193" t="s">
        <v>82</v>
      </c>
      <c r="AV363" s="192" t="s">
        <v>82</v>
      </c>
      <c r="AW363" s="192" t="s">
        <v>36</v>
      </c>
      <c r="AX363" s="192" t="s">
        <v>73</v>
      </c>
      <c r="AY363" s="193" t="s">
        <v>153</v>
      </c>
    </row>
    <row r="364" spans="2:51" s="192" customFormat="1" ht="12">
      <c r="B364" s="191"/>
      <c r="D364" s="179" t="s">
        <v>165</v>
      </c>
      <c r="E364" s="193"/>
      <c r="F364" s="194" t="s">
        <v>888</v>
      </c>
      <c r="H364" s="195">
        <v>12</v>
      </c>
      <c r="K364" s="196"/>
      <c r="L364" s="197"/>
      <c r="M364" s="198"/>
      <c r="N364" s="199"/>
      <c r="O364" s="199"/>
      <c r="P364" s="199"/>
      <c r="Q364" s="199"/>
      <c r="R364" s="199"/>
      <c r="S364" s="199"/>
      <c r="T364" s="200"/>
      <c r="AT364" s="193" t="s">
        <v>165</v>
      </c>
      <c r="AU364" s="193" t="s">
        <v>82</v>
      </c>
      <c r="AV364" s="192" t="s">
        <v>82</v>
      </c>
      <c r="AW364" s="192" t="s">
        <v>36</v>
      </c>
      <c r="AX364" s="192" t="s">
        <v>73</v>
      </c>
      <c r="AY364" s="193" t="s">
        <v>153</v>
      </c>
    </row>
    <row r="365" spans="2:51" s="206" customFormat="1" ht="12">
      <c r="B365" s="205"/>
      <c r="D365" s="201" t="s">
        <v>165</v>
      </c>
      <c r="E365" s="207"/>
      <c r="F365" s="208" t="s">
        <v>190</v>
      </c>
      <c r="H365" s="209">
        <v>128.25</v>
      </c>
      <c r="K365" s="210"/>
      <c r="L365" s="211"/>
      <c r="M365" s="212"/>
      <c r="N365" s="213"/>
      <c r="O365" s="213"/>
      <c r="P365" s="213"/>
      <c r="Q365" s="213"/>
      <c r="R365" s="213"/>
      <c r="S365" s="213"/>
      <c r="T365" s="214"/>
      <c r="AT365" s="215" t="s">
        <v>165</v>
      </c>
      <c r="AU365" s="215" t="s">
        <v>82</v>
      </c>
      <c r="AV365" s="206" t="s">
        <v>161</v>
      </c>
      <c r="AW365" s="206" t="s">
        <v>36</v>
      </c>
      <c r="AX365" s="206" t="s">
        <v>21</v>
      </c>
      <c r="AY365" s="215" t="s">
        <v>153</v>
      </c>
    </row>
    <row r="366" spans="2:65" s="47" customFormat="1" ht="28.5" customHeight="1">
      <c r="B366" s="4"/>
      <c r="C366" s="5" t="s">
        <v>613</v>
      </c>
      <c r="D366" s="5" t="s">
        <v>156</v>
      </c>
      <c r="E366" s="6" t="s">
        <v>726</v>
      </c>
      <c r="F366" s="7" t="s">
        <v>727</v>
      </c>
      <c r="G366" s="8" t="s">
        <v>159</v>
      </c>
      <c r="H366" s="9">
        <v>128.25</v>
      </c>
      <c r="I366" s="10"/>
      <c r="J366" s="11">
        <f>ROUND(I366*H366,2)</f>
        <v>0</v>
      </c>
      <c r="K366" s="12" t="s">
        <v>160</v>
      </c>
      <c r="L366" s="42"/>
      <c r="M366" s="174"/>
      <c r="N366" s="175" t="s">
        <v>44</v>
      </c>
      <c r="O366" s="43"/>
      <c r="P366" s="176">
        <f>O366*H366</f>
        <v>0</v>
      </c>
      <c r="Q366" s="176">
        <v>0.00026</v>
      </c>
      <c r="R366" s="176">
        <f>Q366*H366</f>
        <v>0.033345</v>
      </c>
      <c r="S366" s="176">
        <v>0</v>
      </c>
      <c r="T366" s="177">
        <f>S366*H366</f>
        <v>0</v>
      </c>
      <c r="AR366" s="28" t="s">
        <v>259</v>
      </c>
      <c r="AT366" s="28" t="s">
        <v>156</v>
      </c>
      <c r="AU366" s="28" t="s">
        <v>82</v>
      </c>
      <c r="AY366" s="28" t="s">
        <v>153</v>
      </c>
      <c r="BE366" s="178">
        <f>IF(N366="základní",J366,0)</f>
        <v>0</v>
      </c>
      <c r="BF366" s="178">
        <f>IF(N366="snížená",J366,0)</f>
        <v>0</v>
      </c>
      <c r="BG366" s="178">
        <f>IF(N366="zákl. přenesená",J366,0)</f>
        <v>0</v>
      </c>
      <c r="BH366" s="178">
        <f>IF(N366="sníž. přenesená",J366,0)</f>
        <v>0</v>
      </c>
      <c r="BI366" s="178">
        <f>IF(N366="nulová",J366,0)</f>
        <v>0</v>
      </c>
      <c r="BJ366" s="28" t="s">
        <v>21</v>
      </c>
      <c r="BK366" s="178">
        <f>ROUND(I366*H366,2)</f>
        <v>0</v>
      </c>
      <c r="BL366" s="28" t="s">
        <v>259</v>
      </c>
      <c r="BM366" s="28" t="s">
        <v>728</v>
      </c>
    </row>
    <row r="367" spans="2:47" s="47" customFormat="1" ht="24">
      <c r="B367" s="4"/>
      <c r="D367" s="179" t="s">
        <v>163</v>
      </c>
      <c r="F367" s="180" t="s">
        <v>729</v>
      </c>
      <c r="K367" s="66"/>
      <c r="L367" s="42"/>
      <c r="M367" s="181"/>
      <c r="N367" s="43"/>
      <c r="O367" s="43"/>
      <c r="P367" s="43"/>
      <c r="Q367" s="43"/>
      <c r="R367" s="43"/>
      <c r="S367" s="43"/>
      <c r="T367" s="81"/>
      <c r="AT367" s="28" t="s">
        <v>163</v>
      </c>
      <c r="AU367" s="28" t="s">
        <v>82</v>
      </c>
    </row>
    <row r="368" spans="2:51" s="183" customFormat="1" ht="12">
      <c r="B368" s="182"/>
      <c r="D368" s="179" t="s">
        <v>165</v>
      </c>
      <c r="E368" s="184"/>
      <c r="F368" s="185" t="s">
        <v>174</v>
      </c>
      <c r="H368" s="184"/>
      <c r="K368" s="186"/>
      <c r="L368" s="187"/>
      <c r="M368" s="188"/>
      <c r="N368" s="189"/>
      <c r="O368" s="189"/>
      <c r="P368" s="189"/>
      <c r="Q368" s="189"/>
      <c r="R368" s="189"/>
      <c r="S368" s="189"/>
      <c r="T368" s="190"/>
      <c r="AT368" s="184" t="s">
        <v>165</v>
      </c>
      <c r="AU368" s="184" t="s">
        <v>82</v>
      </c>
      <c r="AV368" s="183" t="s">
        <v>21</v>
      </c>
      <c r="AW368" s="183" t="s">
        <v>36</v>
      </c>
      <c r="AX368" s="183" t="s">
        <v>73</v>
      </c>
      <c r="AY368" s="184" t="s">
        <v>153</v>
      </c>
    </row>
    <row r="369" spans="2:51" s="192" customFormat="1" ht="12">
      <c r="B369" s="191"/>
      <c r="D369" s="179" t="s">
        <v>165</v>
      </c>
      <c r="E369" s="193"/>
      <c r="F369" s="194" t="s">
        <v>887</v>
      </c>
      <c r="H369" s="195">
        <v>116.25</v>
      </c>
      <c r="K369" s="196"/>
      <c r="L369" s="197"/>
      <c r="M369" s="198"/>
      <c r="N369" s="199"/>
      <c r="O369" s="199"/>
      <c r="P369" s="199"/>
      <c r="Q369" s="199"/>
      <c r="R369" s="199"/>
      <c r="S369" s="199"/>
      <c r="T369" s="200"/>
      <c r="AT369" s="193" t="s">
        <v>165</v>
      </c>
      <c r="AU369" s="193" t="s">
        <v>82</v>
      </c>
      <c r="AV369" s="192" t="s">
        <v>82</v>
      </c>
      <c r="AW369" s="192" t="s">
        <v>36</v>
      </c>
      <c r="AX369" s="192" t="s">
        <v>73</v>
      </c>
      <c r="AY369" s="193" t="s">
        <v>153</v>
      </c>
    </row>
    <row r="370" spans="2:51" s="192" customFormat="1" ht="12">
      <c r="B370" s="191"/>
      <c r="D370" s="179" t="s">
        <v>165</v>
      </c>
      <c r="E370" s="193"/>
      <c r="F370" s="194" t="s">
        <v>888</v>
      </c>
      <c r="H370" s="195">
        <v>12</v>
      </c>
      <c r="K370" s="196"/>
      <c r="L370" s="197"/>
      <c r="M370" s="198"/>
      <c r="N370" s="199"/>
      <c r="O370" s="199"/>
      <c r="P370" s="199"/>
      <c r="Q370" s="199"/>
      <c r="R370" s="199"/>
      <c r="S370" s="199"/>
      <c r="T370" s="200"/>
      <c r="AT370" s="193" t="s">
        <v>165</v>
      </c>
      <c r="AU370" s="193" t="s">
        <v>82</v>
      </c>
      <c r="AV370" s="192" t="s">
        <v>82</v>
      </c>
      <c r="AW370" s="192" t="s">
        <v>36</v>
      </c>
      <c r="AX370" s="192" t="s">
        <v>73</v>
      </c>
      <c r="AY370" s="193" t="s">
        <v>153</v>
      </c>
    </row>
    <row r="371" spans="2:51" s="206" customFormat="1" ht="12">
      <c r="B371" s="205"/>
      <c r="D371" s="179" t="s">
        <v>165</v>
      </c>
      <c r="E371" s="215"/>
      <c r="F371" s="221" t="s">
        <v>190</v>
      </c>
      <c r="H371" s="222">
        <v>128.25</v>
      </c>
      <c r="K371" s="210"/>
      <c r="L371" s="211"/>
      <c r="M371" s="212"/>
      <c r="N371" s="213"/>
      <c r="O371" s="213"/>
      <c r="P371" s="213"/>
      <c r="Q371" s="213"/>
      <c r="R371" s="213"/>
      <c r="S371" s="213"/>
      <c r="T371" s="214"/>
      <c r="AT371" s="215" t="s">
        <v>165</v>
      </c>
      <c r="AU371" s="215" t="s">
        <v>82</v>
      </c>
      <c r="AV371" s="206" t="s">
        <v>161</v>
      </c>
      <c r="AW371" s="206" t="s">
        <v>36</v>
      </c>
      <c r="AX371" s="206" t="s">
        <v>21</v>
      </c>
      <c r="AY371" s="215" t="s">
        <v>153</v>
      </c>
    </row>
    <row r="372" spans="2:63" s="159" customFormat="1" ht="36.75" customHeight="1">
      <c r="B372" s="158"/>
      <c r="D372" s="160" t="s">
        <v>72</v>
      </c>
      <c r="E372" s="161" t="s">
        <v>395</v>
      </c>
      <c r="F372" s="161" t="s">
        <v>730</v>
      </c>
      <c r="J372" s="162">
        <f>BK372</f>
        <v>0</v>
      </c>
      <c r="K372" s="163"/>
      <c r="L372" s="164"/>
      <c r="M372" s="165"/>
      <c r="N372" s="166"/>
      <c r="O372" s="166"/>
      <c r="P372" s="167">
        <f>P373</f>
        <v>0</v>
      </c>
      <c r="Q372" s="166"/>
      <c r="R372" s="167">
        <f>R373</f>
        <v>0</v>
      </c>
      <c r="S372" s="166"/>
      <c r="T372" s="168">
        <f>T373</f>
        <v>0</v>
      </c>
      <c r="AR372" s="160" t="s">
        <v>154</v>
      </c>
      <c r="AT372" s="169" t="s">
        <v>72</v>
      </c>
      <c r="AU372" s="169" t="s">
        <v>73</v>
      </c>
      <c r="AY372" s="160" t="s">
        <v>153</v>
      </c>
      <c r="BK372" s="170">
        <f>BK373</f>
        <v>0</v>
      </c>
    </row>
    <row r="373" spans="2:63" s="159" customFormat="1" ht="19.5" customHeight="1">
      <c r="B373" s="158"/>
      <c r="D373" s="171" t="s">
        <v>72</v>
      </c>
      <c r="E373" s="172" t="s">
        <v>731</v>
      </c>
      <c r="F373" s="172" t="s">
        <v>732</v>
      </c>
      <c r="J373" s="173">
        <f>BK373</f>
        <v>0</v>
      </c>
      <c r="K373" s="163"/>
      <c r="L373" s="164"/>
      <c r="M373" s="165"/>
      <c r="N373" s="166"/>
      <c r="O373" s="166"/>
      <c r="P373" s="167">
        <f>SUM(P374:P375)</f>
        <v>0</v>
      </c>
      <c r="Q373" s="166"/>
      <c r="R373" s="167">
        <f>SUM(R374:R375)</f>
        <v>0</v>
      </c>
      <c r="S373" s="166"/>
      <c r="T373" s="168">
        <f>SUM(T374:T375)</f>
        <v>0</v>
      </c>
      <c r="AR373" s="160" t="s">
        <v>154</v>
      </c>
      <c r="AT373" s="169" t="s">
        <v>72</v>
      </c>
      <c r="AU373" s="169" t="s">
        <v>21</v>
      </c>
      <c r="AY373" s="160" t="s">
        <v>153</v>
      </c>
      <c r="BK373" s="170">
        <f>SUM(BK374:BK375)</f>
        <v>0</v>
      </c>
    </row>
    <row r="374" spans="2:65" s="47" customFormat="1" ht="20.25" customHeight="1">
      <c r="B374" s="4"/>
      <c r="C374" s="5" t="s">
        <v>618</v>
      </c>
      <c r="D374" s="5" t="s">
        <v>156</v>
      </c>
      <c r="E374" s="6" t="s">
        <v>734</v>
      </c>
      <c r="F374" s="7" t="s">
        <v>735</v>
      </c>
      <c r="G374" s="8" t="s">
        <v>384</v>
      </c>
      <c r="H374" s="9">
        <v>1</v>
      </c>
      <c r="I374" s="481">
        <f>'ELEKTRO B36'!G107</f>
        <v>0</v>
      </c>
      <c r="J374" s="11">
        <f>ROUND(I374*H374,2)</f>
        <v>0</v>
      </c>
      <c r="K374" s="12"/>
      <c r="L374" s="42"/>
      <c r="M374" s="174"/>
      <c r="N374" s="175" t="s">
        <v>44</v>
      </c>
      <c r="O374" s="43"/>
      <c r="P374" s="176">
        <f>O374*H374</f>
        <v>0</v>
      </c>
      <c r="Q374" s="176">
        <v>0</v>
      </c>
      <c r="R374" s="176">
        <f>Q374*H374</f>
        <v>0</v>
      </c>
      <c r="S374" s="176">
        <v>0</v>
      </c>
      <c r="T374" s="177">
        <f>S374*H374</f>
        <v>0</v>
      </c>
      <c r="AR374" s="28" t="s">
        <v>553</v>
      </c>
      <c r="AT374" s="28" t="s">
        <v>156</v>
      </c>
      <c r="AU374" s="28" t="s">
        <v>82</v>
      </c>
      <c r="AY374" s="28" t="s">
        <v>153</v>
      </c>
      <c r="BE374" s="178">
        <f>IF(N374="základní",J374,0)</f>
        <v>0</v>
      </c>
      <c r="BF374" s="178">
        <f>IF(N374="snížená",J374,0)</f>
        <v>0</v>
      </c>
      <c r="BG374" s="178">
        <f>IF(N374="zákl. přenesená",J374,0)</f>
        <v>0</v>
      </c>
      <c r="BH374" s="178">
        <f>IF(N374="sníž. přenesená",J374,0)</f>
        <v>0</v>
      </c>
      <c r="BI374" s="178">
        <f>IF(N374="nulová",J374,0)</f>
        <v>0</v>
      </c>
      <c r="BJ374" s="28" t="s">
        <v>21</v>
      </c>
      <c r="BK374" s="178">
        <f>ROUND(I374*H374,2)</f>
        <v>0</v>
      </c>
      <c r="BL374" s="28" t="s">
        <v>553</v>
      </c>
      <c r="BM374" s="28" t="s">
        <v>889</v>
      </c>
    </row>
    <row r="375" spans="2:47" s="47" customFormat="1" ht="12">
      <c r="B375" s="4"/>
      <c r="D375" s="179" t="s">
        <v>163</v>
      </c>
      <c r="F375" s="180" t="s">
        <v>735</v>
      </c>
      <c r="K375" s="66"/>
      <c r="L375" s="42"/>
      <c r="M375" s="229"/>
      <c r="N375" s="230"/>
      <c r="O375" s="230"/>
      <c r="P375" s="230"/>
      <c r="Q375" s="230"/>
      <c r="R375" s="230"/>
      <c r="S375" s="230"/>
      <c r="T375" s="231"/>
      <c r="AT375" s="28" t="s">
        <v>163</v>
      </c>
      <c r="AU375" s="28" t="s">
        <v>82</v>
      </c>
    </row>
    <row r="376" spans="2:12" s="47" customFormat="1" ht="6.75" customHeight="1">
      <c r="B376" s="111"/>
      <c r="C376" s="45"/>
      <c r="D376" s="45"/>
      <c r="E376" s="45"/>
      <c r="F376" s="45"/>
      <c r="G376" s="45"/>
      <c r="H376" s="45"/>
      <c r="I376" s="45"/>
      <c r="J376" s="45"/>
      <c r="K376" s="112"/>
      <c r="L376" s="42"/>
    </row>
    <row r="474" ht="12">
      <c r="AT474" s="228"/>
    </row>
  </sheetData>
  <sheetProtection password="CC06" sheet="1" objects="1" scenarios="1" selectLockedCells="1"/>
  <mergeCells count="9">
    <mergeCell ref="E45:H45"/>
    <mergeCell ref="E82:H82"/>
    <mergeCell ref="E84:H84"/>
    <mergeCell ref="G1:H1"/>
    <mergeCell ref="L2:V2"/>
    <mergeCell ref="E7:H7"/>
    <mergeCell ref="E9:H9"/>
    <mergeCell ref="E23:J23"/>
    <mergeCell ref="E43:H43"/>
  </mergeCells>
  <printOptions/>
  <pageMargins left="0.5833333333333334" right="0.5833333333333334" top="0.5833333333333334" bottom="0.75" header="0.5118055555555555" footer="0.5833333333333334"/>
  <pageSetup horizontalDpi="300" verticalDpi="300" orientation="landscape"/>
  <headerFooter alignWithMargins="0">
    <oddFooter>&amp;C&amp;"Times New Roman,obyčejné"&amp;12Stránka &amp;P z &amp;N</oddFooter>
  </headerFooter>
</worksheet>
</file>

<file path=xl/worksheets/sheet5.xml><?xml version="1.0" encoding="utf-8"?>
<worksheet xmlns="http://schemas.openxmlformats.org/spreadsheetml/2006/main" xmlns:r="http://schemas.openxmlformats.org/officeDocument/2006/relationships">
  <dimension ref="A1:BR92"/>
  <sheetViews>
    <sheetView showGridLines="0" zoomScale="70" zoomScaleNormal="70" zoomScalePageLayoutView="0" workbookViewId="0" topLeftCell="A1">
      <pane ySplit="1" topLeftCell="A56" activePane="bottomLeft" state="frozen"/>
      <selection pane="topLeft" activeCell="A1" sqref="A1"/>
      <selection pane="bottomLeft" activeCell="I79" sqref="I79"/>
    </sheetView>
  </sheetViews>
  <sheetFormatPr defaultColWidth="9.33203125" defaultRowHeight="13.5"/>
  <cols>
    <col min="1" max="1" width="7.16015625" style="25" customWidth="1"/>
    <col min="2" max="2" width="1.5" style="25" customWidth="1"/>
    <col min="3" max="3" width="3.5" style="25" customWidth="1"/>
    <col min="4" max="4" width="5.33203125" style="25" customWidth="1"/>
    <col min="5" max="5" width="14.66015625" style="25" customWidth="1"/>
    <col min="6" max="6" width="67.33203125" style="25" customWidth="1"/>
    <col min="7" max="7" width="7.5" style="25" customWidth="1"/>
    <col min="8" max="8" width="9.5" style="25" customWidth="1"/>
    <col min="9" max="9" width="13" style="25" customWidth="1"/>
    <col min="10" max="10" width="20.16015625" style="25" customWidth="1"/>
    <col min="11" max="11" width="13.33203125" style="25" customWidth="1"/>
    <col min="12" max="12" width="9.16015625" style="25" customWidth="1"/>
    <col min="13" max="21" width="0" style="25" hidden="1" customWidth="1"/>
    <col min="22" max="22" width="10.5" style="25" customWidth="1"/>
    <col min="23" max="23" width="14" style="25" customWidth="1"/>
    <col min="24" max="24" width="10.5" style="25" customWidth="1"/>
    <col min="25" max="25" width="12.83203125" style="25" customWidth="1"/>
    <col min="26" max="26" width="9.5" style="25" customWidth="1"/>
    <col min="27" max="27" width="12.83203125" style="25" customWidth="1"/>
    <col min="28" max="28" width="14" style="25" customWidth="1"/>
    <col min="29" max="29" width="9.5" style="25" customWidth="1"/>
    <col min="30" max="30" width="12.83203125" style="25" customWidth="1"/>
    <col min="31" max="31" width="14" style="25" customWidth="1"/>
    <col min="32" max="43" width="9.16015625" style="25" customWidth="1"/>
    <col min="44" max="65" width="0" style="25" hidden="1" customWidth="1"/>
    <col min="66" max="16384" width="9.16015625" style="25" customWidth="1"/>
  </cols>
  <sheetData>
    <row r="1" spans="1:70" ht="21.75" customHeight="1">
      <c r="A1" s="23"/>
      <c r="B1" s="23"/>
      <c r="C1" s="23"/>
      <c r="D1" s="24" t="s">
        <v>1</v>
      </c>
      <c r="E1" s="23"/>
      <c r="F1" s="23"/>
      <c r="G1" s="266"/>
      <c r="H1" s="266"/>
      <c r="I1" s="23"/>
      <c r="J1" s="23"/>
      <c r="K1" s="24" t="s">
        <v>100</v>
      </c>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12:46" ht="36.75" customHeight="1">
      <c r="L2" s="257"/>
      <c r="M2" s="257"/>
      <c r="N2" s="257"/>
      <c r="O2" s="257"/>
      <c r="P2" s="257"/>
      <c r="Q2" s="257"/>
      <c r="R2" s="257"/>
      <c r="S2" s="257"/>
      <c r="T2" s="257"/>
      <c r="U2" s="257"/>
      <c r="V2" s="257"/>
      <c r="AT2" s="28" t="s">
        <v>92</v>
      </c>
    </row>
    <row r="3" spans="2:46" ht="6.75" customHeight="1">
      <c r="B3" s="29"/>
      <c r="C3" s="30"/>
      <c r="D3" s="30"/>
      <c r="E3" s="30"/>
      <c r="F3" s="30"/>
      <c r="G3" s="30"/>
      <c r="H3" s="30"/>
      <c r="I3" s="30"/>
      <c r="J3" s="30"/>
      <c r="K3" s="31"/>
      <c r="AT3" s="28" t="s">
        <v>82</v>
      </c>
    </row>
    <row r="4" spans="2:46" ht="36.75" customHeight="1">
      <c r="B4" s="32"/>
      <c r="C4" s="27"/>
      <c r="D4" s="33" t="s">
        <v>101</v>
      </c>
      <c r="E4" s="27"/>
      <c r="F4" s="27"/>
      <c r="G4" s="27"/>
      <c r="H4" s="27"/>
      <c r="I4" s="27"/>
      <c r="J4" s="27"/>
      <c r="K4" s="34"/>
      <c r="M4" s="35" t="s">
        <v>10</v>
      </c>
      <c r="AT4" s="28" t="s">
        <v>4</v>
      </c>
    </row>
    <row r="5" spans="2:11" ht="6.75" customHeight="1">
      <c r="B5" s="32"/>
      <c r="C5" s="27"/>
      <c r="D5" s="27"/>
      <c r="E5" s="27"/>
      <c r="F5" s="27"/>
      <c r="G5" s="27"/>
      <c r="H5" s="27"/>
      <c r="I5" s="27"/>
      <c r="J5" s="27"/>
      <c r="K5" s="34"/>
    </row>
    <row r="6" spans="2:11" ht="12.75">
      <c r="B6" s="32"/>
      <c r="C6" s="27"/>
      <c r="D6" s="40" t="s">
        <v>16</v>
      </c>
      <c r="E6" s="27"/>
      <c r="F6" s="27"/>
      <c r="G6" s="27"/>
      <c r="H6" s="27"/>
      <c r="I6" s="27"/>
      <c r="J6" s="27"/>
      <c r="K6" s="34"/>
    </row>
    <row r="7" spans="2:11" ht="20.25" customHeight="1">
      <c r="B7" s="32"/>
      <c r="C7" s="27"/>
      <c r="D7" s="27"/>
      <c r="E7" s="265" t="str">
        <f>'Rekapitulace stavby'!K6</f>
        <v>Stavební úpravy učebny B35, B36, B45 v obj. B, areál Mendelu, Zemědělská 1, Brno</v>
      </c>
      <c r="F7" s="265"/>
      <c r="G7" s="265"/>
      <c r="H7" s="265"/>
      <c r="I7" s="27"/>
      <c r="J7" s="27"/>
      <c r="K7" s="34"/>
    </row>
    <row r="8" spans="2:11" s="47" customFormat="1" ht="12.75">
      <c r="B8" s="42"/>
      <c r="C8" s="43"/>
      <c r="D8" s="40" t="s">
        <v>102</v>
      </c>
      <c r="E8" s="43"/>
      <c r="F8" s="43"/>
      <c r="G8" s="43"/>
      <c r="H8" s="43"/>
      <c r="I8" s="43"/>
      <c r="J8" s="43"/>
      <c r="K8" s="46"/>
    </row>
    <row r="9" spans="2:11" s="47" customFormat="1" ht="36.75" customHeight="1">
      <c r="B9" s="42"/>
      <c r="C9" s="43"/>
      <c r="D9" s="43"/>
      <c r="E9" s="256" t="s">
        <v>890</v>
      </c>
      <c r="F9" s="256"/>
      <c r="G9" s="256"/>
      <c r="H9" s="256"/>
      <c r="I9" s="43"/>
      <c r="J9" s="43"/>
      <c r="K9" s="46"/>
    </row>
    <row r="10" spans="2:11" s="47" customFormat="1" ht="12">
      <c r="B10" s="42"/>
      <c r="C10" s="43"/>
      <c r="D10" s="43"/>
      <c r="E10" s="43"/>
      <c r="F10" s="43"/>
      <c r="G10" s="43"/>
      <c r="H10" s="43"/>
      <c r="I10" s="43"/>
      <c r="J10" s="43"/>
      <c r="K10" s="46"/>
    </row>
    <row r="11" spans="2:11" s="47" customFormat="1" ht="14.25" customHeight="1">
      <c r="B11" s="42"/>
      <c r="C11" s="43"/>
      <c r="D11" s="40" t="s">
        <v>19</v>
      </c>
      <c r="E11" s="43"/>
      <c r="F11" s="38" t="s">
        <v>81</v>
      </c>
      <c r="G11" s="43"/>
      <c r="H11" s="43"/>
      <c r="I11" s="40" t="s">
        <v>20</v>
      </c>
      <c r="J11" s="38" t="s">
        <v>749</v>
      </c>
      <c r="K11" s="46"/>
    </row>
    <row r="12" spans="2:11" s="47" customFormat="1" ht="14.25" customHeight="1">
      <c r="B12" s="42"/>
      <c r="C12" s="43"/>
      <c r="D12" s="40" t="s">
        <v>22</v>
      </c>
      <c r="E12" s="43"/>
      <c r="F12" s="38" t="s">
        <v>23</v>
      </c>
      <c r="G12" s="43"/>
      <c r="H12" s="43"/>
      <c r="I12" s="40" t="s">
        <v>24</v>
      </c>
      <c r="J12" s="78" t="str">
        <f>'Rekapitulace stavby'!AN8</f>
        <v>8.1.2016</v>
      </c>
      <c r="K12" s="46"/>
    </row>
    <row r="13" spans="2:11" s="47" customFormat="1" ht="10.5" customHeight="1">
      <c r="B13" s="42"/>
      <c r="C13" s="43"/>
      <c r="D13" s="43"/>
      <c r="E13" s="43"/>
      <c r="F13" s="43"/>
      <c r="G13" s="43"/>
      <c r="H13" s="43"/>
      <c r="I13" s="43"/>
      <c r="J13" s="43"/>
      <c r="K13" s="46"/>
    </row>
    <row r="14" spans="2:11" s="47" customFormat="1" ht="14.25" customHeight="1">
      <c r="B14" s="42"/>
      <c r="C14" s="43"/>
      <c r="D14" s="40" t="s">
        <v>28</v>
      </c>
      <c r="E14" s="43"/>
      <c r="F14" s="43"/>
      <c r="G14" s="43"/>
      <c r="H14" s="43"/>
      <c r="I14" s="40" t="s">
        <v>29</v>
      </c>
      <c r="J14" s="38"/>
      <c r="K14" s="46"/>
    </row>
    <row r="15" spans="2:11" s="47" customFormat="1" ht="18" customHeight="1">
      <c r="B15" s="42"/>
      <c r="C15" s="43"/>
      <c r="D15" s="43"/>
      <c r="E15" s="38" t="s">
        <v>30</v>
      </c>
      <c r="F15" s="43"/>
      <c r="G15" s="43"/>
      <c r="H15" s="43"/>
      <c r="I15" s="40" t="s">
        <v>31</v>
      </c>
      <c r="J15" s="38"/>
      <c r="K15" s="46"/>
    </row>
    <row r="16" spans="2:11" s="47" customFormat="1" ht="6.75" customHeight="1">
      <c r="B16" s="42"/>
      <c r="C16" s="43"/>
      <c r="D16" s="43"/>
      <c r="E16" s="43"/>
      <c r="F16" s="43"/>
      <c r="G16" s="43"/>
      <c r="H16" s="43"/>
      <c r="I16" s="43"/>
      <c r="J16" s="43"/>
      <c r="K16" s="46"/>
    </row>
    <row r="17" spans="2:11" s="47" customFormat="1" ht="14.25" customHeight="1">
      <c r="B17" s="42"/>
      <c r="C17" s="43"/>
      <c r="D17" s="40" t="s">
        <v>32</v>
      </c>
      <c r="E17" s="43"/>
      <c r="F17" s="43"/>
      <c r="G17" s="43"/>
      <c r="H17" s="43"/>
      <c r="I17" s="40" t="s">
        <v>29</v>
      </c>
      <c r="J17" s="38">
        <f>IF('Rekapitulace stavby'!AN13="Vyplň údaj","",IF('Rekapitulace stavby'!AN13="","",'Rekapitulace stavby'!AN13))</f>
      </c>
      <c r="K17" s="46"/>
    </row>
    <row r="18" spans="2:11" s="47" customFormat="1" ht="18" customHeight="1">
      <c r="B18" s="42"/>
      <c r="C18" s="43"/>
      <c r="D18" s="43"/>
      <c r="E18" s="38">
        <f>IF('Rekapitulace stavby'!E14="Vyplň údaj","",IF('Rekapitulace stavby'!E14="","",'Rekapitulace stavby'!E14))</f>
      </c>
      <c r="F18" s="43"/>
      <c r="G18" s="43"/>
      <c r="H18" s="43"/>
      <c r="I18" s="40" t="s">
        <v>31</v>
      </c>
      <c r="J18" s="38">
        <f>IF('Rekapitulace stavby'!AN14="Vyplň údaj","",IF('Rekapitulace stavby'!AN14="","",'Rekapitulace stavby'!AN14))</f>
      </c>
      <c r="K18" s="46"/>
    </row>
    <row r="19" spans="2:11" s="47" customFormat="1" ht="6.75" customHeight="1">
      <c r="B19" s="42"/>
      <c r="C19" s="43"/>
      <c r="D19" s="43"/>
      <c r="E19" s="43"/>
      <c r="F19" s="43"/>
      <c r="G19" s="43"/>
      <c r="H19" s="43"/>
      <c r="I19" s="43"/>
      <c r="J19" s="43"/>
      <c r="K19" s="46"/>
    </row>
    <row r="20" spans="2:11" s="47" customFormat="1" ht="14.25" customHeight="1">
      <c r="B20" s="42"/>
      <c r="C20" s="43"/>
      <c r="D20" s="40" t="s">
        <v>34</v>
      </c>
      <c r="E20" s="43"/>
      <c r="F20" s="43"/>
      <c r="G20" s="43"/>
      <c r="H20" s="43"/>
      <c r="I20" s="40" t="s">
        <v>29</v>
      </c>
      <c r="J20" s="38"/>
      <c r="K20" s="46"/>
    </row>
    <row r="21" spans="2:11" s="47" customFormat="1" ht="18" customHeight="1">
      <c r="B21" s="42"/>
      <c r="C21" s="43"/>
      <c r="D21" s="43"/>
      <c r="E21" s="38" t="s">
        <v>35</v>
      </c>
      <c r="F21" s="43"/>
      <c r="G21" s="43"/>
      <c r="H21" s="43"/>
      <c r="I21" s="40" t="s">
        <v>31</v>
      </c>
      <c r="J21" s="38"/>
      <c r="K21" s="46"/>
    </row>
    <row r="22" spans="2:11" s="47" customFormat="1" ht="6.75" customHeight="1">
      <c r="B22" s="42"/>
      <c r="C22" s="43"/>
      <c r="D22" s="43"/>
      <c r="E22" s="43"/>
      <c r="F22" s="43"/>
      <c r="G22" s="43"/>
      <c r="H22" s="43"/>
      <c r="I22" s="43"/>
      <c r="J22" s="43"/>
      <c r="K22" s="46"/>
    </row>
    <row r="23" spans="2:11" s="47" customFormat="1" ht="14.25" customHeight="1">
      <c r="B23" s="42"/>
      <c r="C23" s="43"/>
      <c r="D23" s="40" t="s">
        <v>37</v>
      </c>
      <c r="E23" s="43"/>
      <c r="F23" s="43"/>
      <c r="G23" s="43"/>
      <c r="H23" s="43"/>
      <c r="I23" s="43"/>
      <c r="J23" s="43"/>
      <c r="K23" s="46"/>
    </row>
    <row r="24" spans="2:11" s="117" customFormat="1" ht="20.25" customHeight="1">
      <c r="B24" s="114"/>
      <c r="C24" s="115"/>
      <c r="D24" s="115"/>
      <c r="E24" s="262"/>
      <c r="F24" s="262"/>
      <c r="G24" s="262"/>
      <c r="H24" s="262"/>
      <c r="I24" s="115"/>
      <c r="J24" s="115"/>
      <c r="K24" s="116"/>
    </row>
    <row r="25" spans="2:11" s="47" customFormat="1" ht="6.75" customHeight="1">
      <c r="B25" s="42"/>
      <c r="C25" s="43"/>
      <c r="D25" s="43"/>
      <c r="E25" s="43"/>
      <c r="F25" s="43"/>
      <c r="G25" s="43"/>
      <c r="H25" s="43"/>
      <c r="I25" s="43"/>
      <c r="J25" s="43"/>
      <c r="K25" s="46"/>
    </row>
    <row r="26" spans="2:11" s="47" customFormat="1" ht="6.75" customHeight="1">
      <c r="B26" s="42"/>
      <c r="C26" s="43"/>
      <c r="D26" s="79"/>
      <c r="E26" s="79"/>
      <c r="F26" s="79"/>
      <c r="G26" s="79"/>
      <c r="H26" s="79"/>
      <c r="I26" s="79"/>
      <c r="J26" s="79"/>
      <c r="K26" s="119"/>
    </row>
    <row r="27" spans="2:11" s="47" customFormat="1" ht="24.75" customHeight="1">
      <c r="B27" s="42"/>
      <c r="C27" s="43"/>
      <c r="D27" s="118" t="s">
        <v>39</v>
      </c>
      <c r="E27" s="43"/>
      <c r="F27" s="43"/>
      <c r="G27" s="43"/>
      <c r="H27" s="43"/>
      <c r="I27" s="43"/>
      <c r="J27" s="89">
        <f>ROUND(J77,2)</f>
        <v>0</v>
      </c>
      <c r="K27" s="46"/>
    </row>
    <row r="28" spans="2:11" s="47" customFormat="1" ht="6.75" customHeight="1">
      <c r="B28" s="42"/>
      <c r="C28" s="43"/>
      <c r="D28" s="79"/>
      <c r="E28" s="79"/>
      <c r="F28" s="79"/>
      <c r="G28" s="79"/>
      <c r="H28" s="79"/>
      <c r="I28" s="79"/>
      <c r="J28" s="79"/>
      <c r="K28" s="119"/>
    </row>
    <row r="29" spans="2:11" s="47" customFormat="1" ht="14.25" customHeight="1">
      <c r="B29" s="42"/>
      <c r="C29" s="43"/>
      <c r="D29" s="43"/>
      <c r="E29" s="43"/>
      <c r="F29" s="48" t="s">
        <v>41</v>
      </c>
      <c r="G29" s="43"/>
      <c r="H29" s="43"/>
      <c r="I29" s="48" t="s">
        <v>40</v>
      </c>
      <c r="J29" s="48" t="s">
        <v>42</v>
      </c>
      <c r="K29" s="46"/>
    </row>
    <row r="30" spans="2:11" s="47" customFormat="1" ht="14.25" customHeight="1">
      <c r="B30" s="42"/>
      <c r="C30" s="43"/>
      <c r="D30" s="51" t="s">
        <v>43</v>
      </c>
      <c r="E30" s="51" t="s">
        <v>44</v>
      </c>
      <c r="F30" s="120">
        <f>ROUND(SUM(BE77:BE91),2)</f>
        <v>0</v>
      </c>
      <c r="G30" s="43"/>
      <c r="H30" s="43"/>
      <c r="I30" s="121">
        <v>0.21</v>
      </c>
      <c r="J30" s="120">
        <f>ROUND(ROUND((SUM(BE77:BE91)),2)*I30,2)</f>
        <v>0</v>
      </c>
      <c r="K30" s="46"/>
    </row>
    <row r="31" spans="2:11" s="47" customFormat="1" ht="14.25" customHeight="1">
      <c r="B31" s="42"/>
      <c r="C31" s="43"/>
      <c r="D31" s="43"/>
      <c r="E31" s="51" t="s">
        <v>45</v>
      </c>
      <c r="F31" s="120">
        <f>ROUND(SUM(BF77:BF91),2)</f>
        <v>0</v>
      </c>
      <c r="G31" s="43"/>
      <c r="H31" s="43"/>
      <c r="I31" s="121">
        <v>0.15</v>
      </c>
      <c r="J31" s="120">
        <f>ROUND(ROUND((SUM(BF77:BF91)),2)*I31,2)</f>
        <v>0</v>
      </c>
      <c r="K31" s="46"/>
    </row>
    <row r="32" spans="2:11" s="47" customFormat="1" ht="14.25" customHeight="1" hidden="1">
      <c r="B32" s="42"/>
      <c r="C32" s="43"/>
      <c r="D32" s="43"/>
      <c r="E32" s="51" t="s">
        <v>46</v>
      </c>
      <c r="F32" s="120">
        <f>ROUND(SUM(BG77:BG91),2)</f>
        <v>0</v>
      </c>
      <c r="G32" s="43"/>
      <c r="H32" s="43"/>
      <c r="I32" s="121">
        <v>0.21</v>
      </c>
      <c r="J32" s="120">
        <v>0</v>
      </c>
      <c r="K32" s="46"/>
    </row>
    <row r="33" spans="2:11" s="47" customFormat="1" ht="14.25" customHeight="1" hidden="1">
      <c r="B33" s="42"/>
      <c r="C33" s="43"/>
      <c r="D33" s="43"/>
      <c r="E33" s="51" t="s">
        <v>47</v>
      </c>
      <c r="F33" s="120">
        <f>ROUND(SUM(BH77:BH91),2)</f>
        <v>0</v>
      </c>
      <c r="G33" s="43"/>
      <c r="H33" s="43"/>
      <c r="I33" s="121">
        <v>0.15</v>
      </c>
      <c r="J33" s="120">
        <v>0</v>
      </c>
      <c r="K33" s="46"/>
    </row>
    <row r="34" spans="2:11" s="47" customFormat="1" ht="14.25" customHeight="1" hidden="1">
      <c r="B34" s="42"/>
      <c r="C34" s="43"/>
      <c r="D34" s="43"/>
      <c r="E34" s="51" t="s">
        <v>48</v>
      </c>
      <c r="F34" s="120">
        <f>ROUND(SUM(BI77:BI91),2)</f>
        <v>0</v>
      </c>
      <c r="G34" s="43"/>
      <c r="H34" s="43"/>
      <c r="I34" s="121">
        <v>0</v>
      </c>
      <c r="J34" s="120">
        <v>0</v>
      </c>
      <c r="K34" s="46"/>
    </row>
    <row r="35" spans="2:11" s="47" customFormat="1" ht="6.75" customHeight="1">
      <c r="B35" s="42"/>
      <c r="C35" s="43"/>
      <c r="D35" s="43"/>
      <c r="E35" s="43"/>
      <c r="F35" s="43"/>
      <c r="G35" s="43"/>
      <c r="H35" s="43"/>
      <c r="I35" s="43"/>
      <c r="J35" s="43"/>
      <c r="K35" s="46"/>
    </row>
    <row r="36" spans="2:11" s="47" customFormat="1" ht="24.75" customHeight="1">
      <c r="B36" s="42"/>
      <c r="C36" s="54"/>
      <c r="D36" s="55" t="s">
        <v>49</v>
      </c>
      <c r="E36" s="56"/>
      <c r="F36" s="56"/>
      <c r="G36" s="122" t="s">
        <v>50</v>
      </c>
      <c r="H36" s="57" t="s">
        <v>51</v>
      </c>
      <c r="I36" s="56"/>
      <c r="J36" s="123">
        <f>SUM(J27:J34)</f>
        <v>0</v>
      </c>
      <c r="K36" s="124"/>
    </row>
    <row r="37" spans="2:11" s="47" customFormat="1" ht="36" customHeight="1">
      <c r="B37" s="59"/>
      <c r="C37" s="60"/>
      <c r="D37" s="60"/>
      <c r="E37" s="60"/>
      <c r="F37" s="60"/>
      <c r="G37" s="60"/>
      <c r="H37" s="60"/>
      <c r="I37" s="60"/>
      <c r="J37" s="60"/>
      <c r="K37" s="61"/>
    </row>
    <row r="41" spans="2:11" s="47" customFormat="1" ht="6.75" customHeight="1">
      <c r="B41" s="125"/>
      <c r="C41" s="126"/>
      <c r="D41" s="126"/>
      <c r="E41" s="126"/>
      <c r="F41" s="126"/>
      <c r="G41" s="126"/>
      <c r="H41" s="126"/>
      <c r="I41" s="126"/>
      <c r="J41" s="126"/>
      <c r="K41" s="127"/>
    </row>
    <row r="42" spans="2:11" s="47" customFormat="1" ht="36.75" customHeight="1">
      <c r="B42" s="42"/>
      <c r="C42" s="33" t="s">
        <v>110</v>
      </c>
      <c r="D42" s="43"/>
      <c r="E42" s="43"/>
      <c r="F42" s="43"/>
      <c r="G42" s="43"/>
      <c r="H42" s="43"/>
      <c r="I42" s="43"/>
      <c r="J42" s="43"/>
      <c r="K42" s="46"/>
    </row>
    <row r="43" spans="2:11" s="47" customFormat="1" ht="6.75" customHeight="1">
      <c r="B43" s="42"/>
      <c r="C43" s="43"/>
      <c r="D43" s="43"/>
      <c r="E43" s="43"/>
      <c r="F43" s="43"/>
      <c r="G43" s="43"/>
      <c r="H43" s="43"/>
      <c r="I43" s="43"/>
      <c r="J43" s="43"/>
      <c r="K43" s="46"/>
    </row>
    <row r="44" spans="2:11" s="47" customFormat="1" ht="14.25" customHeight="1">
      <c r="B44" s="42"/>
      <c r="C44" s="40" t="s">
        <v>16</v>
      </c>
      <c r="D44" s="43"/>
      <c r="E44" s="43"/>
      <c r="F44" s="43"/>
      <c r="G44" s="43"/>
      <c r="H44" s="43"/>
      <c r="I44" s="43"/>
      <c r="J44" s="43"/>
      <c r="K44" s="46"/>
    </row>
    <row r="45" spans="2:11" s="47" customFormat="1" ht="20.25" customHeight="1">
      <c r="B45" s="42"/>
      <c r="C45" s="43"/>
      <c r="D45" s="43"/>
      <c r="E45" s="265" t="str">
        <f>E7</f>
        <v>Stavební úpravy učebny B35, B36, B45 v obj. B, areál Mendelu, Zemědělská 1, Brno</v>
      </c>
      <c r="F45" s="265"/>
      <c r="G45" s="265"/>
      <c r="H45" s="265"/>
      <c r="I45" s="43"/>
      <c r="J45" s="43"/>
      <c r="K45" s="46"/>
    </row>
    <row r="46" spans="2:11" s="47" customFormat="1" ht="14.25" customHeight="1">
      <c r="B46" s="42"/>
      <c r="C46" s="40" t="s">
        <v>102</v>
      </c>
      <c r="D46" s="43"/>
      <c r="E46" s="43"/>
      <c r="F46" s="43"/>
      <c r="G46" s="43"/>
      <c r="H46" s="43"/>
      <c r="I46" s="43"/>
      <c r="J46" s="43"/>
      <c r="K46" s="46"/>
    </row>
    <row r="47" spans="2:11" s="47" customFormat="1" ht="21.75" customHeight="1">
      <c r="B47" s="42"/>
      <c r="C47" s="43"/>
      <c r="D47" s="43"/>
      <c r="E47" s="256" t="str">
        <f>E9</f>
        <v>16-SO002-04 - Učebna B36 - neinvestiční náklady</v>
      </c>
      <c r="F47" s="256"/>
      <c r="G47" s="256"/>
      <c r="H47" s="256"/>
      <c r="I47" s="43"/>
      <c r="J47" s="43"/>
      <c r="K47" s="46"/>
    </row>
    <row r="48" spans="2:11" s="47" customFormat="1" ht="6.75" customHeight="1">
      <c r="B48" s="42"/>
      <c r="C48" s="43"/>
      <c r="D48" s="43"/>
      <c r="E48" s="43"/>
      <c r="F48" s="43"/>
      <c r="G48" s="43"/>
      <c r="H48" s="43"/>
      <c r="I48" s="43"/>
      <c r="J48" s="43"/>
      <c r="K48" s="46"/>
    </row>
    <row r="49" spans="2:11" s="47" customFormat="1" ht="18" customHeight="1">
      <c r="B49" s="42"/>
      <c r="C49" s="40" t="s">
        <v>22</v>
      </c>
      <c r="D49" s="43"/>
      <c r="E49" s="43"/>
      <c r="F49" s="38" t="str">
        <f>F12</f>
        <v> Zemědělská 1, Brno</v>
      </c>
      <c r="G49" s="43"/>
      <c r="H49" s="43"/>
      <c r="I49" s="40" t="s">
        <v>24</v>
      </c>
      <c r="J49" s="78" t="str">
        <f>IF(J12="","",J12)</f>
        <v>8.1.2016</v>
      </c>
      <c r="K49" s="46"/>
    </row>
    <row r="50" spans="2:11" s="47" customFormat="1" ht="6.75" customHeight="1">
      <c r="B50" s="42"/>
      <c r="C50" s="43"/>
      <c r="D50" s="43"/>
      <c r="E50" s="43"/>
      <c r="F50" s="43"/>
      <c r="G50" s="43"/>
      <c r="H50" s="43"/>
      <c r="I50" s="43"/>
      <c r="J50" s="43"/>
      <c r="K50" s="46"/>
    </row>
    <row r="51" spans="2:11" s="47" customFormat="1" ht="12.75">
      <c r="B51" s="42"/>
      <c r="C51" s="40" t="s">
        <v>28</v>
      </c>
      <c r="D51" s="43"/>
      <c r="E51" s="43"/>
      <c r="F51" s="38" t="str">
        <f>E15</f>
        <v>Mendelova univerzita b Brně, Zemědělská 1. Brno</v>
      </c>
      <c r="G51" s="43"/>
      <c r="H51" s="43"/>
      <c r="I51" s="40" t="s">
        <v>34</v>
      </c>
      <c r="J51" s="38" t="str">
        <f>E21</f>
        <v>Ing. Jiřina Dvořáková</v>
      </c>
      <c r="K51" s="46"/>
    </row>
    <row r="52" spans="2:11" s="47" customFormat="1" ht="14.25" customHeight="1">
      <c r="B52" s="42"/>
      <c r="C52" s="40" t="s">
        <v>32</v>
      </c>
      <c r="D52" s="43"/>
      <c r="E52" s="43"/>
      <c r="F52" s="38">
        <f>IF(E18="","",E18)</f>
      </c>
      <c r="G52" s="43"/>
      <c r="H52" s="43"/>
      <c r="I52" s="43"/>
      <c r="J52" s="43"/>
      <c r="K52" s="46"/>
    </row>
    <row r="53" spans="2:11" s="47" customFormat="1" ht="9.75" customHeight="1">
      <c r="B53" s="42"/>
      <c r="C53" s="43"/>
      <c r="D53" s="43"/>
      <c r="E53" s="43"/>
      <c r="F53" s="43"/>
      <c r="G53" s="43"/>
      <c r="H53" s="43"/>
      <c r="I53" s="43"/>
      <c r="J53" s="43"/>
      <c r="K53" s="46"/>
    </row>
    <row r="54" spans="2:11" s="47" customFormat="1" ht="29.25" customHeight="1">
      <c r="B54" s="42"/>
      <c r="C54" s="128" t="s">
        <v>111</v>
      </c>
      <c r="D54" s="54"/>
      <c r="E54" s="54"/>
      <c r="F54" s="54"/>
      <c r="G54" s="54"/>
      <c r="H54" s="54"/>
      <c r="I54" s="54"/>
      <c r="J54" s="129" t="s">
        <v>112</v>
      </c>
      <c r="K54" s="58"/>
    </row>
    <row r="55" spans="2:11" s="47" customFormat="1" ht="9.75" customHeight="1">
      <c r="B55" s="42"/>
      <c r="C55" s="43"/>
      <c r="D55" s="43"/>
      <c r="E55" s="43"/>
      <c r="F55" s="43"/>
      <c r="G55" s="43"/>
      <c r="H55" s="43"/>
      <c r="I55" s="43"/>
      <c r="J55" s="43"/>
      <c r="K55" s="46"/>
    </row>
    <row r="56" spans="2:47" s="47" customFormat="1" ht="29.25" customHeight="1">
      <c r="B56" s="42"/>
      <c r="C56" s="130" t="s">
        <v>113</v>
      </c>
      <c r="D56" s="43"/>
      <c r="E56" s="43"/>
      <c r="F56" s="43"/>
      <c r="G56" s="43"/>
      <c r="H56" s="43"/>
      <c r="I56" s="43"/>
      <c r="J56" s="89">
        <f>J77</f>
        <v>0</v>
      </c>
      <c r="K56" s="46"/>
      <c r="AU56" s="28" t="s">
        <v>114</v>
      </c>
    </row>
    <row r="57" spans="2:11" s="137" customFormat="1" ht="24.75" customHeight="1">
      <c r="B57" s="131"/>
      <c r="C57" s="132"/>
      <c r="D57" s="133" t="s">
        <v>750</v>
      </c>
      <c r="E57" s="134"/>
      <c r="F57" s="134"/>
      <c r="G57" s="134"/>
      <c r="H57" s="134"/>
      <c r="I57" s="134"/>
      <c r="J57" s="135">
        <f>J78</f>
        <v>0</v>
      </c>
      <c r="K57" s="136"/>
    </row>
    <row r="58" spans="2:11" s="47" customFormat="1" ht="21.75" customHeight="1">
      <c r="B58" s="42"/>
      <c r="C58" s="43"/>
      <c r="D58" s="43"/>
      <c r="E58" s="43"/>
      <c r="F58" s="43"/>
      <c r="G58" s="43"/>
      <c r="H58" s="43"/>
      <c r="I58" s="43"/>
      <c r="J58" s="43"/>
      <c r="K58" s="46"/>
    </row>
    <row r="59" spans="2:11" s="47" customFormat="1" ht="186" customHeight="1">
      <c r="B59" s="59"/>
      <c r="C59" s="60"/>
      <c r="D59" s="60"/>
      <c r="E59" s="60"/>
      <c r="F59" s="60"/>
      <c r="G59" s="60"/>
      <c r="H59" s="60"/>
      <c r="I59" s="60"/>
      <c r="J59" s="60"/>
      <c r="K59" s="61"/>
    </row>
    <row r="63" spans="2:12" s="47" customFormat="1" ht="6.75" customHeight="1">
      <c r="B63" s="62"/>
      <c r="C63" s="63"/>
      <c r="D63" s="63"/>
      <c r="E63" s="63"/>
      <c r="F63" s="63"/>
      <c r="G63" s="63"/>
      <c r="H63" s="63"/>
      <c r="I63" s="63"/>
      <c r="J63" s="63"/>
      <c r="K63" s="64"/>
      <c r="L63" s="42"/>
    </row>
    <row r="64" spans="2:12" s="47" customFormat="1" ht="36.75" customHeight="1">
      <c r="B64" s="4"/>
      <c r="C64" s="65" t="s">
        <v>137</v>
      </c>
      <c r="K64" s="66"/>
      <c r="L64" s="42"/>
    </row>
    <row r="65" spans="2:12" s="47" customFormat="1" ht="6.75" customHeight="1">
      <c r="B65" s="4"/>
      <c r="K65" s="66"/>
      <c r="L65" s="42"/>
    </row>
    <row r="66" spans="2:12" s="47" customFormat="1" ht="14.25" customHeight="1">
      <c r="B66" s="4"/>
      <c r="C66" s="68" t="s">
        <v>16</v>
      </c>
      <c r="K66" s="66"/>
      <c r="L66" s="42"/>
    </row>
    <row r="67" spans="2:12" s="47" customFormat="1" ht="20.25" customHeight="1">
      <c r="B67" s="4"/>
      <c r="E67" s="265" t="str">
        <f>E7</f>
        <v>Stavební úpravy učebny B35, B36, B45 v obj. B, areál Mendelu, Zemědělská 1, Brno</v>
      </c>
      <c r="F67" s="265"/>
      <c r="G67" s="265"/>
      <c r="H67" s="265"/>
      <c r="K67" s="66"/>
      <c r="L67" s="42"/>
    </row>
    <row r="68" spans="2:12" s="47" customFormat="1" ht="14.25" customHeight="1">
      <c r="B68" s="4"/>
      <c r="C68" s="68" t="s">
        <v>102</v>
      </c>
      <c r="K68" s="66"/>
      <c r="L68" s="42"/>
    </row>
    <row r="69" spans="2:12" s="47" customFormat="1" ht="21.75" customHeight="1">
      <c r="B69" s="4"/>
      <c r="E69" s="256" t="str">
        <f>E9</f>
        <v>16-SO002-04 - Učebna B36 - neinvestiční náklady</v>
      </c>
      <c r="F69" s="256"/>
      <c r="G69" s="256"/>
      <c r="H69" s="256"/>
      <c r="K69" s="66"/>
      <c r="L69" s="42"/>
    </row>
    <row r="70" spans="2:12" s="47" customFormat="1" ht="6.75" customHeight="1">
      <c r="B70" s="4"/>
      <c r="K70" s="66"/>
      <c r="L70" s="42"/>
    </row>
    <row r="71" spans="2:12" s="47" customFormat="1" ht="18" customHeight="1">
      <c r="B71" s="4"/>
      <c r="C71" s="68" t="s">
        <v>22</v>
      </c>
      <c r="F71" s="145" t="str">
        <f>F12</f>
        <v> Zemědělská 1, Brno</v>
      </c>
      <c r="I71" s="68" t="s">
        <v>24</v>
      </c>
      <c r="J71" s="146" t="str">
        <f>IF(J12="","",J12)</f>
        <v>8.1.2016</v>
      </c>
      <c r="K71" s="66"/>
      <c r="L71" s="42"/>
    </row>
    <row r="72" spans="2:12" s="47" customFormat="1" ht="6.75" customHeight="1">
      <c r="B72" s="4"/>
      <c r="K72" s="66"/>
      <c r="L72" s="42"/>
    </row>
    <row r="73" spans="2:12" s="47" customFormat="1" ht="12.75">
      <c r="B73" s="4"/>
      <c r="C73" s="68" t="s">
        <v>28</v>
      </c>
      <c r="F73" s="145" t="str">
        <f>E15</f>
        <v>Mendelova univerzita b Brně, Zemědělská 1. Brno</v>
      </c>
      <c r="I73" s="68" t="s">
        <v>34</v>
      </c>
      <c r="J73" s="145" t="str">
        <f>E21</f>
        <v>Ing. Jiřina Dvořáková</v>
      </c>
      <c r="K73" s="66"/>
      <c r="L73" s="42"/>
    </row>
    <row r="74" spans="2:12" s="47" customFormat="1" ht="14.25" customHeight="1">
      <c r="B74" s="4"/>
      <c r="C74" s="68" t="s">
        <v>32</v>
      </c>
      <c r="F74" s="145">
        <f>IF(E18="","",E18)</f>
      </c>
      <c r="K74" s="66"/>
      <c r="L74" s="42"/>
    </row>
    <row r="75" spans="2:12" s="47" customFormat="1" ht="9.75" customHeight="1">
      <c r="B75" s="4"/>
      <c r="K75" s="66"/>
      <c r="L75" s="42"/>
    </row>
    <row r="76" spans="2:20" s="153" customFormat="1" ht="29.25" customHeight="1">
      <c r="B76" s="147"/>
      <c r="C76" s="148" t="s">
        <v>138</v>
      </c>
      <c r="D76" s="149" t="s">
        <v>58</v>
      </c>
      <c r="E76" s="149" t="s">
        <v>54</v>
      </c>
      <c r="F76" s="149" t="s">
        <v>139</v>
      </c>
      <c r="G76" s="149" t="s">
        <v>140</v>
      </c>
      <c r="H76" s="149" t="s">
        <v>141</v>
      </c>
      <c r="I76" s="150" t="s">
        <v>142</v>
      </c>
      <c r="J76" s="149" t="s">
        <v>112</v>
      </c>
      <c r="K76" s="151" t="s">
        <v>143</v>
      </c>
      <c r="L76" s="152"/>
      <c r="M76" s="83" t="s">
        <v>144</v>
      </c>
      <c r="N76" s="84" t="s">
        <v>43</v>
      </c>
      <c r="O76" s="84" t="s">
        <v>145</v>
      </c>
      <c r="P76" s="84" t="s">
        <v>146</v>
      </c>
      <c r="Q76" s="84" t="s">
        <v>147</v>
      </c>
      <c r="R76" s="84" t="s">
        <v>148</v>
      </c>
      <c r="S76" s="84" t="s">
        <v>149</v>
      </c>
      <c r="T76" s="85" t="s">
        <v>150</v>
      </c>
    </row>
    <row r="77" spans="2:63" s="47" customFormat="1" ht="29.25" customHeight="1">
      <c r="B77" s="4"/>
      <c r="C77" s="87" t="s">
        <v>113</v>
      </c>
      <c r="J77" s="154">
        <f>BK77</f>
        <v>0</v>
      </c>
      <c r="K77" s="66"/>
      <c r="L77" s="42"/>
      <c r="M77" s="86"/>
      <c r="N77" s="79"/>
      <c r="O77" s="79"/>
      <c r="P77" s="155">
        <f>P78</f>
        <v>0</v>
      </c>
      <c r="Q77" s="79"/>
      <c r="R77" s="155">
        <f>R78</f>
        <v>0</v>
      </c>
      <c r="S77" s="79"/>
      <c r="T77" s="156">
        <f>T78</f>
        <v>0</v>
      </c>
      <c r="AT77" s="28" t="s">
        <v>72</v>
      </c>
      <c r="AU77" s="28" t="s">
        <v>114</v>
      </c>
      <c r="BK77" s="157">
        <f>BK78</f>
        <v>0</v>
      </c>
    </row>
    <row r="78" spans="2:63" s="159" customFormat="1" ht="36.75" customHeight="1">
      <c r="B78" s="158"/>
      <c r="D78" s="171" t="s">
        <v>72</v>
      </c>
      <c r="E78" s="223" t="s">
        <v>752</v>
      </c>
      <c r="F78" s="223" t="s">
        <v>753</v>
      </c>
      <c r="J78" s="224">
        <f>BK78</f>
        <v>0</v>
      </c>
      <c r="K78" s="163"/>
      <c r="L78" s="164"/>
      <c r="M78" s="165"/>
      <c r="N78" s="166"/>
      <c r="O78" s="166"/>
      <c r="P78" s="167">
        <f>SUM(P79:P91)</f>
        <v>0</v>
      </c>
      <c r="Q78" s="166"/>
      <c r="R78" s="167">
        <f>SUM(R79:R91)</f>
        <v>0</v>
      </c>
      <c r="S78" s="166"/>
      <c r="T78" s="168">
        <f>SUM(T79:T91)</f>
        <v>0</v>
      </c>
      <c r="AR78" s="160" t="s">
        <v>161</v>
      </c>
      <c r="AT78" s="169" t="s">
        <v>72</v>
      </c>
      <c r="AU78" s="169" t="s">
        <v>73</v>
      </c>
      <c r="AY78" s="160" t="s">
        <v>153</v>
      </c>
      <c r="BK78" s="170">
        <f>SUM(BK79:BK91)</f>
        <v>0</v>
      </c>
    </row>
    <row r="79" spans="2:65" s="47" customFormat="1" ht="28.5" customHeight="1">
      <c r="B79" s="4"/>
      <c r="C79" s="5" t="s">
        <v>21</v>
      </c>
      <c r="D79" s="5" t="s">
        <v>156</v>
      </c>
      <c r="E79" s="6" t="s">
        <v>754</v>
      </c>
      <c r="F79" s="7" t="s">
        <v>755</v>
      </c>
      <c r="G79" s="8" t="s">
        <v>194</v>
      </c>
      <c r="H79" s="9">
        <v>1</v>
      </c>
      <c r="I79" s="10"/>
      <c r="J79" s="11">
        <f>ROUND(I79*H79,2)</f>
        <v>0</v>
      </c>
      <c r="K79" s="12"/>
      <c r="L79" s="42"/>
      <c r="M79" s="174"/>
      <c r="N79" s="175" t="s">
        <v>44</v>
      </c>
      <c r="O79" s="43"/>
      <c r="P79" s="176">
        <f>O79*H79</f>
        <v>0</v>
      </c>
      <c r="Q79" s="176">
        <v>0</v>
      </c>
      <c r="R79" s="176">
        <f>Q79*H79</f>
        <v>0</v>
      </c>
      <c r="S79" s="176">
        <v>0</v>
      </c>
      <c r="T79" s="177">
        <f>S79*H79</f>
        <v>0</v>
      </c>
      <c r="AR79" s="28" t="s">
        <v>21</v>
      </c>
      <c r="AT79" s="28" t="s">
        <v>156</v>
      </c>
      <c r="AU79" s="28" t="s">
        <v>21</v>
      </c>
      <c r="AY79" s="28" t="s">
        <v>153</v>
      </c>
      <c r="BE79" s="178">
        <f>IF(N79="základní",J79,0)</f>
        <v>0</v>
      </c>
      <c r="BF79" s="178">
        <f>IF(N79="snížená",J79,0)</f>
        <v>0</v>
      </c>
      <c r="BG79" s="178">
        <f>IF(N79="zákl. přenesená",J79,0)</f>
        <v>0</v>
      </c>
      <c r="BH79" s="178">
        <f>IF(N79="sníž. přenesená",J79,0)</f>
        <v>0</v>
      </c>
      <c r="BI79" s="178">
        <f>IF(N79="nulová",J79,0)</f>
        <v>0</v>
      </c>
      <c r="BJ79" s="28" t="s">
        <v>21</v>
      </c>
      <c r="BK79" s="178">
        <f>ROUND(I79*H79,2)</f>
        <v>0</v>
      </c>
      <c r="BL79" s="28" t="s">
        <v>21</v>
      </c>
      <c r="BM79" s="28" t="s">
        <v>891</v>
      </c>
    </row>
    <row r="80" spans="2:47" s="47" customFormat="1" ht="48">
      <c r="B80" s="4"/>
      <c r="D80" s="179" t="s">
        <v>163</v>
      </c>
      <c r="F80" s="180" t="s">
        <v>757</v>
      </c>
      <c r="K80" s="66"/>
      <c r="L80" s="42"/>
      <c r="M80" s="181"/>
      <c r="N80" s="43"/>
      <c r="O80" s="43"/>
      <c r="P80" s="43"/>
      <c r="Q80" s="43"/>
      <c r="R80" s="43"/>
      <c r="S80" s="43"/>
      <c r="T80" s="81"/>
      <c r="AT80" s="28" t="s">
        <v>163</v>
      </c>
      <c r="AU80" s="28" t="s">
        <v>21</v>
      </c>
    </row>
    <row r="81" spans="2:51" s="192" customFormat="1" ht="12">
      <c r="B81" s="191"/>
      <c r="D81" s="201" t="s">
        <v>165</v>
      </c>
      <c r="E81" s="202"/>
      <c r="F81" s="203" t="s">
        <v>21</v>
      </c>
      <c r="H81" s="204">
        <v>1</v>
      </c>
      <c r="K81" s="196"/>
      <c r="L81" s="197"/>
      <c r="M81" s="198"/>
      <c r="N81" s="199"/>
      <c r="O81" s="199"/>
      <c r="P81" s="199"/>
      <c r="Q81" s="199"/>
      <c r="R81" s="199"/>
      <c r="S81" s="199"/>
      <c r="T81" s="200"/>
      <c r="AT81" s="193" t="s">
        <v>165</v>
      </c>
      <c r="AU81" s="193" t="s">
        <v>21</v>
      </c>
      <c r="AV81" s="192" t="s">
        <v>82</v>
      </c>
      <c r="AW81" s="192" t="s">
        <v>36</v>
      </c>
      <c r="AX81" s="192" t="s">
        <v>21</v>
      </c>
      <c r="AY81" s="193" t="s">
        <v>153</v>
      </c>
    </row>
    <row r="82" spans="2:65" s="47" customFormat="1" ht="28.5" customHeight="1">
      <c r="B82" s="4"/>
      <c r="C82" s="5" t="s">
        <v>82</v>
      </c>
      <c r="D82" s="5" t="s">
        <v>156</v>
      </c>
      <c r="E82" s="6" t="s">
        <v>758</v>
      </c>
      <c r="F82" s="7" t="s">
        <v>759</v>
      </c>
      <c r="G82" s="8" t="s">
        <v>194</v>
      </c>
      <c r="H82" s="9">
        <v>24</v>
      </c>
      <c r="I82" s="10"/>
      <c r="J82" s="11">
        <f>ROUND(I82*H82,2)</f>
        <v>0</v>
      </c>
      <c r="K82" s="12"/>
      <c r="L82" s="42"/>
      <c r="M82" s="174"/>
      <c r="N82" s="175" t="s">
        <v>44</v>
      </c>
      <c r="O82" s="43"/>
      <c r="P82" s="176">
        <f>O82*H82</f>
        <v>0</v>
      </c>
      <c r="Q82" s="176">
        <v>0</v>
      </c>
      <c r="R82" s="176">
        <f>Q82*H82</f>
        <v>0</v>
      </c>
      <c r="S82" s="176">
        <v>0</v>
      </c>
      <c r="T82" s="177">
        <f>S82*H82</f>
        <v>0</v>
      </c>
      <c r="AR82" s="28" t="s">
        <v>21</v>
      </c>
      <c r="AT82" s="28" t="s">
        <v>156</v>
      </c>
      <c r="AU82" s="28" t="s">
        <v>21</v>
      </c>
      <c r="AY82" s="28" t="s">
        <v>153</v>
      </c>
      <c r="BE82" s="178">
        <f>IF(N82="základní",J82,0)</f>
        <v>0</v>
      </c>
      <c r="BF82" s="178">
        <f>IF(N82="snížená",J82,0)</f>
        <v>0</v>
      </c>
      <c r="BG82" s="178">
        <f>IF(N82="zákl. přenesená",J82,0)</f>
        <v>0</v>
      </c>
      <c r="BH82" s="178">
        <f>IF(N82="sníž. přenesená",J82,0)</f>
        <v>0</v>
      </c>
      <c r="BI82" s="178">
        <f>IF(N82="nulová",J82,0)</f>
        <v>0</v>
      </c>
      <c r="BJ82" s="28" t="s">
        <v>21</v>
      </c>
      <c r="BK82" s="178">
        <f>ROUND(I82*H82,2)</f>
        <v>0</v>
      </c>
      <c r="BL82" s="28" t="s">
        <v>21</v>
      </c>
      <c r="BM82" s="28" t="s">
        <v>892</v>
      </c>
    </row>
    <row r="83" spans="2:47" s="47" customFormat="1" ht="60">
      <c r="B83" s="4"/>
      <c r="D83" s="179" t="s">
        <v>163</v>
      </c>
      <c r="F83" s="180" t="s">
        <v>761</v>
      </c>
      <c r="K83" s="66"/>
      <c r="L83" s="42"/>
      <c r="M83" s="181"/>
      <c r="N83" s="43"/>
      <c r="O83" s="43"/>
      <c r="P83" s="43"/>
      <c r="Q83" s="43"/>
      <c r="R83" s="43"/>
      <c r="S83" s="43"/>
      <c r="T83" s="81"/>
      <c r="AT83" s="28" t="s">
        <v>163</v>
      </c>
      <c r="AU83" s="28" t="s">
        <v>21</v>
      </c>
    </row>
    <row r="84" spans="2:51" s="192" customFormat="1" ht="12">
      <c r="B84" s="191"/>
      <c r="D84" s="201" t="s">
        <v>165</v>
      </c>
      <c r="E84" s="202"/>
      <c r="F84" s="203" t="s">
        <v>314</v>
      </c>
      <c r="H84" s="204">
        <v>24</v>
      </c>
      <c r="K84" s="196"/>
      <c r="L84" s="197"/>
      <c r="M84" s="198"/>
      <c r="N84" s="199"/>
      <c r="O84" s="199"/>
      <c r="P84" s="199"/>
      <c r="Q84" s="199"/>
      <c r="R84" s="199"/>
      <c r="S84" s="199"/>
      <c r="T84" s="200"/>
      <c r="AT84" s="193" t="s">
        <v>165</v>
      </c>
      <c r="AU84" s="193" t="s">
        <v>21</v>
      </c>
      <c r="AV84" s="192" t="s">
        <v>82</v>
      </c>
      <c r="AW84" s="192" t="s">
        <v>36</v>
      </c>
      <c r="AX84" s="192" t="s">
        <v>21</v>
      </c>
      <c r="AY84" s="193" t="s">
        <v>153</v>
      </c>
    </row>
    <row r="85" spans="2:65" s="47" customFormat="1" ht="20.25" customHeight="1">
      <c r="B85" s="4"/>
      <c r="C85" s="5" t="s">
        <v>154</v>
      </c>
      <c r="D85" s="5" t="s">
        <v>156</v>
      </c>
      <c r="E85" s="6" t="s">
        <v>762</v>
      </c>
      <c r="F85" s="7" t="s">
        <v>893</v>
      </c>
      <c r="G85" s="8" t="s">
        <v>194</v>
      </c>
      <c r="H85" s="9">
        <v>1</v>
      </c>
      <c r="I85" s="10"/>
      <c r="J85" s="11">
        <f>ROUND(I85*H85,2)</f>
        <v>0</v>
      </c>
      <c r="K85" s="12"/>
      <c r="L85" s="42"/>
      <c r="M85" s="174"/>
      <c r="N85" s="175" t="s">
        <v>44</v>
      </c>
      <c r="O85" s="43"/>
      <c r="P85" s="176">
        <f>O85*H85</f>
        <v>0</v>
      </c>
      <c r="Q85" s="176">
        <v>0</v>
      </c>
      <c r="R85" s="176">
        <f>Q85*H85</f>
        <v>0</v>
      </c>
      <c r="S85" s="176">
        <v>0</v>
      </c>
      <c r="T85" s="177">
        <f>S85*H85</f>
        <v>0</v>
      </c>
      <c r="AR85" s="28" t="s">
        <v>21</v>
      </c>
      <c r="AT85" s="28" t="s">
        <v>156</v>
      </c>
      <c r="AU85" s="28" t="s">
        <v>21</v>
      </c>
      <c r="AY85" s="28" t="s">
        <v>153</v>
      </c>
      <c r="BE85" s="178">
        <f>IF(N85="základní",J85,0)</f>
        <v>0</v>
      </c>
      <c r="BF85" s="178">
        <f>IF(N85="snížená",J85,0)</f>
        <v>0</v>
      </c>
      <c r="BG85" s="178">
        <f>IF(N85="zákl. přenesená",J85,0)</f>
        <v>0</v>
      </c>
      <c r="BH85" s="178">
        <f>IF(N85="sníž. přenesená",J85,0)</f>
        <v>0</v>
      </c>
      <c r="BI85" s="178">
        <f>IF(N85="nulová",J85,0)</f>
        <v>0</v>
      </c>
      <c r="BJ85" s="28" t="s">
        <v>21</v>
      </c>
      <c r="BK85" s="178">
        <f>ROUND(I85*H85,2)</f>
        <v>0</v>
      </c>
      <c r="BL85" s="28" t="s">
        <v>21</v>
      </c>
      <c r="BM85" s="28" t="s">
        <v>894</v>
      </c>
    </row>
    <row r="86" spans="2:65" s="47" customFormat="1" ht="28.5" customHeight="1">
      <c r="B86" s="4"/>
      <c r="C86" s="5" t="s">
        <v>161</v>
      </c>
      <c r="D86" s="5" t="s">
        <v>156</v>
      </c>
      <c r="E86" s="6" t="s">
        <v>766</v>
      </c>
      <c r="F86" s="7" t="s">
        <v>895</v>
      </c>
      <c r="G86" s="8" t="s">
        <v>194</v>
      </c>
      <c r="H86" s="9">
        <v>12</v>
      </c>
      <c r="I86" s="10"/>
      <c r="J86" s="11">
        <f>ROUND(I86*H86,2)</f>
        <v>0</v>
      </c>
      <c r="K86" s="12"/>
      <c r="L86" s="42"/>
      <c r="M86" s="174"/>
      <c r="N86" s="175" t="s">
        <v>44</v>
      </c>
      <c r="O86" s="43"/>
      <c r="P86" s="176">
        <f>O86*H86</f>
        <v>0</v>
      </c>
      <c r="Q86" s="176">
        <v>0</v>
      </c>
      <c r="R86" s="176">
        <f>Q86*H86</f>
        <v>0</v>
      </c>
      <c r="S86" s="176">
        <v>0</v>
      </c>
      <c r="T86" s="177">
        <f>S86*H86</f>
        <v>0</v>
      </c>
      <c r="AR86" s="28" t="s">
        <v>21</v>
      </c>
      <c r="AT86" s="28" t="s">
        <v>156</v>
      </c>
      <c r="AU86" s="28" t="s">
        <v>21</v>
      </c>
      <c r="AY86" s="28" t="s">
        <v>153</v>
      </c>
      <c r="BE86" s="178">
        <f>IF(N86="základní",J86,0)</f>
        <v>0</v>
      </c>
      <c r="BF86" s="178">
        <f>IF(N86="snížená",J86,0)</f>
        <v>0</v>
      </c>
      <c r="BG86" s="178">
        <f>IF(N86="zákl. přenesená",J86,0)</f>
        <v>0</v>
      </c>
      <c r="BH86" s="178">
        <f>IF(N86="sníž. přenesená",J86,0)</f>
        <v>0</v>
      </c>
      <c r="BI86" s="178">
        <f>IF(N86="nulová",J86,0)</f>
        <v>0</v>
      </c>
      <c r="BJ86" s="28" t="s">
        <v>21</v>
      </c>
      <c r="BK86" s="178">
        <f>ROUND(I86*H86,2)</f>
        <v>0</v>
      </c>
      <c r="BL86" s="28" t="s">
        <v>21</v>
      </c>
      <c r="BM86" s="28" t="s">
        <v>896</v>
      </c>
    </row>
    <row r="87" spans="2:47" s="47" customFormat="1" ht="48">
      <c r="B87" s="4"/>
      <c r="D87" s="201" t="s">
        <v>163</v>
      </c>
      <c r="F87" s="216" t="s">
        <v>765</v>
      </c>
      <c r="K87" s="66"/>
      <c r="L87" s="42"/>
      <c r="M87" s="181"/>
      <c r="N87" s="43"/>
      <c r="O87" s="43"/>
      <c r="P87" s="43"/>
      <c r="Q87" s="43"/>
      <c r="R87" s="43"/>
      <c r="S87" s="43"/>
      <c r="T87" s="81"/>
      <c r="AT87" s="28" t="s">
        <v>163</v>
      </c>
      <c r="AU87" s="28" t="s">
        <v>21</v>
      </c>
    </row>
    <row r="88" spans="2:65" s="47" customFormat="1" ht="20.25" customHeight="1">
      <c r="B88" s="4"/>
      <c r="C88" s="5" t="s">
        <v>191</v>
      </c>
      <c r="D88" s="5" t="s">
        <v>156</v>
      </c>
      <c r="E88" s="6" t="s">
        <v>769</v>
      </c>
      <c r="F88" s="7" t="s">
        <v>897</v>
      </c>
      <c r="G88" s="8" t="s">
        <v>194</v>
      </c>
      <c r="H88" s="9">
        <v>8</v>
      </c>
      <c r="I88" s="10"/>
      <c r="J88" s="11">
        <f>ROUND(I88*H88,2)</f>
        <v>0</v>
      </c>
      <c r="K88" s="12"/>
      <c r="L88" s="42"/>
      <c r="M88" s="174"/>
      <c r="N88" s="175" t="s">
        <v>44</v>
      </c>
      <c r="O88" s="43"/>
      <c r="P88" s="176">
        <f>O88*H88</f>
        <v>0</v>
      </c>
      <c r="Q88" s="176">
        <v>0</v>
      </c>
      <c r="R88" s="176">
        <f>Q88*H88</f>
        <v>0</v>
      </c>
      <c r="S88" s="176">
        <v>0</v>
      </c>
      <c r="T88" s="177">
        <f>S88*H88</f>
        <v>0</v>
      </c>
      <c r="AR88" s="28" t="s">
        <v>21</v>
      </c>
      <c r="AT88" s="28" t="s">
        <v>156</v>
      </c>
      <c r="AU88" s="28" t="s">
        <v>21</v>
      </c>
      <c r="AY88" s="28" t="s">
        <v>153</v>
      </c>
      <c r="BE88" s="178">
        <f>IF(N88="základní",J88,0)</f>
        <v>0</v>
      </c>
      <c r="BF88" s="178">
        <f>IF(N88="snížená",J88,0)</f>
        <v>0</v>
      </c>
      <c r="BG88" s="178">
        <f>IF(N88="zákl. přenesená",J88,0)</f>
        <v>0</v>
      </c>
      <c r="BH88" s="178">
        <f>IF(N88="sníž. přenesená",J88,0)</f>
        <v>0</v>
      </c>
      <c r="BI88" s="178">
        <f>IF(N88="nulová",J88,0)</f>
        <v>0</v>
      </c>
      <c r="BJ88" s="28" t="s">
        <v>21</v>
      </c>
      <c r="BK88" s="178">
        <f>ROUND(I88*H88,2)</f>
        <v>0</v>
      </c>
      <c r="BL88" s="28" t="s">
        <v>21</v>
      </c>
      <c r="BM88" s="28" t="s">
        <v>898</v>
      </c>
    </row>
    <row r="89" spans="2:65" s="47" customFormat="1" ht="20.25" customHeight="1">
      <c r="B89" s="4"/>
      <c r="C89" s="5" t="s">
        <v>168</v>
      </c>
      <c r="D89" s="5" t="s">
        <v>156</v>
      </c>
      <c r="E89" s="6" t="s">
        <v>772</v>
      </c>
      <c r="F89" s="7" t="s">
        <v>773</v>
      </c>
      <c r="G89" s="8" t="s">
        <v>194</v>
      </c>
      <c r="H89" s="9">
        <v>1</v>
      </c>
      <c r="I89" s="10"/>
      <c r="J89" s="11">
        <f>ROUND(I89*H89,2)</f>
        <v>0</v>
      </c>
      <c r="K89" s="12"/>
      <c r="L89" s="42"/>
      <c r="M89" s="174"/>
      <c r="N89" s="175" t="s">
        <v>44</v>
      </c>
      <c r="O89" s="43"/>
      <c r="P89" s="176">
        <f>O89*H89</f>
        <v>0</v>
      </c>
      <c r="Q89" s="176">
        <v>0</v>
      </c>
      <c r="R89" s="176">
        <f>Q89*H89</f>
        <v>0</v>
      </c>
      <c r="S89" s="176">
        <v>0</v>
      </c>
      <c r="T89" s="177">
        <f>S89*H89</f>
        <v>0</v>
      </c>
      <c r="AR89" s="28" t="s">
        <v>21</v>
      </c>
      <c r="AT89" s="28" t="s">
        <v>156</v>
      </c>
      <c r="AU89" s="28" t="s">
        <v>21</v>
      </c>
      <c r="AY89" s="28" t="s">
        <v>153</v>
      </c>
      <c r="BE89" s="178">
        <f>IF(N89="základní",J89,0)</f>
        <v>0</v>
      </c>
      <c r="BF89" s="178">
        <f>IF(N89="snížená",J89,0)</f>
        <v>0</v>
      </c>
      <c r="BG89" s="178">
        <f>IF(N89="zákl. přenesená",J89,0)</f>
        <v>0</v>
      </c>
      <c r="BH89" s="178">
        <f>IF(N89="sníž. přenesená",J89,0)</f>
        <v>0</v>
      </c>
      <c r="BI89" s="178">
        <f>IF(N89="nulová",J89,0)</f>
        <v>0</v>
      </c>
      <c r="BJ89" s="28" t="s">
        <v>21</v>
      </c>
      <c r="BK89" s="178">
        <f>ROUND(I89*H89,2)</f>
        <v>0</v>
      </c>
      <c r="BL89" s="28" t="s">
        <v>21</v>
      </c>
      <c r="BM89" s="28" t="s">
        <v>899</v>
      </c>
    </row>
    <row r="90" spans="2:65" s="47" customFormat="1" ht="28.5" customHeight="1">
      <c r="B90" s="4"/>
      <c r="C90" s="5" t="s">
        <v>202</v>
      </c>
      <c r="D90" s="5" t="s">
        <v>156</v>
      </c>
      <c r="E90" s="6" t="s">
        <v>775</v>
      </c>
      <c r="F90" s="7" t="s">
        <v>776</v>
      </c>
      <c r="G90" s="8" t="s">
        <v>194</v>
      </c>
      <c r="H90" s="9">
        <v>2</v>
      </c>
      <c r="I90" s="10"/>
      <c r="J90" s="11">
        <f>ROUND(I90*H90,2)</f>
        <v>0</v>
      </c>
      <c r="K90" s="12"/>
      <c r="L90" s="42"/>
      <c r="M90" s="174"/>
      <c r="N90" s="175" t="s">
        <v>44</v>
      </c>
      <c r="O90" s="43"/>
      <c r="P90" s="176">
        <f>O90*H90</f>
        <v>0</v>
      </c>
      <c r="Q90" s="176">
        <v>0</v>
      </c>
      <c r="R90" s="176">
        <f>Q90*H90</f>
        <v>0</v>
      </c>
      <c r="S90" s="176">
        <v>0</v>
      </c>
      <c r="T90" s="177">
        <f>S90*H90</f>
        <v>0</v>
      </c>
      <c r="AR90" s="28" t="s">
        <v>21</v>
      </c>
      <c r="AT90" s="28" t="s">
        <v>156</v>
      </c>
      <c r="AU90" s="28" t="s">
        <v>21</v>
      </c>
      <c r="AY90" s="28" t="s">
        <v>153</v>
      </c>
      <c r="BE90" s="178">
        <f>IF(N90="základní",J90,0)</f>
        <v>0</v>
      </c>
      <c r="BF90" s="178">
        <f>IF(N90="snížená",J90,0)</f>
        <v>0</v>
      </c>
      <c r="BG90" s="178">
        <f>IF(N90="zákl. přenesená",J90,0)</f>
        <v>0</v>
      </c>
      <c r="BH90" s="178">
        <f>IF(N90="sníž. přenesená",J90,0)</f>
        <v>0</v>
      </c>
      <c r="BI90" s="178">
        <f>IF(N90="nulová",J90,0)</f>
        <v>0</v>
      </c>
      <c r="BJ90" s="28" t="s">
        <v>21</v>
      </c>
      <c r="BK90" s="178">
        <f>ROUND(I90*H90,2)</f>
        <v>0</v>
      </c>
      <c r="BL90" s="28" t="s">
        <v>21</v>
      </c>
      <c r="BM90" s="28" t="s">
        <v>900</v>
      </c>
    </row>
    <row r="91" spans="2:47" s="47" customFormat="1" ht="24">
      <c r="B91" s="4"/>
      <c r="D91" s="179" t="s">
        <v>163</v>
      </c>
      <c r="F91" s="180" t="s">
        <v>776</v>
      </c>
      <c r="K91" s="66"/>
      <c r="L91" s="42"/>
      <c r="M91" s="229"/>
      <c r="N91" s="230"/>
      <c r="O91" s="230"/>
      <c r="P91" s="230"/>
      <c r="Q91" s="230"/>
      <c r="R91" s="230"/>
      <c r="S91" s="230"/>
      <c r="T91" s="231"/>
      <c r="AT91" s="28" t="s">
        <v>163</v>
      </c>
      <c r="AU91" s="28" t="s">
        <v>21</v>
      </c>
    </row>
    <row r="92" spans="2:12" s="47" customFormat="1" ht="6.75" customHeight="1">
      <c r="B92" s="111"/>
      <c r="C92" s="45"/>
      <c r="D92" s="45"/>
      <c r="E92" s="45"/>
      <c r="F92" s="45"/>
      <c r="G92" s="45"/>
      <c r="H92" s="45"/>
      <c r="I92" s="45"/>
      <c r="J92" s="45"/>
      <c r="K92" s="112"/>
      <c r="L92" s="42"/>
    </row>
  </sheetData>
  <sheetProtection password="CC06" sheet="1" objects="1" scenarios="1" selectLockedCells="1"/>
  <mergeCells count="9">
    <mergeCell ref="E47:H47"/>
    <mergeCell ref="E67:H67"/>
    <mergeCell ref="E69:H69"/>
    <mergeCell ref="G1:H1"/>
    <mergeCell ref="L2:V2"/>
    <mergeCell ref="E7:H7"/>
    <mergeCell ref="E9:H9"/>
    <mergeCell ref="E24:H24"/>
    <mergeCell ref="E45:H45"/>
  </mergeCells>
  <printOptions/>
  <pageMargins left="0.5833333333333334" right="0.5833333333333334" top="0.5833333333333334" bottom="0.75" header="0.5118055555555555" footer="0.5833333333333334"/>
  <pageSetup horizontalDpi="300" verticalDpi="300" orientation="landscape"/>
  <headerFooter alignWithMargins="0">
    <oddFooter>&amp;C&amp;"Times New Roman,obyčejné"&amp;12Stránka &amp;P z &amp;N</oddFooter>
  </headerFooter>
</worksheet>
</file>

<file path=xl/worksheets/sheet6.xml><?xml version="1.0" encoding="utf-8"?>
<worksheet xmlns="http://schemas.openxmlformats.org/spreadsheetml/2006/main" xmlns:r="http://schemas.openxmlformats.org/officeDocument/2006/relationships">
  <dimension ref="A1:BR169"/>
  <sheetViews>
    <sheetView showGridLines="0" zoomScale="70" zoomScaleNormal="70" zoomScalePageLayoutView="0" workbookViewId="0" topLeftCell="A1">
      <pane ySplit="1" topLeftCell="A62" activePane="bottomLeft" state="frozen"/>
      <selection pane="topLeft" activeCell="A1" sqref="A1"/>
      <selection pane="bottomLeft" activeCell="I164" sqref="I164"/>
    </sheetView>
  </sheetViews>
  <sheetFormatPr defaultColWidth="9.33203125" defaultRowHeight="13.5"/>
  <cols>
    <col min="1" max="1" width="7.16015625" style="25" customWidth="1"/>
    <col min="2" max="2" width="1.5" style="25" customWidth="1"/>
    <col min="3" max="3" width="3.5" style="25" customWidth="1"/>
    <col min="4" max="4" width="4.5" style="25" customWidth="1"/>
    <col min="5" max="5" width="14.66015625" style="25" customWidth="1"/>
    <col min="6" max="6" width="66.5" style="25" customWidth="1"/>
    <col min="7" max="7" width="7.5" style="25" customWidth="1"/>
    <col min="8" max="8" width="9.5" style="25" customWidth="1"/>
    <col min="9" max="9" width="13" style="25" customWidth="1"/>
    <col min="10" max="10" width="20.16015625" style="25" customWidth="1"/>
    <col min="11" max="11" width="15.5" style="25" customWidth="1"/>
    <col min="12" max="12" width="9.16015625" style="25" customWidth="1"/>
    <col min="13" max="21" width="0" style="25" hidden="1" customWidth="1"/>
    <col min="22" max="22" width="10.5" style="25" customWidth="1"/>
    <col min="23" max="23" width="14" style="25" customWidth="1"/>
    <col min="24" max="24" width="10.5" style="25" customWidth="1"/>
    <col min="25" max="25" width="12.83203125" style="25" customWidth="1"/>
    <col min="26" max="26" width="9.5" style="25" customWidth="1"/>
    <col min="27" max="27" width="12.83203125" style="25" customWidth="1"/>
    <col min="28" max="28" width="14" style="25" customWidth="1"/>
    <col min="29" max="29" width="9.5" style="25" customWidth="1"/>
    <col min="30" max="30" width="12.83203125" style="25" customWidth="1"/>
    <col min="31" max="31" width="14" style="25" customWidth="1"/>
    <col min="32" max="43" width="9.16015625" style="25" customWidth="1"/>
    <col min="44" max="65" width="0" style="25" hidden="1" customWidth="1"/>
    <col min="66" max="16384" width="9.16015625" style="25" customWidth="1"/>
  </cols>
  <sheetData>
    <row r="1" spans="1:70" ht="21.75" customHeight="1">
      <c r="A1" s="23"/>
      <c r="B1" s="23"/>
      <c r="C1" s="23"/>
      <c r="D1" s="24" t="s">
        <v>1</v>
      </c>
      <c r="E1" s="23"/>
      <c r="F1" s="23"/>
      <c r="G1" s="266"/>
      <c r="H1" s="266"/>
      <c r="I1" s="23"/>
      <c r="J1" s="23"/>
      <c r="K1" s="24" t="s">
        <v>100</v>
      </c>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12:46" ht="36.75" customHeight="1">
      <c r="L2" s="257"/>
      <c r="M2" s="257"/>
      <c r="N2" s="257"/>
      <c r="O2" s="257"/>
      <c r="P2" s="257"/>
      <c r="Q2" s="257"/>
      <c r="R2" s="257"/>
      <c r="S2" s="257"/>
      <c r="T2" s="257"/>
      <c r="U2" s="257"/>
      <c r="V2" s="257"/>
      <c r="AT2" s="28" t="s">
        <v>95</v>
      </c>
    </row>
    <row r="3" spans="2:46" ht="6.75" customHeight="1">
      <c r="B3" s="29"/>
      <c r="C3" s="30"/>
      <c r="D3" s="30"/>
      <c r="E3" s="30"/>
      <c r="F3" s="30"/>
      <c r="G3" s="30"/>
      <c r="H3" s="30"/>
      <c r="I3" s="30"/>
      <c r="J3" s="30"/>
      <c r="K3" s="31"/>
      <c r="AT3" s="28" t="s">
        <v>82</v>
      </c>
    </row>
    <row r="4" spans="2:46" ht="36.75" customHeight="1">
      <c r="B4" s="32"/>
      <c r="C4" s="27"/>
      <c r="D4" s="33" t="s">
        <v>101</v>
      </c>
      <c r="E4" s="27"/>
      <c r="F4" s="27"/>
      <c r="G4" s="27"/>
      <c r="H4" s="27"/>
      <c r="I4" s="27"/>
      <c r="J4" s="27"/>
      <c r="K4" s="34"/>
      <c r="M4" s="35" t="s">
        <v>10</v>
      </c>
      <c r="AT4" s="28" t="s">
        <v>4</v>
      </c>
    </row>
    <row r="5" spans="2:11" ht="6.75" customHeight="1">
      <c r="B5" s="32"/>
      <c r="C5" s="27"/>
      <c r="D5" s="27"/>
      <c r="E5" s="27"/>
      <c r="F5" s="27"/>
      <c r="G5" s="27"/>
      <c r="H5" s="27"/>
      <c r="I5" s="27"/>
      <c r="J5" s="27"/>
      <c r="K5" s="34"/>
    </row>
    <row r="6" spans="2:11" ht="12.75">
      <c r="B6" s="32"/>
      <c r="C6" s="27"/>
      <c r="D6" s="40" t="s">
        <v>16</v>
      </c>
      <c r="E6" s="27"/>
      <c r="F6" s="27"/>
      <c r="G6" s="27"/>
      <c r="H6" s="27"/>
      <c r="I6" s="27"/>
      <c r="J6" s="27"/>
      <c r="K6" s="34"/>
    </row>
    <row r="7" spans="2:11" ht="20.25" customHeight="1">
      <c r="B7" s="32"/>
      <c r="C7" s="27"/>
      <c r="D7" s="27"/>
      <c r="E7" s="265" t="str">
        <f>'Rekapitulace stavby'!K6</f>
        <v>Stavební úpravy učebny B35, B36, B45 v obj. B, areál Mendelu, Zemědělská 1, Brno</v>
      </c>
      <c r="F7" s="265"/>
      <c r="G7" s="265"/>
      <c r="H7" s="265"/>
      <c r="I7" s="27"/>
      <c r="J7" s="27"/>
      <c r="K7" s="34"/>
    </row>
    <row r="8" spans="2:11" s="47" customFormat="1" ht="12.75">
      <c r="B8" s="42"/>
      <c r="C8" s="43"/>
      <c r="D8" s="40" t="s">
        <v>102</v>
      </c>
      <c r="E8" s="43"/>
      <c r="F8" s="43"/>
      <c r="G8" s="43"/>
      <c r="H8" s="43"/>
      <c r="I8" s="43"/>
      <c r="J8" s="43"/>
      <c r="K8" s="46"/>
    </row>
    <row r="9" spans="2:11" s="47" customFormat="1" ht="36.75" customHeight="1">
      <c r="B9" s="42"/>
      <c r="C9" s="43"/>
      <c r="D9" s="43"/>
      <c r="E9" s="256" t="s">
        <v>901</v>
      </c>
      <c r="F9" s="256"/>
      <c r="G9" s="256"/>
      <c r="H9" s="256"/>
      <c r="I9" s="43"/>
      <c r="J9" s="43"/>
      <c r="K9" s="46"/>
    </row>
    <row r="10" spans="2:11" s="47" customFormat="1" ht="12">
      <c r="B10" s="42"/>
      <c r="C10" s="43"/>
      <c r="D10" s="43"/>
      <c r="E10" s="43"/>
      <c r="F10" s="43"/>
      <c r="G10" s="43"/>
      <c r="H10" s="43"/>
      <c r="I10" s="43"/>
      <c r="J10" s="43"/>
      <c r="K10" s="46"/>
    </row>
    <row r="11" spans="2:11" s="47" customFormat="1" ht="14.25" customHeight="1">
      <c r="B11" s="42"/>
      <c r="C11" s="43"/>
      <c r="D11" s="40" t="s">
        <v>19</v>
      </c>
      <c r="E11" s="43"/>
      <c r="F11" s="38"/>
      <c r="G11" s="43"/>
      <c r="H11" s="43"/>
      <c r="I11" s="40" t="s">
        <v>20</v>
      </c>
      <c r="J11" s="38"/>
      <c r="K11" s="46"/>
    </row>
    <row r="12" spans="2:11" s="47" customFormat="1" ht="14.25" customHeight="1">
      <c r="B12" s="42"/>
      <c r="C12" s="43"/>
      <c r="D12" s="40" t="s">
        <v>22</v>
      </c>
      <c r="E12" s="43"/>
      <c r="F12" s="38" t="s">
        <v>23</v>
      </c>
      <c r="G12" s="43"/>
      <c r="H12" s="43"/>
      <c r="I12" s="40" t="s">
        <v>24</v>
      </c>
      <c r="J12" s="78" t="str">
        <f>'Rekapitulace stavby'!AN8</f>
        <v>8.1.2016</v>
      </c>
      <c r="K12" s="46"/>
    </row>
    <row r="13" spans="2:11" s="47" customFormat="1" ht="10.5" customHeight="1">
      <c r="B13" s="42"/>
      <c r="C13" s="43"/>
      <c r="D13" s="43"/>
      <c r="E13" s="43"/>
      <c r="F13" s="43"/>
      <c r="G13" s="43"/>
      <c r="H13" s="43"/>
      <c r="I13" s="43"/>
      <c r="J13" s="43"/>
      <c r="K13" s="46"/>
    </row>
    <row r="14" spans="2:11" s="47" customFormat="1" ht="14.25" customHeight="1">
      <c r="B14" s="42"/>
      <c r="C14" s="43"/>
      <c r="D14" s="40" t="s">
        <v>28</v>
      </c>
      <c r="E14" s="43"/>
      <c r="F14" s="43"/>
      <c r="G14" s="43"/>
      <c r="H14" s="43"/>
      <c r="I14" s="40" t="s">
        <v>29</v>
      </c>
      <c r="J14" s="38"/>
      <c r="K14" s="46"/>
    </row>
    <row r="15" spans="2:11" s="47" customFormat="1" ht="18" customHeight="1">
      <c r="B15" s="42"/>
      <c r="C15" s="43"/>
      <c r="D15" s="43"/>
      <c r="E15" s="38" t="s">
        <v>30</v>
      </c>
      <c r="F15" s="43"/>
      <c r="G15" s="43"/>
      <c r="H15" s="43"/>
      <c r="I15" s="40" t="s">
        <v>31</v>
      </c>
      <c r="J15" s="38"/>
      <c r="K15" s="46"/>
    </row>
    <row r="16" spans="2:11" s="47" customFormat="1" ht="6.75" customHeight="1">
      <c r="B16" s="42"/>
      <c r="C16" s="43"/>
      <c r="D16" s="43"/>
      <c r="E16" s="43"/>
      <c r="F16" s="43"/>
      <c r="G16" s="43"/>
      <c r="H16" s="43"/>
      <c r="I16" s="43"/>
      <c r="J16" s="43"/>
      <c r="K16" s="46"/>
    </row>
    <row r="17" spans="2:11" s="47" customFormat="1" ht="14.25" customHeight="1">
      <c r="B17" s="42"/>
      <c r="C17" s="43"/>
      <c r="D17" s="40" t="s">
        <v>32</v>
      </c>
      <c r="E17" s="43"/>
      <c r="F17" s="43"/>
      <c r="G17" s="43"/>
      <c r="H17" s="43"/>
      <c r="I17" s="40" t="s">
        <v>29</v>
      </c>
      <c r="J17" s="38">
        <f>IF('Rekapitulace stavby'!AN13="Vyplň údaj","",IF('Rekapitulace stavby'!AN13="","",'Rekapitulace stavby'!AN13))</f>
      </c>
      <c r="K17" s="46"/>
    </row>
    <row r="18" spans="2:11" s="47" customFormat="1" ht="18" customHeight="1">
      <c r="B18" s="42"/>
      <c r="C18" s="43"/>
      <c r="D18" s="43"/>
      <c r="E18" s="38">
        <f>IF('Rekapitulace stavby'!E14="Vyplň údaj","",IF('Rekapitulace stavby'!E14="","",'Rekapitulace stavby'!E14))</f>
      </c>
      <c r="F18" s="43"/>
      <c r="G18" s="43"/>
      <c r="H18" s="43"/>
      <c r="I18" s="40" t="s">
        <v>31</v>
      </c>
      <c r="J18" s="38">
        <f>IF('Rekapitulace stavby'!AN14="Vyplň údaj","",IF('Rekapitulace stavby'!AN14="","",'Rekapitulace stavby'!AN14))</f>
      </c>
      <c r="K18" s="46"/>
    </row>
    <row r="19" spans="2:11" s="47" customFormat="1" ht="6.75" customHeight="1">
      <c r="B19" s="42"/>
      <c r="C19" s="43"/>
      <c r="D19" s="43"/>
      <c r="E19" s="43"/>
      <c r="F19" s="43"/>
      <c r="G19" s="43"/>
      <c r="H19" s="43"/>
      <c r="I19" s="43"/>
      <c r="J19" s="43"/>
      <c r="K19" s="46"/>
    </row>
    <row r="20" spans="2:11" s="47" customFormat="1" ht="14.25" customHeight="1">
      <c r="B20" s="42"/>
      <c r="C20" s="43"/>
      <c r="D20" s="40" t="s">
        <v>34</v>
      </c>
      <c r="E20" s="43"/>
      <c r="F20" s="43"/>
      <c r="G20" s="43"/>
      <c r="H20" s="43"/>
      <c r="I20" s="40" t="s">
        <v>29</v>
      </c>
      <c r="J20" s="38"/>
      <c r="K20" s="46"/>
    </row>
    <row r="21" spans="2:11" s="47" customFormat="1" ht="18" customHeight="1">
      <c r="B21" s="42"/>
      <c r="C21" s="43"/>
      <c r="D21" s="43"/>
      <c r="E21" s="38" t="s">
        <v>35</v>
      </c>
      <c r="F21" s="43"/>
      <c r="G21" s="43"/>
      <c r="H21" s="43"/>
      <c r="I21" s="40" t="s">
        <v>31</v>
      </c>
      <c r="J21" s="38"/>
      <c r="K21" s="46"/>
    </row>
    <row r="22" spans="2:11" s="47" customFormat="1" ht="6.75" customHeight="1">
      <c r="B22" s="42"/>
      <c r="C22" s="43"/>
      <c r="D22" s="43"/>
      <c r="E22" s="43"/>
      <c r="F22" s="43"/>
      <c r="G22" s="43"/>
      <c r="H22" s="43"/>
      <c r="I22" s="43"/>
      <c r="J22" s="43"/>
      <c r="K22" s="46"/>
    </row>
    <row r="23" spans="2:11" s="47" customFormat="1" ht="14.25" customHeight="1">
      <c r="B23" s="42"/>
      <c r="C23" s="43"/>
      <c r="D23" s="40" t="s">
        <v>37</v>
      </c>
      <c r="E23" s="43"/>
      <c r="F23" s="43"/>
      <c r="G23" s="43"/>
      <c r="H23" s="43"/>
      <c r="I23" s="43"/>
      <c r="J23" s="43"/>
      <c r="K23" s="46"/>
    </row>
    <row r="24" spans="2:11" s="117" customFormat="1" ht="56.25" customHeight="1">
      <c r="B24" s="114"/>
      <c r="C24" s="115"/>
      <c r="D24" s="115"/>
      <c r="E24" s="262" t="s">
        <v>109</v>
      </c>
      <c r="F24" s="262"/>
      <c r="G24" s="262"/>
      <c r="H24" s="262"/>
      <c r="I24" s="262"/>
      <c r="J24" s="262"/>
      <c r="K24" s="116"/>
    </row>
    <row r="25" spans="2:11" s="47" customFormat="1" ht="6.75" customHeight="1">
      <c r="B25" s="42"/>
      <c r="C25" s="43"/>
      <c r="D25" s="43"/>
      <c r="E25" s="43"/>
      <c r="F25" s="43"/>
      <c r="G25" s="43"/>
      <c r="H25" s="43"/>
      <c r="I25" s="43"/>
      <c r="J25" s="43"/>
      <c r="K25" s="46"/>
    </row>
    <row r="26" spans="2:11" s="47" customFormat="1" ht="6.75" customHeight="1">
      <c r="B26" s="42"/>
      <c r="C26" s="43"/>
      <c r="D26" s="79"/>
      <c r="E26" s="79"/>
      <c r="F26" s="79"/>
      <c r="G26" s="79"/>
      <c r="H26" s="79"/>
      <c r="I26" s="79"/>
      <c r="J26" s="79"/>
      <c r="K26" s="119"/>
    </row>
    <row r="27" spans="2:11" s="47" customFormat="1" ht="24.75" customHeight="1">
      <c r="B27" s="42"/>
      <c r="C27" s="43"/>
      <c r="D27" s="118" t="s">
        <v>39</v>
      </c>
      <c r="E27" s="43"/>
      <c r="F27" s="43"/>
      <c r="G27" s="43"/>
      <c r="H27" s="43"/>
      <c r="I27" s="43"/>
      <c r="J27" s="89">
        <f>ROUND(J86,2)</f>
        <v>0</v>
      </c>
      <c r="K27" s="46"/>
    </row>
    <row r="28" spans="2:11" s="47" customFormat="1" ht="6.75" customHeight="1">
      <c r="B28" s="42"/>
      <c r="C28" s="43"/>
      <c r="D28" s="79"/>
      <c r="E28" s="79"/>
      <c r="F28" s="79"/>
      <c r="G28" s="79"/>
      <c r="H28" s="79"/>
      <c r="I28" s="79"/>
      <c r="J28" s="79"/>
      <c r="K28" s="119"/>
    </row>
    <row r="29" spans="2:11" s="47" customFormat="1" ht="14.25" customHeight="1">
      <c r="B29" s="42"/>
      <c r="C29" s="43"/>
      <c r="D29" s="43"/>
      <c r="E29" s="43"/>
      <c r="F29" s="48" t="s">
        <v>41</v>
      </c>
      <c r="G29" s="43"/>
      <c r="H29" s="43"/>
      <c r="I29" s="48" t="s">
        <v>40</v>
      </c>
      <c r="J29" s="48" t="s">
        <v>42</v>
      </c>
      <c r="K29" s="46"/>
    </row>
    <row r="30" spans="2:11" s="47" customFormat="1" ht="14.25" customHeight="1">
      <c r="B30" s="42"/>
      <c r="C30" s="43"/>
      <c r="D30" s="51" t="s">
        <v>43</v>
      </c>
      <c r="E30" s="51" t="s">
        <v>44</v>
      </c>
      <c r="F30" s="120">
        <f>ROUND(SUM(BE86:BE168),2)</f>
        <v>0</v>
      </c>
      <c r="G30" s="43"/>
      <c r="H30" s="43"/>
      <c r="I30" s="121">
        <v>0.21</v>
      </c>
      <c r="J30" s="120">
        <f>ROUND(ROUND((SUM(BE86:BE168)),2)*I30,2)</f>
        <v>0</v>
      </c>
      <c r="K30" s="46"/>
    </row>
    <row r="31" spans="2:11" s="47" customFormat="1" ht="14.25" customHeight="1">
      <c r="B31" s="42"/>
      <c r="C31" s="43"/>
      <c r="D31" s="43"/>
      <c r="E31" s="51" t="s">
        <v>45</v>
      </c>
      <c r="F31" s="120">
        <f>ROUND(SUM(BF86:BF168),2)</f>
        <v>0</v>
      </c>
      <c r="G31" s="43"/>
      <c r="H31" s="43"/>
      <c r="I31" s="121">
        <v>0.15</v>
      </c>
      <c r="J31" s="120">
        <f>ROUND(ROUND((SUM(BF86:BF168)),2)*I31,2)</f>
        <v>0</v>
      </c>
      <c r="K31" s="46"/>
    </row>
    <row r="32" spans="2:11" s="47" customFormat="1" ht="14.25" customHeight="1" hidden="1">
      <c r="B32" s="42"/>
      <c r="C32" s="43"/>
      <c r="D32" s="43"/>
      <c r="E32" s="51" t="s">
        <v>46</v>
      </c>
      <c r="F32" s="120">
        <f>ROUND(SUM(BG86:BG168),2)</f>
        <v>0</v>
      </c>
      <c r="G32" s="43"/>
      <c r="H32" s="43"/>
      <c r="I32" s="121">
        <v>0.21</v>
      </c>
      <c r="J32" s="120">
        <v>0</v>
      </c>
      <c r="K32" s="46"/>
    </row>
    <row r="33" spans="2:11" s="47" customFormat="1" ht="14.25" customHeight="1" hidden="1">
      <c r="B33" s="42"/>
      <c r="C33" s="43"/>
      <c r="D33" s="43"/>
      <c r="E33" s="51" t="s">
        <v>47</v>
      </c>
      <c r="F33" s="120">
        <f>ROUND(SUM(BH86:BH168),2)</f>
        <v>0</v>
      </c>
      <c r="G33" s="43"/>
      <c r="H33" s="43"/>
      <c r="I33" s="121">
        <v>0.15</v>
      </c>
      <c r="J33" s="120">
        <v>0</v>
      </c>
      <c r="K33" s="46"/>
    </row>
    <row r="34" spans="2:11" s="47" customFormat="1" ht="14.25" customHeight="1" hidden="1">
      <c r="B34" s="42"/>
      <c r="C34" s="43"/>
      <c r="D34" s="43"/>
      <c r="E34" s="51" t="s">
        <v>48</v>
      </c>
      <c r="F34" s="120">
        <f>ROUND(SUM(BI86:BI168),2)</f>
        <v>0</v>
      </c>
      <c r="G34" s="43"/>
      <c r="H34" s="43"/>
      <c r="I34" s="121">
        <v>0</v>
      </c>
      <c r="J34" s="120">
        <v>0</v>
      </c>
      <c r="K34" s="46"/>
    </row>
    <row r="35" spans="2:11" s="47" customFormat="1" ht="6.75" customHeight="1">
      <c r="B35" s="42"/>
      <c r="C35" s="43"/>
      <c r="D35" s="43"/>
      <c r="E35" s="43"/>
      <c r="F35" s="43"/>
      <c r="G35" s="43"/>
      <c r="H35" s="43"/>
      <c r="I35" s="43"/>
      <c r="J35" s="43"/>
      <c r="K35" s="46"/>
    </row>
    <row r="36" spans="2:11" s="47" customFormat="1" ht="24.75" customHeight="1">
      <c r="B36" s="42"/>
      <c r="C36" s="54"/>
      <c r="D36" s="55" t="s">
        <v>49</v>
      </c>
      <c r="E36" s="56"/>
      <c r="F36" s="56"/>
      <c r="G36" s="122" t="s">
        <v>50</v>
      </c>
      <c r="H36" s="57" t="s">
        <v>51</v>
      </c>
      <c r="I36" s="56"/>
      <c r="J36" s="123">
        <f>SUM(J27:J34)</f>
        <v>0</v>
      </c>
      <c r="K36" s="124"/>
    </row>
    <row r="37" spans="2:11" s="47" customFormat="1" ht="14.25" customHeight="1">
      <c r="B37" s="59"/>
      <c r="C37" s="60"/>
      <c r="D37" s="60"/>
      <c r="E37" s="60"/>
      <c r="F37" s="60"/>
      <c r="G37" s="60"/>
      <c r="H37" s="60"/>
      <c r="I37" s="60"/>
      <c r="J37" s="60"/>
      <c r="K37" s="61"/>
    </row>
    <row r="41" spans="2:11" s="47" customFormat="1" ht="6.75" customHeight="1">
      <c r="B41" s="125"/>
      <c r="C41" s="126"/>
      <c r="D41" s="126"/>
      <c r="E41" s="126"/>
      <c r="F41" s="126"/>
      <c r="G41" s="126"/>
      <c r="H41" s="126"/>
      <c r="I41" s="126"/>
      <c r="J41" s="126"/>
      <c r="K41" s="127"/>
    </row>
    <row r="42" spans="2:11" s="47" customFormat="1" ht="36.75" customHeight="1">
      <c r="B42" s="42"/>
      <c r="C42" s="33" t="s">
        <v>110</v>
      </c>
      <c r="D42" s="43"/>
      <c r="E42" s="43"/>
      <c r="F42" s="43"/>
      <c r="G42" s="43"/>
      <c r="H42" s="43"/>
      <c r="I42" s="43"/>
      <c r="J42" s="43"/>
      <c r="K42" s="46"/>
    </row>
    <row r="43" spans="2:11" s="47" customFormat="1" ht="6.75" customHeight="1">
      <c r="B43" s="42"/>
      <c r="C43" s="43"/>
      <c r="D43" s="43"/>
      <c r="E43" s="43"/>
      <c r="F43" s="43"/>
      <c r="G43" s="43"/>
      <c r="H43" s="43"/>
      <c r="I43" s="43"/>
      <c r="J43" s="43"/>
      <c r="K43" s="46"/>
    </row>
    <row r="44" spans="2:11" s="47" customFormat="1" ht="14.25" customHeight="1">
      <c r="B44" s="42"/>
      <c r="C44" s="40" t="s">
        <v>16</v>
      </c>
      <c r="D44" s="43"/>
      <c r="E44" s="43"/>
      <c r="F44" s="43"/>
      <c r="G44" s="43"/>
      <c r="H44" s="43"/>
      <c r="I44" s="43"/>
      <c r="J44" s="43"/>
      <c r="K44" s="46"/>
    </row>
    <row r="45" spans="2:11" s="47" customFormat="1" ht="20.25" customHeight="1">
      <c r="B45" s="42"/>
      <c r="C45" s="43"/>
      <c r="D45" s="43"/>
      <c r="E45" s="265" t="str">
        <f>E7</f>
        <v>Stavební úpravy učebny B35, B36, B45 v obj. B, areál Mendelu, Zemědělská 1, Brno</v>
      </c>
      <c r="F45" s="265"/>
      <c r="G45" s="265"/>
      <c r="H45" s="265"/>
      <c r="I45" s="43"/>
      <c r="J45" s="43"/>
      <c r="K45" s="46"/>
    </row>
    <row r="46" spans="2:11" s="47" customFormat="1" ht="14.25" customHeight="1">
      <c r="B46" s="42"/>
      <c r="C46" s="40" t="s">
        <v>102</v>
      </c>
      <c r="D46" s="43"/>
      <c r="E46" s="43"/>
      <c r="F46" s="43"/>
      <c r="G46" s="43"/>
      <c r="H46" s="43"/>
      <c r="I46" s="43"/>
      <c r="J46" s="43"/>
      <c r="K46" s="46"/>
    </row>
    <row r="47" spans="2:11" s="47" customFormat="1" ht="21.75" customHeight="1">
      <c r="B47" s="42"/>
      <c r="C47" s="43"/>
      <c r="D47" s="43"/>
      <c r="E47" s="256" t="str">
        <f>E9</f>
        <v>16-SO002-05 - Výměna tabule v učebně B45, 5.NP, m.č. N5039</v>
      </c>
      <c r="F47" s="256"/>
      <c r="G47" s="256"/>
      <c r="H47" s="256"/>
      <c r="I47" s="43"/>
      <c r="J47" s="43"/>
      <c r="K47" s="46"/>
    </row>
    <row r="48" spans="2:11" s="47" customFormat="1" ht="6.75" customHeight="1">
      <c r="B48" s="42"/>
      <c r="C48" s="43"/>
      <c r="D48" s="43"/>
      <c r="E48" s="43"/>
      <c r="F48" s="43"/>
      <c r="G48" s="43"/>
      <c r="H48" s="43"/>
      <c r="I48" s="43"/>
      <c r="J48" s="43"/>
      <c r="K48" s="46"/>
    </row>
    <row r="49" spans="2:11" s="47" customFormat="1" ht="18" customHeight="1">
      <c r="B49" s="42"/>
      <c r="C49" s="40" t="s">
        <v>22</v>
      </c>
      <c r="D49" s="43"/>
      <c r="E49" s="43"/>
      <c r="F49" s="38" t="str">
        <f>F12</f>
        <v> Zemědělská 1, Brno</v>
      </c>
      <c r="G49" s="43"/>
      <c r="H49" s="43"/>
      <c r="I49" s="40" t="s">
        <v>24</v>
      </c>
      <c r="J49" s="78" t="str">
        <f>IF(J12="","",J12)</f>
        <v>8.1.2016</v>
      </c>
      <c r="K49" s="46"/>
    </row>
    <row r="50" spans="2:11" s="47" customFormat="1" ht="6.75" customHeight="1">
      <c r="B50" s="42"/>
      <c r="C50" s="43"/>
      <c r="D50" s="43"/>
      <c r="E50" s="43"/>
      <c r="F50" s="43"/>
      <c r="G50" s="43"/>
      <c r="H50" s="43"/>
      <c r="I50" s="43"/>
      <c r="J50" s="43"/>
      <c r="K50" s="46"/>
    </row>
    <row r="51" spans="2:11" s="47" customFormat="1" ht="12.75">
      <c r="B51" s="42"/>
      <c r="C51" s="40" t="s">
        <v>28</v>
      </c>
      <c r="D51" s="43"/>
      <c r="E51" s="43"/>
      <c r="F51" s="38" t="str">
        <f>E15</f>
        <v>Mendelova univerzita b Brně, Zemědělská 1. Brno</v>
      </c>
      <c r="G51" s="43"/>
      <c r="H51" s="43"/>
      <c r="I51" s="40" t="s">
        <v>34</v>
      </c>
      <c r="J51" s="38" t="str">
        <f>E21</f>
        <v>Ing. Jiřina Dvořáková</v>
      </c>
      <c r="K51" s="46"/>
    </row>
    <row r="52" spans="2:11" s="47" customFormat="1" ht="14.25" customHeight="1">
      <c r="B52" s="42"/>
      <c r="C52" s="40" t="s">
        <v>32</v>
      </c>
      <c r="D52" s="43"/>
      <c r="E52" s="43"/>
      <c r="F52" s="38">
        <f>IF(E18="","",E18)</f>
      </c>
      <c r="G52" s="43"/>
      <c r="H52" s="43"/>
      <c r="I52" s="43"/>
      <c r="J52" s="43"/>
      <c r="K52" s="46"/>
    </row>
    <row r="53" spans="2:11" s="47" customFormat="1" ht="9.75" customHeight="1">
      <c r="B53" s="42"/>
      <c r="C53" s="43"/>
      <c r="D53" s="43"/>
      <c r="E53" s="43"/>
      <c r="F53" s="43"/>
      <c r="G53" s="43"/>
      <c r="H53" s="43"/>
      <c r="I53" s="43"/>
      <c r="J53" s="43"/>
      <c r="K53" s="46"/>
    </row>
    <row r="54" spans="2:11" s="47" customFormat="1" ht="29.25" customHeight="1">
      <c r="B54" s="42"/>
      <c r="C54" s="128" t="s">
        <v>111</v>
      </c>
      <c r="D54" s="54"/>
      <c r="E54" s="54"/>
      <c r="F54" s="54"/>
      <c r="G54" s="54"/>
      <c r="H54" s="54"/>
      <c r="I54" s="54"/>
      <c r="J54" s="129" t="s">
        <v>112</v>
      </c>
      <c r="K54" s="58"/>
    </row>
    <row r="55" spans="2:11" s="47" customFormat="1" ht="9.75" customHeight="1">
      <c r="B55" s="42"/>
      <c r="C55" s="43"/>
      <c r="D55" s="43"/>
      <c r="E55" s="43"/>
      <c r="F55" s="43"/>
      <c r="G55" s="43"/>
      <c r="H55" s="43"/>
      <c r="I55" s="43"/>
      <c r="J55" s="43"/>
      <c r="K55" s="46"/>
    </row>
    <row r="56" spans="2:47" s="47" customFormat="1" ht="29.25" customHeight="1">
      <c r="B56" s="42"/>
      <c r="C56" s="130" t="s">
        <v>113</v>
      </c>
      <c r="D56" s="43"/>
      <c r="E56" s="43"/>
      <c r="F56" s="43"/>
      <c r="G56" s="43"/>
      <c r="H56" s="43"/>
      <c r="I56" s="43"/>
      <c r="J56" s="89">
        <f>J86</f>
        <v>0</v>
      </c>
      <c r="K56" s="46"/>
      <c r="AU56" s="28" t="s">
        <v>114</v>
      </c>
    </row>
    <row r="57" spans="2:11" s="137" customFormat="1" ht="24.75" customHeight="1">
      <c r="B57" s="131"/>
      <c r="C57" s="132"/>
      <c r="D57" s="133" t="s">
        <v>115</v>
      </c>
      <c r="E57" s="134"/>
      <c r="F57" s="134"/>
      <c r="G57" s="134"/>
      <c r="H57" s="134"/>
      <c r="I57" s="134"/>
      <c r="J57" s="135">
        <f>J87</f>
        <v>0</v>
      </c>
      <c r="K57" s="136"/>
    </row>
    <row r="58" spans="2:11" s="144" customFormat="1" ht="16.5" customHeight="1">
      <c r="B58" s="138"/>
      <c r="C58" s="139"/>
      <c r="D58" s="140" t="s">
        <v>117</v>
      </c>
      <c r="E58" s="141"/>
      <c r="F58" s="141"/>
      <c r="G58" s="141"/>
      <c r="H58" s="141"/>
      <c r="I58" s="141"/>
      <c r="J58" s="142">
        <f>J88</f>
        <v>0</v>
      </c>
      <c r="K58" s="143"/>
    </row>
    <row r="59" spans="2:11" s="144" customFormat="1" ht="16.5" customHeight="1">
      <c r="B59" s="138"/>
      <c r="C59" s="139"/>
      <c r="D59" s="140" t="s">
        <v>118</v>
      </c>
      <c r="E59" s="141"/>
      <c r="F59" s="141"/>
      <c r="G59" s="141"/>
      <c r="H59" s="141"/>
      <c r="I59" s="141"/>
      <c r="J59" s="142">
        <f>J96</f>
        <v>0</v>
      </c>
      <c r="K59" s="143"/>
    </row>
    <row r="60" spans="2:11" s="144" customFormat="1" ht="16.5" customHeight="1">
      <c r="B60" s="138"/>
      <c r="C60" s="139"/>
      <c r="D60" s="140" t="s">
        <v>120</v>
      </c>
      <c r="E60" s="141"/>
      <c r="F60" s="141"/>
      <c r="G60" s="141"/>
      <c r="H60" s="141"/>
      <c r="I60" s="141"/>
      <c r="J60" s="142">
        <f>J102</f>
        <v>0</v>
      </c>
      <c r="K60" s="143"/>
    </row>
    <row r="61" spans="2:11" s="137" customFormat="1" ht="24.75" customHeight="1">
      <c r="B61" s="131"/>
      <c r="C61" s="132"/>
      <c r="D61" s="133" t="s">
        <v>121</v>
      </c>
      <c r="E61" s="134"/>
      <c r="F61" s="134"/>
      <c r="G61" s="134"/>
      <c r="H61" s="134"/>
      <c r="I61" s="134"/>
      <c r="J61" s="135">
        <f>J105</f>
        <v>0</v>
      </c>
      <c r="K61" s="136"/>
    </row>
    <row r="62" spans="2:11" s="144" customFormat="1" ht="16.5" customHeight="1">
      <c r="B62" s="138"/>
      <c r="C62" s="139"/>
      <c r="D62" s="140" t="s">
        <v>128</v>
      </c>
      <c r="E62" s="141"/>
      <c r="F62" s="141"/>
      <c r="G62" s="141"/>
      <c r="H62" s="141"/>
      <c r="I62" s="141"/>
      <c r="J62" s="142">
        <f>J106</f>
        <v>0</v>
      </c>
      <c r="K62" s="143"/>
    </row>
    <row r="63" spans="2:11" s="144" customFormat="1" ht="16.5" customHeight="1">
      <c r="B63" s="138"/>
      <c r="C63" s="139"/>
      <c r="D63" s="140" t="s">
        <v>902</v>
      </c>
      <c r="E63" s="141"/>
      <c r="F63" s="141"/>
      <c r="G63" s="141"/>
      <c r="H63" s="141"/>
      <c r="I63" s="141"/>
      <c r="J63" s="142">
        <f>J118</f>
        <v>0</v>
      </c>
      <c r="K63" s="143"/>
    </row>
    <row r="64" spans="2:11" s="144" customFormat="1" ht="16.5" customHeight="1">
      <c r="B64" s="138"/>
      <c r="C64" s="139"/>
      <c r="D64" s="140" t="s">
        <v>130</v>
      </c>
      <c r="E64" s="141"/>
      <c r="F64" s="141"/>
      <c r="G64" s="141"/>
      <c r="H64" s="141"/>
      <c r="I64" s="141"/>
      <c r="J64" s="142">
        <f>J126</f>
        <v>0</v>
      </c>
      <c r="K64" s="143"/>
    </row>
    <row r="65" spans="2:11" s="144" customFormat="1" ht="16.5" customHeight="1">
      <c r="B65" s="138"/>
      <c r="C65" s="139"/>
      <c r="D65" s="140" t="s">
        <v>133</v>
      </c>
      <c r="E65" s="141"/>
      <c r="F65" s="141"/>
      <c r="G65" s="141"/>
      <c r="H65" s="141"/>
      <c r="I65" s="141"/>
      <c r="J65" s="142">
        <f>J143</f>
        <v>0</v>
      </c>
      <c r="K65" s="143"/>
    </row>
    <row r="66" spans="2:11" s="137" customFormat="1" ht="24.75" customHeight="1">
      <c r="B66" s="131"/>
      <c r="C66" s="132"/>
      <c r="D66" s="133" t="s">
        <v>136</v>
      </c>
      <c r="E66" s="134"/>
      <c r="F66" s="134"/>
      <c r="G66" s="134"/>
      <c r="H66" s="134"/>
      <c r="I66" s="134"/>
      <c r="J66" s="135">
        <f>J158</f>
        <v>0</v>
      </c>
      <c r="K66" s="136"/>
    </row>
    <row r="67" spans="2:11" s="47" customFormat="1" ht="21.75" customHeight="1">
      <c r="B67" s="42"/>
      <c r="C67" s="43"/>
      <c r="D67" s="43"/>
      <c r="E67" s="43"/>
      <c r="F67" s="43"/>
      <c r="G67" s="43"/>
      <c r="H67" s="43"/>
      <c r="I67" s="43"/>
      <c r="J67" s="43"/>
      <c r="K67" s="46"/>
    </row>
    <row r="68" spans="2:11" s="47" customFormat="1" ht="6.75" customHeight="1">
      <c r="B68" s="59"/>
      <c r="C68" s="60"/>
      <c r="D68" s="60"/>
      <c r="E68" s="60"/>
      <c r="F68" s="60"/>
      <c r="G68" s="60"/>
      <c r="H68" s="60"/>
      <c r="I68" s="60"/>
      <c r="J68" s="60"/>
      <c r="K68" s="61"/>
    </row>
    <row r="72" spans="2:12" s="47" customFormat="1" ht="6.75" customHeight="1">
      <c r="B72" s="62"/>
      <c r="C72" s="63"/>
      <c r="D72" s="63"/>
      <c r="E72" s="63"/>
      <c r="F72" s="63"/>
      <c r="G72" s="63"/>
      <c r="H72" s="63"/>
      <c r="I72" s="63"/>
      <c r="J72" s="63"/>
      <c r="K72" s="64"/>
      <c r="L72" s="42"/>
    </row>
    <row r="73" spans="2:12" s="47" customFormat="1" ht="36.75" customHeight="1">
      <c r="B73" s="4"/>
      <c r="C73" s="65" t="s">
        <v>137</v>
      </c>
      <c r="K73" s="66"/>
      <c r="L73" s="42"/>
    </row>
    <row r="74" spans="2:12" s="47" customFormat="1" ht="6.75" customHeight="1">
      <c r="B74" s="4"/>
      <c r="K74" s="66"/>
      <c r="L74" s="42"/>
    </row>
    <row r="75" spans="2:12" s="47" customFormat="1" ht="14.25" customHeight="1">
      <c r="B75" s="4"/>
      <c r="C75" s="68" t="s">
        <v>16</v>
      </c>
      <c r="K75" s="66"/>
      <c r="L75" s="42"/>
    </row>
    <row r="76" spans="2:12" s="47" customFormat="1" ht="20.25" customHeight="1">
      <c r="B76" s="4"/>
      <c r="E76" s="265" t="str">
        <f>E7</f>
        <v>Stavební úpravy učebny B35, B36, B45 v obj. B, areál Mendelu, Zemědělská 1, Brno</v>
      </c>
      <c r="F76" s="265"/>
      <c r="G76" s="265"/>
      <c r="H76" s="265"/>
      <c r="K76" s="66"/>
      <c r="L76" s="42"/>
    </row>
    <row r="77" spans="2:12" s="47" customFormat="1" ht="14.25" customHeight="1">
      <c r="B77" s="4"/>
      <c r="C77" s="68" t="s">
        <v>102</v>
      </c>
      <c r="K77" s="66"/>
      <c r="L77" s="42"/>
    </row>
    <row r="78" spans="2:12" s="47" customFormat="1" ht="21.75" customHeight="1">
      <c r="B78" s="4"/>
      <c r="E78" s="256" t="str">
        <f>E9</f>
        <v>16-SO002-05 - Výměna tabule v učebně B45, 5.NP, m.č. N5039</v>
      </c>
      <c r="F78" s="256"/>
      <c r="G78" s="256"/>
      <c r="H78" s="256"/>
      <c r="K78" s="66"/>
      <c r="L78" s="42"/>
    </row>
    <row r="79" spans="2:12" s="47" customFormat="1" ht="6.75" customHeight="1">
      <c r="B79" s="4"/>
      <c r="K79" s="66"/>
      <c r="L79" s="42"/>
    </row>
    <row r="80" spans="2:12" s="47" customFormat="1" ht="18" customHeight="1">
      <c r="B80" s="4"/>
      <c r="C80" s="68" t="s">
        <v>22</v>
      </c>
      <c r="F80" s="145" t="str">
        <f>F12</f>
        <v> Zemědělská 1, Brno</v>
      </c>
      <c r="I80" s="68" t="s">
        <v>24</v>
      </c>
      <c r="J80" s="146" t="str">
        <f>IF(J12="","",J12)</f>
        <v>8.1.2016</v>
      </c>
      <c r="K80" s="66"/>
      <c r="L80" s="42"/>
    </row>
    <row r="81" spans="2:12" s="47" customFormat="1" ht="6.75" customHeight="1">
      <c r="B81" s="4"/>
      <c r="K81" s="66"/>
      <c r="L81" s="42"/>
    </row>
    <row r="82" spans="2:12" s="47" customFormat="1" ht="12.75">
      <c r="B82" s="4"/>
      <c r="C82" s="68" t="s">
        <v>28</v>
      </c>
      <c r="F82" s="145" t="str">
        <f>E15</f>
        <v>Mendelova univerzita b Brně, Zemědělská 1. Brno</v>
      </c>
      <c r="I82" s="68" t="s">
        <v>34</v>
      </c>
      <c r="J82" s="145" t="str">
        <f>E21</f>
        <v>Ing. Jiřina Dvořáková</v>
      </c>
      <c r="K82" s="66"/>
      <c r="L82" s="42"/>
    </row>
    <row r="83" spans="2:12" s="47" customFormat="1" ht="14.25" customHeight="1">
      <c r="B83" s="4"/>
      <c r="C83" s="68" t="s">
        <v>32</v>
      </c>
      <c r="F83" s="145">
        <f>IF(E18="","",E18)</f>
      </c>
      <c r="K83" s="66"/>
      <c r="L83" s="42"/>
    </row>
    <row r="84" spans="2:12" s="47" customFormat="1" ht="9.75" customHeight="1">
      <c r="B84" s="4"/>
      <c r="K84" s="66"/>
      <c r="L84" s="42"/>
    </row>
    <row r="85" spans="2:20" s="153" customFormat="1" ht="29.25" customHeight="1">
      <c r="B85" s="147"/>
      <c r="C85" s="148" t="s">
        <v>138</v>
      </c>
      <c r="D85" s="149" t="s">
        <v>58</v>
      </c>
      <c r="E85" s="149" t="s">
        <v>54</v>
      </c>
      <c r="F85" s="149" t="s">
        <v>139</v>
      </c>
      <c r="G85" s="149" t="s">
        <v>140</v>
      </c>
      <c r="H85" s="149" t="s">
        <v>141</v>
      </c>
      <c r="I85" s="150" t="s">
        <v>142</v>
      </c>
      <c r="J85" s="149" t="s">
        <v>112</v>
      </c>
      <c r="K85" s="151" t="s">
        <v>143</v>
      </c>
      <c r="L85" s="152"/>
      <c r="M85" s="83" t="s">
        <v>144</v>
      </c>
      <c r="N85" s="84" t="s">
        <v>43</v>
      </c>
      <c r="O85" s="84" t="s">
        <v>145</v>
      </c>
      <c r="P85" s="84" t="s">
        <v>146</v>
      </c>
      <c r="Q85" s="84" t="s">
        <v>147</v>
      </c>
      <c r="R85" s="84" t="s">
        <v>148</v>
      </c>
      <c r="S85" s="84" t="s">
        <v>149</v>
      </c>
      <c r="T85" s="85" t="s">
        <v>150</v>
      </c>
    </row>
    <row r="86" spans="2:63" s="47" customFormat="1" ht="29.25" customHeight="1">
      <c r="B86" s="4"/>
      <c r="C86" s="87" t="s">
        <v>113</v>
      </c>
      <c r="J86" s="154">
        <f>BK86</f>
        <v>0</v>
      </c>
      <c r="K86" s="66"/>
      <c r="L86" s="42"/>
      <c r="M86" s="86"/>
      <c r="N86" s="79"/>
      <c r="O86" s="79"/>
      <c r="P86" s="155">
        <f>P87+P105+P158</f>
        <v>0</v>
      </c>
      <c r="Q86" s="79"/>
      <c r="R86" s="155">
        <f>R87+R105+R158</f>
        <v>0.22435764000000002</v>
      </c>
      <c r="S86" s="79"/>
      <c r="T86" s="156">
        <f>T87+T105+T158</f>
        <v>0.0265648</v>
      </c>
      <c r="AT86" s="28" t="s">
        <v>72</v>
      </c>
      <c r="AU86" s="28" t="s">
        <v>114</v>
      </c>
      <c r="BK86" s="157">
        <f>BK87+BK105+BK158</f>
        <v>0</v>
      </c>
    </row>
    <row r="87" spans="2:63" s="159" customFormat="1" ht="36.75" customHeight="1">
      <c r="B87" s="158"/>
      <c r="D87" s="160" t="s">
        <v>72</v>
      </c>
      <c r="E87" s="161" t="s">
        <v>151</v>
      </c>
      <c r="F87" s="161" t="s">
        <v>152</v>
      </c>
      <c r="J87" s="162">
        <f>BK87</f>
        <v>0</v>
      </c>
      <c r="K87" s="163"/>
      <c r="L87" s="164"/>
      <c r="M87" s="165"/>
      <c r="N87" s="166"/>
      <c r="O87" s="166"/>
      <c r="P87" s="167">
        <f>P88+P96+P102</f>
        <v>0</v>
      </c>
      <c r="Q87" s="166"/>
      <c r="R87" s="167">
        <f>R88+R96+R102</f>
        <v>0.17824304000000002</v>
      </c>
      <c r="S87" s="166"/>
      <c r="T87" s="168">
        <f>T88+T96+T102</f>
        <v>0</v>
      </c>
      <c r="AR87" s="160" t="s">
        <v>21</v>
      </c>
      <c r="AT87" s="169" t="s">
        <v>72</v>
      </c>
      <c r="AU87" s="169" t="s">
        <v>73</v>
      </c>
      <c r="AY87" s="160" t="s">
        <v>153</v>
      </c>
      <c r="BK87" s="170">
        <f>BK88+BK96+BK102</f>
        <v>0</v>
      </c>
    </row>
    <row r="88" spans="2:63" s="159" customFormat="1" ht="19.5" customHeight="1">
      <c r="B88" s="158"/>
      <c r="D88" s="171" t="s">
        <v>72</v>
      </c>
      <c r="E88" s="172" t="s">
        <v>168</v>
      </c>
      <c r="F88" s="172" t="s">
        <v>169</v>
      </c>
      <c r="J88" s="173">
        <f>BK88</f>
        <v>0</v>
      </c>
      <c r="K88" s="163"/>
      <c r="L88" s="164"/>
      <c r="M88" s="165"/>
      <c r="N88" s="166"/>
      <c r="O88" s="166"/>
      <c r="P88" s="167">
        <f>SUM(P89:P95)</f>
        <v>0</v>
      </c>
      <c r="Q88" s="166"/>
      <c r="R88" s="167">
        <f>SUM(R89:R95)</f>
        <v>0.1758</v>
      </c>
      <c r="S88" s="166"/>
      <c r="T88" s="168">
        <f>SUM(T89:T95)</f>
        <v>0</v>
      </c>
      <c r="AR88" s="160" t="s">
        <v>21</v>
      </c>
      <c r="AT88" s="169" t="s">
        <v>72</v>
      </c>
      <c r="AU88" s="169" t="s">
        <v>21</v>
      </c>
      <c r="AY88" s="160" t="s">
        <v>153</v>
      </c>
      <c r="BK88" s="170">
        <f>SUM(BK89:BK95)</f>
        <v>0</v>
      </c>
    </row>
    <row r="89" spans="2:65" s="47" customFormat="1" ht="28.5" customHeight="1">
      <c r="B89" s="4"/>
      <c r="C89" s="5" t="s">
        <v>21</v>
      </c>
      <c r="D89" s="5" t="s">
        <v>156</v>
      </c>
      <c r="E89" s="6" t="s">
        <v>903</v>
      </c>
      <c r="F89" s="7" t="s">
        <v>904</v>
      </c>
      <c r="G89" s="8" t="s">
        <v>159</v>
      </c>
      <c r="H89" s="9">
        <v>10.2</v>
      </c>
      <c r="I89" s="10"/>
      <c r="J89" s="11">
        <f>ROUND(I89*H89,2)</f>
        <v>0</v>
      </c>
      <c r="K89" s="12" t="s">
        <v>160</v>
      </c>
      <c r="L89" s="42"/>
      <c r="M89" s="174"/>
      <c r="N89" s="175" t="s">
        <v>44</v>
      </c>
      <c r="O89" s="43"/>
      <c r="P89" s="176">
        <f>O89*H89</f>
        <v>0</v>
      </c>
      <c r="Q89" s="176">
        <v>0.017</v>
      </c>
      <c r="R89" s="176">
        <f>Q89*H89</f>
        <v>0.1734</v>
      </c>
      <c r="S89" s="176">
        <v>0</v>
      </c>
      <c r="T89" s="177">
        <f>S89*H89</f>
        <v>0</v>
      </c>
      <c r="AR89" s="28" t="s">
        <v>161</v>
      </c>
      <c r="AT89" s="28" t="s">
        <v>156</v>
      </c>
      <c r="AU89" s="28" t="s">
        <v>82</v>
      </c>
      <c r="AY89" s="28" t="s">
        <v>153</v>
      </c>
      <c r="BE89" s="178">
        <f>IF(N89="základní",J89,0)</f>
        <v>0</v>
      </c>
      <c r="BF89" s="178">
        <f>IF(N89="snížená",J89,0)</f>
        <v>0</v>
      </c>
      <c r="BG89" s="178">
        <f>IF(N89="zákl. přenesená",J89,0)</f>
        <v>0</v>
      </c>
      <c r="BH89" s="178">
        <f>IF(N89="sníž. přenesená",J89,0)</f>
        <v>0</v>
      </c>
      <c r="BI89" s="178">
        <f>IF(N89="nulová",J89,0)</f>
        <v>0</v>
      </c>
      <c r="BJ89" s="28" t="s">
        <v>21</v>
      </c>
      <c r="BK89" s="178">
        <f>ROUND(I89*H89,2)</f>
        <v>0</v>
      </c>
      <c r="BL89" s="28" t="s">
        <v>161</v>
      </c>
      <c r="BM89" s="28" t="s">
        <v>905</v>
      </c>
    </row>
    <row r="90" spans="2:51" s="183" customFormat="1" ht="12">
      <c r="B90" s="182"/>
      <c r="D90" s="179" t="s">
        <v>165</v>
      </c>
      <c r="E90" s="184"/>
      <c r="F90" s="185" t="s">
        <v>906</v>
      </c>
      <c r="H90" s="184"/>
      <c r="K90" s="186"/>
      <c r="L90" s="187"/>
      <c r="M90" s="188"/>
      <c r="N90" s="189"/>
      <c r="O90" s="189"/>
      <c r="P90" s="189"/>
      <c r="Q90" s="189"/>
      <c r="R90" s="189"/>
      <c r="S90" s="189"/>
      <c r="T90" s="190"/>
      <c r="AT90" s="184" t="s">
        <v>165</v>
      </c>
      <c r="AU90" s="184" t="s">
        <v>82</v>
      </c>
      <c r="AV90" s="183" t="s">
        <v>21</v>
      </c>
      <c r="AW90" s="183" t="s">
        <v>36</v>
      </c>
      <c r="AX90" s="183" t="s">
        <v>73</v>
      </c>
      <c r="AY90" s="184" t="s">
        <v>153</v>
      </c>
    </row>
    <row r="91" spans="2:51" s="192" customFormat="1" ht="12">
      <c r="B91" s="191"/>
      <c r="D91" s="201" t="s">
        <v>165</v>
      </c>
      <c r="E91" s="202"/>
      <c r="F91" s="203" t="s">
        <v>907</v>
      </c>
      <c r="H91" s="204">
        <v>10.2</v>
      </c>
      <c r="K91" s="196"/>
      <c r="L91" s="197"/>
      <c r="M91" s="198"/>
      <c r="N91" s="199"/>
      <c r="O91" s="199"/>
      <c r="P91" s="199"/>
      <c r="Q91" s="199"/>
      <c r="R91" s="199"/>
      <c r="S91" s="199"/>
      <c r="T91" s="200"/>
      <c r="AT91" s="193" t="s">
        <v>165</v>
      </c>
      <c r="AU91" s="193" t="s">
        <v>82</v>
      </c>
      <c r="AV91" s="192" t="s">
        <v>82</v>
      </c>
      <c r="AW91" s="192" t="s">
        <v>36</v>
      </c>
      <c r="AX91" s="192" t="s">
        <v>21</v>
      </c>
      <c r="AY91" s="193" t="s">
        <v>153</v>
      </c>
    </row>
    <row r="92" spans="2:65" s="47" customFormat="1" ht="20.25" customHeight="1">
      <c r="B92" s="4"/>
      <c r="C92" s="5" t="s">
        <v>82</v>
      </c>
      <c r="D92" s="5" t="s">
        <v>156</v>
      </c>
      <c r="E92" s="6" t="s">
        <v>908</v>
      </c>
      <c r="F92" s="7" t="s">
        <v>909</v>
      </c>
      <c r="G92" s="8" t="s">
        <v>159</v>
      </c>
      <c r="H92" s="9">
        <v>20</v>
      </c>
      <c r="I92" s="10"/>
      <c r="J92" s="11">
        <f>ROUND(I92*H92,2)</f>
        <v>0</v>
      </c>
      <c r="K92" s="12" t="s">
        <v>160</v>
      </c>
      <c r="L92" s="42"/>
      <c r="M92" s="174"/>
      <c r="N92" s="175" t="s">
        <v>44</v>
      </c>
      <c r="O92" s="43"/>
      <c r="P92" s="176">
        <f>O92*H92</f>
        <v>0</v>
      </c>
      <c r="Q92" s="176">
        <v>0.00012</v>
      </c>
      <c r="R92" s="176">
        <f>Q92*H92</f>
        <v>0.0024000000000000002</v>
      </c>
      <c r="S92" s="176">
        <v>0</v>
      </c>
      <c r="T92" s="177">
        <f>S92*H92</f>
        <v>0</v>
      </c>
      <c r="AR92" s="28" t="s">
        <v>161</v>
      </c>
      <c r="AT92" s="28" t="s">
        <v>156</v>
      </c>
      <c r="AU92" s="28" t="s">
        <v>82</v>
      </c>
      <c r="AY92" s="28" t="s">
        <v>153</v>
      </c>
      <c r="BE92" s="178">
        <f>IF(N92="základní",J92,0)</f>
        <v>0</v>
      </c>
      <c r="BF92" s="178">
        <f>IF(N92="snížená",J92,0)</f>
        <v>0</v>
      </c>
      <c r="BG92" s="178">
        <f>IF(N92="zákl. přenesená",J92,0)</f>
        <v>0</v>
      </c>
      <c r="BH92" s="178">
        <f>IF(N92="sníž. přenesená",J92,0)</f>
        <v>0</v>
      </c>
      <c r="BI92" s="178">
        <f>IF(N92="nulová",J92,0)</f>
        <v>0</v>
      </c>
      <c r="BJ92" s="28" t="s">
        <v>21</v>
      </c>
      <c r="BK92" s="178">
        <f>ROUND(I92*H92,2)</f>
        <v>0</v>
      </c>
      <c r="BL92" s="28" t="s">
        <v>161</v>
      </c>
      <c r="BM92" s="28" t="s">
        <v>910</v>
      </c>
    </row>
    <row r="93" spans="2:47" s="47" customFormat="1" ht="12">
      <c r="B93" s="4"/>
      <c r="D93" s="179" t="s">
        <v>163</v>
      </c>
      <c r="F93" s="180" t="s">
        <v>911</v>
      </c>
      <c r="K93" s="66"/>
      <c r="L93" s="42"/>
      <c r="M93" s="181"/>
      <c r="N93" s="43"/>
      <c r="O93" s="43"/>
      <c r="P93" s="43"/>
      <c r="Q93" s="43"/>
      <c r="R93" s="43"/>
      <c r="S93" s="43"/>
      <c r="T93" s="81"/>
      <c r="AT93" s="28" t="s">
        <v>163</v>
      </c>
      <c r="AU93" s="28" t="s">
        <v>82</v>
      </c>
    </row>
    <row r="94" spans="2:51" s="183" customFormat="1" ht="12">
      <c r="B94" s="182"/>
      <c r="D94" s="179" t="s">
        <v>165</v>
      </c>
      <c r="E94" s="184"/>
      <c r="F94" s="185" t="s">
        <v>912</v>
      </c>
      <c r="H94" s="184"/>
      <c r="K94" s="186"/>
      <c r="L94" s="187"/>
      <c r="M94" s="188"/>
      <c r="N94" s="189"/>
      <c r="O94" s="189"/>
      <c r="P94" s="189"/>
      <c r="Q94" s="189"/>
      <c r="R94" s="189"/>
      <c r="S94" s="189"/>
      <c r="T94" s="190"/>
      <c r="AT94" s="184" t="s">
        <v>165</v>
      </c>
      <c r="AU94" s="184" t="s">
        <v>82</v>
      </c>
      <c r="AV94" s="183" t="s">
        <v>21</v>
      </c>
      <c r="AW94" s="183" t="s">
        <v>36</v>
      </c>
      <c r="AX94" s="183" t="s">
        <v>73</v>
      </c>
      <c r="AY94" s="184" t="s">
        <v>153</v>
      </c>
    </row>
    <row r="95" spans="2:51" s="192" customFormat="1" ht="12">
      <c r="B95" s="191"/>
      <c r="D95" s="179" t="s">
        <v>165</v>
      </c>
      <c r="E95" s="193"/>
      <c r="F95" s="194" t="s">
        <v>913</v>
      </c>
      <c r="H95" s="195">
        <v>20</v>
      </c>
      <c r="K95" s="196"/>
      <c r="L95" s="197"/>
      <c r="M95" s="198"/>
      <c r="N95" s="199"/>
      <c r="O95" s="199"/>
      <c r="P95" s="199"/>
      <c r="Q95" s="199"/>
      <c r="R95" s="199"/>
      <c r="S95" s="199"/>
      <c r="T95" s="200"/>
      <c r="AT95" s="193" t="s">
        <v>165</v>
      </c>
      <c r="AU95" s="193" t="s">
        <v>82</v>
      </c>
      <c r="AV95" s="192" t="s">
        <v>82</v>
      </c>
      <c r="AW95" s="192" t="s">
        <v>36</v>
      </c>
      <c r="AX95" s="192" t="s">
        <v>21</v>
      </c>
      <c r="AY95" s="193" t="s">
        <v>153</v>
      </c>
    </row>
    <row r="96" spans="2:63" s="159" customFormat="1" ht="29.25" customHeight="1">
      <c r="B96" s="158"/>
      <c r="D96" s="171" t="s">
        <v>72</v>
      </c>
      <c r="E96" s="172" t="s">
        <v>214</v>
      </c>
      <c r="F96" s="172" t="s">
        <v>233</v>
      </c>
      <c r="J96" s="173">
        <f>BK96</f>
        <v>0</v>
      </c>
      <c r="K96" s="163"/>
      <c r="L96" s="164"/>
      <c r="M96" s="165"/>
      <c r="N96" s="166"/>
      <c r="O96" s="166"/>
      <c r="P96" s="167">
        <f>SUM(P97:P101)</f>
        <v>0</v>
      </c>
      <c r="Q96" s="166"/>
      <c r="R96" s="167">
        <f>SUM(R97:R101)</f>
        <v>0.00244304</v>
      </c>
      <c r="S96" s="166"/>
      <c r="T96" s="168">
        <f>SUM(T97:T101)</f>
        <v>0</v>
      </c>
      <c r="AR96" s="160" t="s">
        <v>21</v>
      </c>
      <c r="AT96" s="169" t="s">
        <v>72</v>
      </c>
      <c r="AU96" s="169" t="s">
        <v>21</v>
      </c>
      <c r="AY96" s="160" t="s">
        <v>153</v>
      </c>
      <c r="BK96" s="170">
        <f>SUM(BK97:BK101)</f>
        <v>0</v>
      </c>
    </row>
    <row r="97" spans="2:65" s="47" customFormat="1" ht="28.5" customHeight="1">
      <c r="B97" s="4"/>
      <c r="C97" s="5" t="s">
        <v>154</v>
      </c>
      <c r="D97" s="5" t="s">
        <v>156</v>
      </c>
      <c r="E97" s="6" t="s">
        <v>235</v>
      </c>
      <c r="F97" s="7" t="s">
        <v>236</v>
      </c>
      <c r="G97" s="8" t="s">
        <v>159</v>
      </c>
      <c r="H97" s="9">
        <v>7.824</v>
      </c>
      <c r="I97" s="10"/>
      <c r="J97" s="11">
        <f>ROUND(I97*H97,2)</f>
        <v>0</v>
      </c>
      <c r="K97" s="12" t="s">
        <v>160</v>
      </c>
      <c r="L97" s="42"/>
      <c r="M97" s="174"/>
      <c r="N97" s="175" t="s">
        <v>44</v>
      </c>
      <c r="O97" s="43"/>
      <c r="P97" s="176">
        <f>O97*H97</f>
        <v>0</v>
      </c>
      <c r="Q97" s="176">
        <v>0.00021</v>
      </c>
      <c r="R97" s="176">
        <f>Q97*H97</f>
        <v>0.0016430400000000001</v>
      </c>
      <c r="S97" s="176">
        <v>0</v>
      </c>
      <c r="T97" s="177">
        <f>S97*H97</f>
        <v>0</v>
      </c>
      <c r="AR97" s="28" t="s">
        <v>161</v>
      </c>
      <c r="AT97" s="28" t="s">
        <v>156</v>
      </c>
      <c r="AU97" s="28" t="s">
        <v>82</v>
      </c>
      <c r="AY97" s="28" t="s">
        <v>153</v>
      </c>
      <c r="BE97" s="178">
        <f>IF(N97="základní",J97,0)</f>
        <v>0</v>
      </c>
      <c r="BF97" s="178">
        <f>IF(N97="snížená",J97,0)</f>
        <v>0</v>
      </c>
      <c r="BG97" s="178">
        <f>IF(N97="zákl. přenesená",J97,0)</f>
        <v>0</v>
      </c>
      <c r="BH97" s="178">
        <f>IF(N97="sníž. přenesená",J97,0)</f>
        <v>0</v>
      </c>
      <c r="BI97" s="178">
        <f>IF(N97="nulová",J97,0)</f>
        <v>0</v>
      </c>
      <c r="BJ97" s="28" t="s">
        <v>21</v>
      </c>
      <c r="BK97" s="178">
        <f>ROUND(I97*H97,2)</f>
        <v>0</v>
      </c>
      <c r="BL97" s="28" t="s">
        <v>161</v>
      </c>
      <c r="BM97" s="28" t="s">
        <v>914</v>
      </c>
    </row>
    <row r="98" spans="2:47" s="47" customFormat="1" ht="24">
      <c r="B98" s="4"/>
      <c r="D98" s="179" t="s">
        <v>163</v>
      </c>
      <c r="F98" s="180" t="s">
        <v>238</v>
      </c>
      <c r="K98" s="66"/>
      <c r="L98" s="42"/>
      <c r="M98" s="181"/>
      <c r="N98" s="43"/>
      <c r="O98" s="43"/>
      <c r="P98" s="43"/>
      <c r="Q98" s="43"/>
      <c r="R98" s="43"/>
      <c r="S98" s="43"/>
      <c r="T98" s="81"/>
      <c r="AT98" s="28" t="s">
        <v>163</v>
      </c>
      <c r="AU98" s="28" t="s">
        <v>82</v>
      </c>
    </row>
    <row r="99" spans="2:51" s="192" customFormat="1" ht="12">
      <c r="B99" s="191"/>
      <c r="D99" s="201" t="s">
        <v>165</v>
      </c>
      <c r="E99" s="202"/>
      <c r="F99" s="203" t="s">
        <v>915</v>
      </c>
      <c r="H99" s="204">
        <v>7.824</v>
      </c>
      <c r="K99" s="196"/>
      <c r="L99" s="197"/>
      <c r="M99" s="198"/>
      <c r="N99" s="199"/>
      <c r="O99" s="199"/>
      <c r="P99" s="199"/>
      <c r="Q99" s="199"/>
      <c r="R99" s="199"/>
      <c r="S99" s="199"/>
      <c r="T99" s="200"/>
      <c r="AT99" s="193" t="s">
        <v>165</v>
      </c>
      <c r="AU99" s="193" t="s">
        <v>82</v>
      </c>
      <c r="AV99" s="192" t="s">
        <v>82</v>
      </c>
      <c r="AW99" s="192" t="s">
        <v>36</v>
      </c>
      <c r="AX99" s="192" t="s">
        <v>21</v>
      </c>
      <c r="AY99" s="193" t="s">
        <v>153</v>
      </c>
    </row>
    <row r="100" spans="2:65" s="47" customFormat="1" ht="20.25" customHeight="1">
      <c r="B100" s="4"/>
      <c r="C100" s="5" t="s">
        <v>161</v>
      </c>
      <c r="D100" s="5" t="s">
        <v>156</v>
      </c>
      <c r="E100" s="6" t="s">
        <v>241</v>
      </c>
      <c r="F100" s="7" t="s">
        <v>242</v>
      </c>
      <c r="G100" s="8" t="s">
        <v>159</v>
      </c>
      <c r="H100" s="9">
        <v>20</v>
      </c>
      <c r="I100" s="10"/>
      <c r="J100" s="11">
        <f>ROUND(I100*H100,2)</f>
        <v>0</v>
      </c>
      <c r="K100" s="12" t="s">
        <v>160</v>
      </c>
      <c r="L100" s="42"/>
      <c r="M100" s="174"/>
      <c r="N100" s="175" t="s">
        <v>44</v>
      </c>
      <c r="O100" s="43"/>
      <c r="P100" s="176">
        <f>O100*H100</f>
        <v>0</v>
      </c>
      <c r="Q100" s="176">
        <v>4E-05</v>
      </c>
      <c r="R100" s="176">
        <f>Q100*H100</f>
        <v>0.0008</v>
      </c>
      <c r="S100" s="176">
        <v>0</v>
      </c>
      <c r="T100" s="177">
        <f>S100*H100</f>
        <v>0</v>
      </c>
      <c r="AR100" s="28" t="s">
        <v>161</v>
      </c>
      <c r="AT100" s="28" t="s">
        <v>156</v>
      </c>
      <c r="AU100" s="28" t="s">
        <v>82</v>
      </c>
      <c r="AY100" s="28" t="s">
        <v>153</v>
      </c>
      <c r="BE100" s="178">
        <f>IF(N100="základní",J100,0)</f>
        <v>0</v>
      </c>
      <c r="BF100" s="178">
        <f>IF(N100="snížená",J100,0)</f>
        <v>0</v>
      </c>
      <c r="BG100" s="178">
        <f>IF(N100="zákl. přenesená",J100,0)</f>
        <v>0</v>
      </c>
      <c r="BH100" s="178">
        <f>IF(N100="sníž. přenesená",J100,0)</f>
        <v>0</v>
      </c>
      <c r="BI100" s="178">
        <f>IF(N100="nulová",J100,0)</f>
        <v>0</v>
      </c>
      <c r="BJ100" s="28" t="s">
        <v>21</v>
      </c>
      <c r="BK100" s="178">
        <f>ROUND(I100*H100,2)</f>
        <v>0</v>
      </c>
      <c r="BL100" s="28" t="s">
        <v>161</v>
      </c>
      <c r="BM100" s="28" t="s">
        <v>916</v>
      </c>
    </row>
    <row r="101" spans="2:47" s="47" customFormat="1" ht="60">
      <c r="B101" s="4"/>
      <c r="D101" s="179" t="s">
        <v>163</v>
      </c>
      <c r="F101" s="180" t="s">
        <v>244</v>
      </c>
      <c r="K101" s="66"/>
      <c r="L101" s="42"/>
      <c r="M101" s="181"/>
      <c r="N101" s="43"/>
      <c r="O101" s="43"/>
      <c r="P101" s="43"/>
      <c r="Q101" s="43"/>
      <c r="R101" s="43"/>
      <c r="S101" s="43"/>
      <c r="T101" s="81"/>
      <c r="AT101" s="28" t="s">
        <v>163</v>
      </c>
      <c r="AU101" s="28" t="s">
        <v>82</v>
      </c>
    </row>
    <row r="102" spans="2:63" s="159" customFormat="1" ht="29.25" customHeight="1">
      <c r="B102" s="158"/>
      <c r="D102" s="171" t="s">
        <v>72</v>
      </c>
      <c r="E102" s="172" t="s">
        <v>292</v>
      </c>
      <c r="F102" s="172" t="s">
        <v>293</v>
      </c>
      <c r="J102" s="173">
        <f>BK102</f>
        <v>0</v>
      </c>
      <c r="K102" s="163"/>
      <c r="L102" s="164"/>
      <c r="M102" s="165"/>
      <c r="N102" s="166"/>
      <c r="O102" s="166"/>
      <c r="P102" s="167">
        <f>SUM(P103:P104)</f>
        <v>0</v>
      </c>
      <c r="Q102" s="166"/>
      <c r="R102" s="167">
        <f>SUM(R103:R104)</f>
        <v>0</v>
      </c>
      <c r="S102" s="166"/>
      <c r="T102" s="168">
        <f>SUM(T103:T104)</f>
        <v>0</v>
      </c>
      <c r="AR102" s="160" t="s">
        <v>21</v>
      </c>
      <c r="AT102" s="169" t="s">
        <v>72</v>
      </c>
      <c r="AU102" s="169" t="s">
        <v>21</v>
      </c>
      <c r="AY102" s="160" t="s">
        <v>153</v>
      </c>
      <c r="BK102" s="170">
        <f>SUM(BK103:BK104)</f>
        <v>0</v>
      </c>
    </row>
    <row r="103" spans="2:65" s="47" customFormat="1" ht="20.25" customHeight="1">
      <c r="B103" s="4"/>
      <c r="C103" s="5" t="s">
        <v>191</v>
      </c>
      <c r="D103" s="5" t="s">
        <v>156</v>
      </c>
      <c r="E103" s="6" t="s">
        <v>917</v>
      </c>
      <c r="F103" s="7" t="s">
        <v>918</v>
      </c>
      <c r="G103" s="8" t="s">
        <v>269</v>
      </c>
      <c r="H103" s="9">
        <v>0.178</v>
      </c>
      <c r="I103" s="10"/>
      <c r="J103" s="11">
        <f>ROUND(I103*H103,2)</f>
        <v>0</v>
      </c>
      <c r="K103" s="12" t="s">
        <v>160</v>
      </c>
      <c r="L103" s="42"/>
      <c r="M103" s="174"/>
      <c r="N103" s="175" t="s">
        <v>44</v>
      </c>
      <c r="O103" s="43"/>
      <c r="P103" s="176">
        <f>O103*H103</f>
        <v>0</v>
      </c>
      <c r="Q103" s="176">
        <v>0</v>
      </c>
      <c r="R103" s="176">
        <f>Q103*H103</f>
        <v>0</v>
      </c>
      <c r="S103" s="176">
        <v>0</v>
      </c>
      <c r="T103" s="177">
        <f>S103*H103</f>
        <v>0</v>
      </c>
      <c r="AR103" s="28" t="s">
        <v>161</v>
      </c>
      <c r="AT103" s="28" t="s">
        <v>156</v>
      </c>
      <c r="AU103" s="28" t="s">
        <v>82</v>
      </c>
      <c r="AY103" s="28" t="s">
        <v>153</v>
      </c>
      <c r="BE103" s="178">
        <f>IF(N103="základní",J103,0)</f>
        <v>0</v>
      </c>
      <c r="BF103" s="178">
        <f>IF(N103="snížená",J103,0)</f>
        <v>0</v>
      </c>
      <c r="BG103" s="178">
        <f>IF(N103="zákl. přenesená",J103,0)</f>
        <v>0</v>
      </c>
      <c r="BH103" s="178">
        <f>IF(N103="sníž. přenesená",J103,0)</f>
        <v>0</v>
      </c>
      <c r="BI103" s="178">
        <f>IF(N103="nulová",J103,0)</f>
        <v>0</v>
      </c>
      <c r="BJ103" s="28" t="s">
        <v>21</v>
      </c>
      <c r="BK103" s="178">
        <f>ROUND(I103*H103,2)</f>
        <v>0</v>
      </c>
      <c r="BL103" s="28" t="s">
        <v>161</v>
      </c>
      <c r="BM103" s="28" t="s">
        <v>919</v>
      </c>
    </row>
    <row r="104" spans="2:47" s="47" customFormat="1" ht="36">
      <c r="B104" s="4"/>
      <c r="D104" s="179" t="s">
        <v>163</v>
      </c>
      <c r="F104" s="180" t="s">
        <v>920</v>
      </c>
      <c r="K104" s="66"/>
      <c r="L104" s="42"/>
      <c r="M104" s="181"/>
      <c r="N104" s="43"/>
      <c r="O104" s="43"/>
      <c r="P104" s="43"/>
      <c r="Q104" s="43"/>
      <c r="R104" s="43"/>
      <c r="S104" s="43"/>
      <c r="T104" s="81"/>
      <c r="AT104" s="28" t="s">
        <v>163</v>
      </c>
      <c r="AU104" s="28" t="s">
        <v>82</v>
      </c>
    </row>
    <row r="105" spans="2:63" s="159" customFormat="1" ht="36.75" customHeight="1">
      <c r="B105" s="158"/>
      <c r="D105" s="160" t="s">
        <v>72</v>
      </c>
      <c r="E105" s="161" t="s">
        <v>298</v>
      </c>
      <c r="F105" s="161" t="s">
        <v>299</v>
      </c>
      <c r="J105" s="162">
        <f>BK105</f>
        <v>0</v>
      </c>
      <c r="K105" s="163"/>
      <c r="L105" s="164"/>
      <c r="M105" s="165"/>
      <c r="N105" s="166"/>
      <c r="O105" s="166"/>
      <c r="P105" s="167">
        <f>P106+P118+P126+P143</f>
        <v>0</v>
      </c>
      <c r="Q105" s="166"/>
      <c r="R105" s="167">
        <f>R106+R118+R126+R143</f>
        <v>0.04611459999999999</v>
      </c>
      <c r="S105" s="166"/>
      <c r="T105" s="168">
        <f>T106+T118+T126+T143</f>
        <v>0.0265648</v>
      </c>
      <c r="AR105" s="160" t="s">
        <v>82</v>
      </c>
      <c r="AT105" s="169" t="s">
        <v>72</v>
      </c>
      <c r="AU105" s="169" t="s">
        <v>73</v>
      </c>
      <c r="AY105" s="160" t="s">
        <v>153</v>
      </c>
      <c r="BK105" s="170">
        <f>BK106+BK118+BK126+BK143</f>
        <v>0</v>
      </c>
    </row>
    <row r="106" spans="2:63" s="159" customFormat="1" ht="19.5" customHeight="1">
      <c r="B106" s="158"/>
      <c r="D106" s="171" t="s">
        <v>72</v>
      </c>
      <c r="E106" s="172" t="s">
        <v>483</v>
      </c>
      <c r="F106" s="172" t="s">
        <v>484</v>
      </c>
      <c r="J106" s="173">
        <f>BK106</f>
        <v>0</v>
      </c>
      <c r="K106" s="163"/>
      <c r="L106" s="164"/>
      <c r="M106" s="165"/>
      <c r="N106" s="166"/>
      <c r="O106" s="166"/>
      <c r="P106" s="167">
        <f>SUM(P107:P117)</f>
        <v>0</v>
      </c>
      <c r="Q106" s="166"/>
      <c r="R106" s="167">
        <f>SUM(R107:R117)</f>
        <v>0</v>
      </c>
      <c r="S106" s="166"/>
      <c r="T106" s="168">
        <f>SUM(T107:T117)</f>
        <v>0.00848</v>
      </c>
      <c r="AR106" s="160" t="s">
        <v>82</v>
      </c>
      <c r="AT106" s="169" t="s">
        <v>72</v>
      </c>
      <c r="AU106" s="169" t="s">
        <v>21</v>
      </c>
      <c r="AY106" s="160" t="s">
        <v>153</v>
      </c>
      <c r="BK106" s="170">
        <f>SUM(BK107:BK117)</f>
        <v>0</v>
      </c>
    </row>
    <row r="107" spans="2:65" s="47" customFormat="1" ht="20.25" customHeight="1">
      <c r="B107" s="4"/>
      <c r="C107" s="5" t="s">
        <v>168</v>
      </c>
      <c r="D107" s="5" t="s">
        <v>156</v>
      </c>
      <c r="E107" s="6" t="s">
        <v>845</v>
      </c>
      <c r="F107" s="7" t="s">
        <v>921</v>
      </c>
      <c r="G107" s="8" t="s">
        <v>194</v>
      </c>
      <c r="H107" s="9">
        <v>1</v>
      </c>
      <c r="I107" s="10"/>
      <c r="J107" s="11">
        <f>ROUND(I107*H107,2)</f>
        <v>0</v>
      </c>
      <c r="K107" s="12"/>
      <c r="L107" s="42"/>
      <c r="M107" s="174"/>
      <c r="N107" s="175" t="s">
        <v>44</v>
      </c>
      <c r="O107" s="43"/>
      <c r="P107" s="176">
        <f>O107*H107</f>
        <v>0</v>
      </c>
      <c r="Q107" s="176">
        <v>0</v>
      </c>
      <c r="R107" s="176">
        <f>Q107*H107</f>
        <v>0</v>
      </c>
      <c r="S107" s="176">
        <v>0.00848</v>
      </c>
      <c r="T107" s="177">
        <f>S107*H107</f>
        <v>0.00848</v>
      </c>
      <c r="AR107" s="28" t="s">
        <v>259</v>
      </c>
      <c r="AT107" s="28" t="s">
        <v>156</v>
      </c>
      <c r="AU107" s="28" t="s">
        <v>82</v>
      </c>
      <c r="AY107" s="28" t="s">
        <v>153</v>
      </c>
      <c r="BE107" s="178">
        <f>IF(N107="základní",J107,0)</f>
        <v>0</v>
      </c>
      <c r="BF107" s="178">
        <f>IF(N107="snížená",J107,0)</f>
        <v>0</v>
      </c>
      <c r="BG107" s="178">
        <f>IF(N107="zákl. přenesená",J107,0)</f>
        <v>0</v>
      </c>
      <c r="BH107" s="178">
        <f>IF(N107="sníž. přenesená",J107,0)</f>
        <v>0</v>
      </c>
      <c r="BI107" s="178">
        <f>IF(N107="nulová",J107,0)</f>
        <v>0</v>
      </c>
      <c r="BJ107" s="28" t="s">
        <v>21</v>
      </c>
      <c r="BK107" s="178">
        <f>ROUND(I107*H107,2)</f>
        <v>0</v>
      </c>
      <c r="BL107" s="28" t="s">
        <v>259</v>
      </c>
      <c r="BM107" s="28" t="s">
        <v>922</v>
      </c>
    </row>
    <row r="108" spans="2:51" s="183" customFormat="1" ht="12">
      <c r="B108" s="182"/>
      <c r="D108" s="179" t="s">
        <v>165</v>
      </c>
      <c r="E108" s="184"/>
      <c r="F108" s="185" t="s">
        <v>923</v>
      </c>
      <c r="H108" s="184"/>
      <c r="K108" s="186"/>
      <c r="L108" s="187"/>
      <c r="M108" s="188"/>
      <c r="N108" s="189"/>
      <c r="O108" s="189"/>
      <c r="P108" s="189"/>
      <c r="Q108" s="189"/>
      <c r="R108" s="189"/>
      <c r="S108" s="189"/>
      <c r="T108" s="190"/>
      <c r="AT108" s="184" t="s">
        <v>165</v>
      </c>
      <c r="AU108" s="184" t="s">
        <v>82</v>
      </c>
      <c r="AV108" s="183" t="s">
        <v>21</v>
      </c>
      <c r="AW108" s="183" t="s">
        <v>36</v>
      </c>
      <c r="AX108" s="183" t="s">
        <v>73</v>
      </c>
      <c r="AY108" s="184" t="s">
        <v>153</v>
      </c>
    </row>
    <row r="109" spans="2:51" s="183" customFormat="1" ht="12">
      <c r="B109" s="182"/>
      <c r="D109" s="179" t="s">
        <v>165</v>
      </c>
      <c r="E109" s="184"/>
      <c r="F109" s="185" t="s">
        <v>924</v>
      </c>
      <c r="H109" s="184"/>
      <c r="K109" s="186"/>
      <c r="L109" s="187"/>
      <c r="M109" s="188"/>
      <c r="N109" s="189"/>
      <c r="O109" s="189"/>
      <c r="P109" s="189"/>
      <c r="Q109" s="189"/>
      <c r="R109" s="189"/>
      <c r="S109" s="189"/>
      <c r="T109" s="190"/>
      <c r="AT109" s="184" t="s">
        <v>165</v>
      </c>
      <c r="AU109" s="184" t="s">
        <v>82</v>
      </c>
      <c r="AV109" s="183" t="s">
        <v>21</v>
      </c>
      <c r="AW109" s="183" t="s">
        <v>36</v>
      </c>
      <c r="AX109" s="183" t="s">
        <v>73</v>
      </c>
      <c r="AY109" s="184" t="s">
        <v>153</v>
      </c>
    </row>
    <row r="110" spans="2:51" s="183" customFormat="1" ht="12">
      <c r="B110" s="182"/>
      <c r="D110" s="179" t="s">
        <v>165</v>
      </c>
      <c r="E110" s="184"/>
      <c r="F110" s="185" t="s">
        <v>925</v>
      </c>
      <c r="H110" s="184"/>
      <c r="K110" s="186"/>
      <c r="L110" s="187"/>
      <c r="M110" s="188"/>
      <c r="N110" s="189"/>
      <c r="O110" s="189"/>
      <c r="P110" s="189"/>
      <c r="Q110" s="189"/>
      <c r="R110" s="189"/>
      <c r="S110" s="189"/>
      <c r="T110" s="190"/>
      <c r="AT110" s="184" t="s">
        <v>165</v>
      </c>
      <c r="AU110" s="184" t="s">
        <v>82</v>
      </c>
      <c r="AV110" s="183" t="s">
        <v>21</v>
      </c>
      <c r="AW110" s="183" t="s">
        <v>36</v>
      </c>
      <c r="AX110" s="183" t="s">
        <v>73</v>
      </c>
      <c r="AY110" s="184" t="s">
        <v>153</v>
      </c>
    </row>
    <row r="111" spans="2:51" s="183" customFormat="1" ht="12">
      <c r="B111" s="182"/>
      <c r="D111" s="179" t="s">
        <v>165</v>
      </c>
      <c r="E111" s="184"/>
      <c r="F111" s="185" t="s">
        <v>926</v>
      </c>
      <c r="H111" s="184"/>
      <c r="K111" s="186"/>
      <c r="L111" s="187"/>
      <c r="M111" s="188"/>
      <c r="N111" s="189"/>
      <c r="O111" s="189"/>
      <c r="P111" s="189"/>
      <c r="Q111" s="189"/>
      <c r="R111" s="189"/>
      <c r="S111" s="189"/>
      <c r="T111" s="190"/>
      <c r="AT111" s="184" t="s">
        <v>165</v>
      </c>
      <c r="AU111" s="184" t="s">
        <v>82</v>
      </c>
      <c r="AV111" s="183" t="s">
        <v>21</v>
      </c>
      <c r="AW111" s="183" t="s">
        <v>36</v>
      </c>
      <c r="AX111" s="183" t="s">
        <v>73</v>
      </c>
      <c r="AY111" s="184" t="s">
        <v>153</v>
      </c>
    </row>
    <row r="112" spans="2:51" s="192" customFormat="1" ht="12">
      <c r="B112" s="191"/>
      <c r="D112" s="201" t="s">
        <v>165</v>
      </c>
      <c r="E112" s="202"/>
      <c r="F112" s="203" t="s">
        <v>21</v>
      </c>
      <c r="H112" s="204">
        <v>1</v>
      </c>
      <c r="K112" s="196"/>
      <c r="L112" s="197"/>
      <c r="M112" s="198"/>
      <c r="N112" s="199"/>
      <c r="O112" s="199"/>
      <c r="P112" s="199"/>
      <c r="Q112" s="199"/>
      <c r="R112" s="199"/>
      <c r="S112" s="199"/>
      <c r="T112" s="200"/>
      <c r="AT112" s="193" t="s">
        <v>165</v>
      </c>
      <c r="AU112" s="193" t="s">
        <v>82</v>
      </c>
      <c r="AV112" s="192" t="s">
        <v>82</v>
      </c>
      <c r="AW112" s="192" t="s">
        <v>36</v>
      </c>
      <c r="AX112" s="192" t="s">
        <v>21</v>
      </c>
      <c r="AY112" s="193" t="s">
        <v>153</v>
      </c>
    </row>
    <row r="113" spans="2:65" s="47" customFormat="1" ht="28.5" customHeight="1">
      <c r="B113" s="4"/>
      <c r="C113" s="5" t="s">
        <v>202</v>
      </c>
      <c r="D113" s="5" t="s">
        <v>156</v>
      </c>
      <c r="E113" s="6" t="s">
        <v>849</v>
      </c>
      <c r="F113" s="7" t="s">
        <v>927</v>
      </c>
      <c r="G113" s="8" t="s">
        <v>305</v>
      </c>
      <c r="H113" s="9">
        <v>1</v>
      </c>
      <c r="I113" s="10"/>
      <c r="J113" s="11">
        <f>ROUND(I113*H113,2)</f>
        <v>0</v>
      </c>
      <c r="K113" s="12"/>
      <c r="L113" s="42"/>
      <c r="M113" s="174"/>
      <c r="N113" s="175" t="s">
        <v>44</v>
      </c>
      <c r="O113" s="43"/>
      <c r="P113" s="176">
        <f>O113*H113</f>
        <v>0</v>
      </c>
      <c r="Q113" s="176">
        <v>0</v>
      </c>
      <c r="R113" s="176">
        <f>Q113*H113</f>
        <v>0</v>
      </c>
      <c r="S113" s="176">
        <v>0</v>
      </c>
      <c r="T113" s="177">
        <f>S113*H113</f>
        <v>0</v>
      </c>
      <c r="AR113" s="28" t="s">
        <v>259</v>
      </c>
      <c r="AT113" s="28" t="s">
        <v>156</v>
      </c>
      <c r="AU113" s="28" t="s">
        <v>82</v>
      </c>
      <c r="AY113" s="28" t="s">
        <v>153</v>
      </c>
      <c r="BE113" s="178">
        <f>IF(N113="základní",J113,0)</f>
        <v>0</v>
      </c>
      <c r="BF113" s="178">
        <f>IF(N113="snížená",J113,0)</f>
        <v>0</v>
      </c>
      <c r="BG113" s="178">
        <f>IF(N113="zákl. přenesená",J113,0)</f>
        <v>0</v>
      </c>
      <c r="BH113" s="178">
        <f>IF(N113="sníž. přenesená",J113,0)</f>
        <v>0</v>
      </c>
      <c r="BI113" s="178">
        <f>IF(N113="nulová",J113,0)</f>
        <v>0</v>
      </c>
      <c r="BJ113" s="28" t="s">
        <v>21</v>
      </c>
      <c r="BK113" s="178">
        <f>ROUND(I113*H113,2)</f>
        <v>0</v>
      </c>
      <c r="BL113" s="28" t="s">
        <v>259</v>
      </c>
      <c r="BM113" s="28" t="s">
        <v>928</v>
      </c>
    </row>
    <row r="114" spans="2:47" s="47" customFormat="1" ht="54.75" customHeight="1">
      <c r="B114" s="4"/>
      <c r="D114" s="179" t="s">
        <v>163</v>
      </c>
      <c r="F114" s="267" t="s">
        <v>929</v>
      </c>
      <c r="G114" s="267"/>
      <c r="H114" s="267"/>
      <c r="I114" s="267"/>
      <c r="J114" s="267"/>
      <c r="K114" s="66"/>
      <c r="L114" s="42"/>
      <c r="M114" s="181"/>
      <c r="N114" s="43"/>
      <c r="O114" s="43"/>
      <c r="P114" s="43"/>
      <c r="Q114" s="43"/>
      <c r="R114" s="43"/>
      <c r="S114" s="43"/>
      <c r="T114" s="81"/>
      <c r="AT114" s="28" t="s">
        <v>163</v>
      </c>
      <c r="AU114" s="28" t="s">
        <v>82</v>
      </c>
    </row>
    <row r="115" spans="2:51" s="192" customFormat="1" ht="12">
      <c r="B115" s="191"/>
      <c r="D115" s="201" t="s">
        <v>165</v>
      </c>
      <c r="E115" s="202"/>
      <c r="F115" s="203" t="s">
        <v>21</v>
      </c>
      <c r="H115" s="204">
        <v>1</v>
      </c>
      <c r="K115" s="196"/>
      <c r="L115" s="197"/>
      <c r="M115" s="198"/>
      <c r="N115" s="199"/>
      <c r="O115" s="199"/>
      <c r="P115" s="199"/>
      <c r="Q115" s="199"/>
      <c r="R115" s="199"/>
      <c r="S115" s="199"/>
      <c r="T115" s="200"/>
      <c r="AT115" s="193" t="s">
        <v>165</v>
      </c>
      <c r="AU115" s="193" t="s">
        <v>82</v>
      </c>
      <c r="AV115" s="192" t="s">
        <v>82</v>
      </c>
      <c r="AW115" s="192" t="s">
        <v>36</v>
      </c>
      <c r="AX115" s="192" t="s">
        <v>21</v>
      </c>
      <c r="AY115" s="193" t="s">
        <v>153</v>
      </c>
    </row>
    <row r="116" spans="2:65" s="47" customFormat="1" ht="20.25" customHeight="1">
      <c r="B116" s="4"/>
      <c r="C116" s="5" t="s">
        <v>208</v>
      </c>
      <c r="D116" s="5" t="s">
        <v>156</v>
      </c>
      <c r="E116" s="6" t="s">
        <v>930</v>
      </c>
      <c r="F116" s="7" t="s">
        <v>931</v>
      </c>
      <c r="G116" s="8" t="s">
        <v>348</v>
      </c>
      <c r="H116" s="13"/>
      <c r="I116" s="10"/>
      <c r="J116" s="11">
        <f>ROUND(I116*H116,2)</f>
        <v>0</v>
      </c>
      <c r="K116" s="12" t="s">
        <v>160</v>
      </c>
      <c r="L116" s="42"/>
      <c r="M116" s="174"/>
      <c r="N116" s="175" t="s">
        <v>44</v>
      </c>
      <c r="O116" s="43"/>
      <c r="P116" s="176">
        <f>O116*H116</f>
        <v>0</v>
      </c>
      <c r="Q116" s="176">
        <v>0</v>
      </c>
      <c r="R116" s="176">
        <f>Q116*H116</f>
        <v>0</v>
      </c>
      <c r="S116" s="176">
        <v>0</v>
      </c>
      <c r="T116" s="177">
        <f>S116*H116</f>
        <v>0</v>
      </c>
      <c r="AR116" s="28" t="s">
        <v>259</v>
      </c>
      <c r="AT116" s="28" t="s">
        <v>156</v>
      </c>
      <c r="AU116" s="28" t="s">
        <v>82</v>
      </c>
      <c r="AY116" s="28" t="s">
        <v>153</v>
      </c>
      <c r="BE116" s="178">
        <f>IF(N116="základní",J116,0)</f>
        <v>0</v>
      </c>
      <c r="BF116" s="178">
        <f>IF(N116="snížená",J116,0)</f>
        <v>0</v>
      </c>
      <c r="BG116" s="178">
        <f>IF(N116="zákl. přenesená",J116,0)</f>
        <v>0</v>
      </c>
      <c r="BH116" s="178">
        <f>IF(N116="sníž. přenesená",J116,0)</f>
        <v>0</v>
      </c>
      <c r="BI116" s="178">
        <f>IF(N116="nulová",J116,0)</f>
        <v>0</v>
      </c>
      <c r="BJ116" s="28" t="s">
        <v>21</v>
      </c>
      <c r="BK116" s="178">
        <f>ROUND(I116*H116,2)</f>
        <v>0</v>
      </c>
      <c r="BL116" s="28" t="s">
        <v>259</v>
      </c>
      <c r="BM116" s="28" t="s">
        <v>932</v>
      </c>
    </row>
    <row r="117" spans="2:47" s="47" customFormat="1" ht="24">
      <c r="B117" s="4"/>
      <c r="D117" s="179" t="s">
        <v>163</v>
      </c>
      <c r="F117" s="180" t="s">
        <v>933</v>
      </c>
      <c r="K117" s="66"/>
      <c r="L117" s="42"/>
      <c r="M117" s="181"/>
      <c r="N117" s="43"/>
      <c r="O117" s="43"/>
      <c r="P117" s="43"/>
      <c r="Q117" s="43"/>
      <c r="R117" s="43"/>
      <c r="S117" s="43"/>
      <c r="T117" s="81"/>
      <c r="AT117" s="28" t="s">
        <v>163</v>
      </c>
      <c r="AU117" s="28" t="s">
        <v>82</v>
      </c>
    </row>
    <row r="118" spans="2:63" s="159" customFormat="1" ht="29.25" customHeight="1">
      <c r="B118" s="158"/>
      <c r="D118" s="171" t="s">
        <v>72</v>
      </c>
      <c r="E118" s="172" t="s">
        <v>934</v>
      </c>
      <c r="F118" s="172" t="s">
        <v>935</v>
      </c>
      <c r="J118" s="173">
        <f>BK118</f>
        <v>0</v>
      </c>
      <c r="K118" s="163"/>
      <c r="L118" s="164"/>
      <c r="M118" s="165"/>
      <c r="N118" s="166"/>
      <c r="O118" s="166"/>
      <c r="P118" s="167">
        <f>SUM(P119:P125)</f>
        <v>0</v>
      </c>
      <c r="Q118" s="166"/>
      <c r="R118" s="167">
        <f>SUM(R119:R125)</f>
        <v>6E-05</v>
      </c>
      <c r="S118" s="166"/>
      <c r="T118" s="168">
        <f>SUM(T119:T125)</f>
        <v>0</v>
      </c>
      <c r="AR118" s="160" t="s">
        <v>82</v>
      </c>
      <c r="AT118" s="169" t="s">
        <v>72</v>
      </c>
      <c r="AU118" s="169" t="s">
        <v>21</v>
      </c>
      <c r="AY118" s="160" t="s">
        <v>153</v>
      </c>
      <c r="BK118" s="170">
        <f>SUM(BK119:BK125)</f>
        <v>0</v>
      </c>
    </row>
    <row r="119" spans="2:65" s="47" customFormat="1" ht="20.25" customHeight="1">
      <c r="B119" s="4"/>
      <c r="C119" s="5" t="s">
        <v>214</v>
      </c>
      <c r="D119" s="5" t="s">
        <v>156</v>
      </c>
      <c r="E119" s="6" t="s">
        <v>936</v>
      </c>
      <c r="F119" s="7" t="s">
        <v>937</v>
      </c>
      <c r="G119" s="8" t="s">
        <v>194</v>
      </c>
      <c r="H119" s="9">
        <v>1</v>
      </c>
      <c r="I119" s="10"/>
      <c r="J119" s="11">
        <f>ROUND(I119*H119,2)</f>
        <v>0</v>
      </c>
      <c r="K119" s="12"/>
      <c r="L119" s="42"/>
      <c r="M119" s="174"/>
      <c r="N119" s="175" t="s">
        <v>44</v>
      </c>
      <c r="O119" s="43"/>
      <c r="P119" s="176">
        <f>O119*H119</f>
        <v>0</v>
      </c>
      <c r="Q119" s="176">
        <v>6E-05</v>
      </c>
      <c r="R119" s="176">
        <f>Q119*H119</f>
        <v>6E-05</v>
      </c>
      <c r="S119" s="176">
        <v>0</v>
      </c>
      <c r="T119" s="177">
        <f>S119*H119</f>
        <v>0</v>
      </c>
      <c r="AR119" s="28" t="s">
        <v>259</v>
      </c>
      <c r="AT119" s="28" t="s">
        <v>156</v>
      </c>
      <c r="AU119" s="28" t="s">
        <v>82</v>
      </c>
      <c r="AY119" s="28" t="s">
        <v>153</v>
      </c>
      <c r="BE119" s="178">
        <f>IF(N119="základní",J119,0)</f>
        <v>0</v>
      </c>
      <c r="BF119" s="178">
        <f>IF(N119="snížená",J119,0)</f>
        <v>0</v>
      </c>
      <c r="BG119" s="178">
        <f>IF(N119="zákl. přenesená",J119,0)</f>
        <v>0</v>
      </c>
      <c r="BH119" s="178">
        <f>IF(N119="sníž. přenesená",J119,0)</f>
        <v>0</v>
      </c>
      <c r="BI119" s="178">
        <f>IF(N119="nulová",J119,0)</f>
        <v>0</v>
      </c>
      <c r="BJ119" s="28" t="s">
        <v>21</v>
      </c>
      <c r="BK119" s="178">
        <f>ROUND(I119*H119,2)</f>
        <v>0</v>
      </c>
      <c r="BL119" s="28" t="s">
        <v>259</v>
      </c>
      <c r="BM119" s="28" t="s">
        <v>938</v>
      </c>
    </row>
    <row r="120" spans="2:51" s="183" customFormat="1" ht="12">
      <c r="B120" s="182"/>
      <c r="D120" s="179" t="s">
        <v>165</v>
      </c>
      <c r="E120" s="184"/>
      <c r="F120" s="185" t="s">
        <v>939</v>
      </c>
      <c r="H120" s="184"/>
      <c r="K120" s="186"/>
      <c r="L120" s="187"/>
      <c r="M120" s="188"/>
      <c r="N120" s="189"/>
      <c r="O120" s="189"/>
      <c r="P120" s="189"/>
      <c r="Q120" s="189"/>
      <c r="R120" s="189"/>
      <c r="S120" s="189"/>
      <c r="T120" s="190"/>
      <c r="AT120" s="184" t="s">
        <v>165</v>
      </c>
      <c r="AU120" s="184" t="s">
        <v>82</v>
      </c>
      <c r="AV120" s="183" t="s">
        <v>21</v>
      </c>
      <c r="AW120" s="183" t="s">
        <v>36</v>
      </c>
      <c r="AX120" s="183" t="s">
        <v>73</v>
      </c>
      <c r="AY120" s="184" t="s">
        <v>153</v>
      </c>
    </row>
    <row r="121" spans="2:51" s="183" customFormat="1" ht="12">
      <c r="B121" s="182"/>
      <c r="D121" s="179" t="s">
        <v>165</v>
      </c>
      <c r="E121" s="184"/>
      <c r="F121" s="185" t="s">
        <v>940</v>
      </c>
      <c r="H121" s="184"/>
      <c r="K121" s="186"/>
      <c r="L121" s="187"/>
      <c r="M121" s="188"/>
      <c r="N121" s="189"/>
      <c r="O121" s="189"/>
      <c r="P121" s="189"/>
      <c r="Q121" s="189"/>
      <c r="R121" s="189"/>
      <c r="S121" s="189"/>
      <c r="T121" s="190"/>
      <c r="AT121" s="184" t="s">
        <v>165</v>
      </c>
      <c r="AU121" s="184" t="s">
        <v>82</v>
      </c>
      <c r="AV121" s="183" t="s">
        <v>21</v>
      </c>
      <c r="AW121" s="183" t="s">
        <v>36</v>
      </c>
      <c r="AX121" s="183" t="s">
        <v>73</v>
      </c>
      <c r="AY121" s="184" t="s">
        <v>153</v>
      </c>
    </row>
    <row r="122" spans="2:51" s="183" customFormat="1" ht="12">
      <c r="B122" s="182"/>
      <c r="D122" s="179" t="s">
        <v>165</v>
      </c>
      <c r="E122" s="184"/>
      <c r="F122" s="185" t="s">
        <v>941</v>
      </c>
      <c r="H122" s="184"/>
      <c r="K122" s="186"/>
      <c r="L122" s="187"/>
      <c r="M122" s="188"/>
      <c r="N122" s="189"/>
      <c r="O122" s="189"/>
      <c r="P122" s="189"/>
      <c r="Q122" s="189"/>
      <c r="R122" s="189"/>
      <c r="S122" s="189"/>
      <c r="T122" s="190"/>
      <c r="AT122" s="184" t="s">
        <v>165</v>
      </c>
      <c r="AU122" s="184" t="s">
        <v>82</v>
      </c>
      <c r="AV122" s="183" t="s">
        <v>21</v>
      </c>
      <c r="AW122" s="183" t="s">
        <v>36</v>
      </c>
      <c r="AX122" s="183" t="s">
        <v>73</v>
      </c>
      <c r="AY122" s="184" t="s">
        <v>153</v>
      </c>
    </row>
    <row r="123" spans="2:51" s="192" customFormat="1" ht="12">
      <c r="B123" s="191"/>
      <c r="D123" s="201" t="s">
        <v>165</v>
      </c>
      <c r="E123" s="202"/>
      <c r="F123" s="203" t="s">
        <v>21</v>
      </c>
      <c r="H123" s="204">
        <v>1</v>
      </c>
      <c r="K123" s="196"/>
      <c r="L123" s="197"/>
      <c r="M123" s="198"/>
      <c r="N123" s="199"/>
      <c r="O123" s="199"/>
      <c r="P123" s="199"/>
      <c r="Q123" s="199"/>
      <c r="R123" s="199"/>
      <c r="S123" s="199"/>
      <c r="T123" s="200"/>
      <c r="AT123" s="193" t="s">
        <v>165</v>
      </c>
      <c r="AU123" s="193" t="s">
        <v>82</v>
      </c>
      <c r="AV123" s="192" t="s">
        <v>82</v>
      </c>
      <c r="AW123" s="192" t="s">
        <v>36</v>
      </c>
      <c r="AX123" s="192" t="s">
        <v>21</v>
      </c>
      <c r="AY123" s="193" t="s">
        <v>153</v>
      </c>
    </row>
    <row r="124" spans="2:65" s="47" customFormat="1" ht="20.25" customHeight="1">
      <c r="B124" s="4"/>
      <c r="C124" s="5" t="s">
        <v>26</v>
      </c>
      <c r="D124" s="5" t="s">
        <v>156</v>
      </c>
      <c r="E124" s="6" t="s">
        <v>942</v>
      </c>
      <c r="F124" s="7" t="s">
        <v>943</v>
      </c>
      <c r="G124" s="8" t="s">
        <v>348</v>
      </c>
      <c r="H124" s="13"/>
      <c r="I124" s="10"/>
      <c r="J124" s="11">
        <f>ROUND(I124*H124,2)</f>
        <v>0</v>
      </c>
      <c r="K124" s="12" t="s">
        <v>160</v>
      </c>
      <c r="L124" s="42"/>
      <c r="M124" s="174"/>
      <c r="N124" s="175" t="s">
        <v>44</v>
      </c>
      <c r="O124" s="43"/>
      <c r="P124" s="176">
        <f>O124*H124</f>
        <v>0</v>
      </c>
      <c r="Q124" s="176">
        <v>0</v>
      </c>
      <c r="R124" s="176">
        <f>Q124*H124</f>
        <v>0</v>
      </c>
      <c r="S124" s="176">
        <v>0</v>
      </c>
      <c r="T124" s="177">
        <f>S124*H124</f>
        <v>0</v>
      </c>
      <c r="AR124" s="28" t="s">
        <v>259</v>
      </c>
      <c r="AT124" s="28" t="s">
        <v>156</v>
      </c>
      <c r="AU124" s="28" t="s">
        <v>82</v>
      </c>
      <c r="AY124" s="28" t="s">
        <v>153</v>
      </c>
      <c r="BE124" s="178">
        <f>IF(N124="základní",J124,0)</f>
        <v>0</v>
      </c>
      <c r="BF124" s="178">
        <f>IF(N124="snížená",J124,0)</f>
        <v>0</v>
      </c>
      <c r="BG124" s="178">
        <f>IF(N124="zákl. přenesená",J124,0)</f>
        <v>0</v>
      </c>
      <c r="BH124" s="178">
        <f>IF(N124="sníž. přenesená",J124,0)</f>
        <v>0</v>
      </c>
      <c r="BI124" s="178">
        <f>IF(N124="nulová",J124,0)</f>
        <v>0</v>
      </c>
      <c r="BJ124" s="28" t="s">
        <v>21</v>
      </c>
      <c r="BK124" s="178">
        <f>ROUND(I124*H124,2)</f>
        <v>0</v>
      </c>
      <c r="BL124" s="28" t="s">
        <v>259</v>
      </c>
      <c r="BM124" s="28" t="s">
        <v>944</v>
      </c>
    </row>
    <row r="125" spans="2:47" s="47" customFormat="1" ht="24">
      <c r="B125" s="4"/>
      <c r="D125" s="179" t="s">
        <v>163</v>
      </c>
      <c r="F125" s="180" t="s">
        <v>945</v>
      </c>
      <c r="K125" s="66"/>
      <c r="L125" s="42"/>
      <c r="M125" s="181"/>
      <c r="N125" s="43"/>
      <c r="O125" s="43"/>
      <c r="P125" s="43"/>
      <c r="Q125" s="43"/>
      <c r="R125" s="43"/>
      <c r="S125" s="43"/>
      <c r="T125" s="81"/>
      <c r="AT125" s="28" t="s">
        <v>163</v>
      </c>
      <c r="AU125" s="28" t="s">
        <v>82</v>
      </c>
    </row>
    <row r="126" spans="2:63" s="159" customFormat="1" ht="29.25" customHeight="1">
      <c r="B126" s="158"/>
      <c r="D126" s="171" t="s">
        <v>72</v>
      </c>
      <c r="E126" s="172" t="s">
        <v>566</v>
      </c>
      <c r="F126" s="172" t="s">
        <v>567</v>
      </c>
      <c r="J126" s="173">
        <f>BK126</f>
        <v>0</v>
      </c>
      <c r="K126" s="163"/>
      <c r="L126" s="164"/>
      <c r="M126" s="165"/>
      <c r="N126" s="166"/>
      <c r="O126" s="166"/>
      <c r="P126" s="167">
        <f>SUM(P127:P142)</f>
        <v>0</v>
      </c>
      <c r="Q126" s="166"/>
      <c r="R126" s="167">
        <f>SUM(R127:R142)</f>
        <v>0.0079778</v>
      </c>
      <c r="S126" s="166"/>
      <c r="T126" s="168">
        <f>SUM(T127:T142)</f>
        <v>0.01</v>
      </c>
      <c r="AR126" s="160" t="s">
        <v>82</v>
      </c>
      <c r="AT126" s="169" t="s">
        <v>72</v>
      </c>
      <c r="AU126" s="169" t="s">
        <v>21</v>
      </c>
      <c r="AY126" s="160" t="s">
        <v>153</v>
      </c>
      <c r="BK126" s="170">
        <f>SUM(BK127:BK142)</f>
        <v>0</v>
      </c>
    </row>
    <row r="127" spans="2:65" s="47" customFormat="1" ht="20.25" customHeight="1">
      <c r="B127" s="4"/>
      <c r="C127" s="5" t="s">
        <v>226</v>
      </c>
      <c r="D127" s="5" t="s">
        <v>156</v>
      </c>
      <c r="E127" s="6" t="s">
        <v>581</v>
      </c>
      <c r="F127" s="7" t="s">
        <v>582</v>
      </c>
      <c r="G127" s="8" t="s">
        <v>223</v>
      </c>
      <c r="H127" s="9">
        <v>6.52</v>
      </c>
      <c r="I127" s="10"/>
      <c r="J127" s="11">
        <f>ROUND(I127*H127,2)</f>
        <v>0</v>
      </c>
      <c r="K127" s="12" t="s">
        <v>160</v>
      </c>
      <c r="L127" s="42"/>
      <c r="M127" s="174"/>
      <c r="N127" s="175" t="s">
        <v>44</v>
      </c>
      <c r="O127" s="43"/>
      <c r="P127" s="176">
        <f>O127*H127</f>
        <v>0</v>
      </c>
      <c r="Q127" s="176">
        <v>2E-05</v>
      </c>
      <c r="R127" s="176">
        <f>Q127*H127</f>
        <v>0.0001304</v>
      </c>
      <c r="S127" s="176">
        <v>0</v>
      </c>
      <c r="T127" s="177">
        <f>S127*H127</f>
        <v>0</v>
      </c>
      <c r="AR127" s="28" t="s">
        <v>259</v>
      </c>
      <c r="AT127" s="28" t="s">
        <v>156</v>
      </c>
      <c r="AU127" s="28" t="s">
        <v>82</v>
      </c>
      <c r="AY127" s="28" t="s">
        <v>153</v>
      </c>
      <c r="BE127" s="178">
        <f>IF(N127="základní",J127,0)</f>
        <v>0</v>
      </c>
      <c r="BF127" s="178">
        <f>IF(N127="snížená",J127,0)</f>
        <v>0</v>
      </c>
      <c r="BG127" s="178">
        <f>IF(N127="zákl. přenesená",J127,0)</f>
        <v>0</v>
      </c>
      <c r="BH127" s="178">
        <f>IF(N127="sníž. přenesená",J127,0)</f>
        <v>0</v>
      </c>
      <c r="BI127" s="178">
        <f>IF(N127="nulová",J127,0)</f>
        <v>0</v>
      </c>
      <c r="BJ127" s="28" t="s">
        <v>21</v>
      </c>
      <c r="BK127" s="178">
        <f>ROUND(I127*H127,2)</f>
        <v>0</v>
      </c>
      <c r="BL127" s="28" t="s">
        <v>259</v>
      </c>
      <c r="BM127" s="28" t="s">
        <v>946</v>
      </c>
    </row>
    <row r="128" spans="2:47" s="47" customFormat="1" ht="12">
      <c r="B128" s="4"/>
      <c r="D128" s="179" t="s">
        <v>163</v>
      </c>
      <c r="F128" s="180" t="s">
        <v>584</v>
      </c>
      <c r="K128" s="66"/>
      <c r="L128" s="42"/>
      <c r="M128" s="181"/>
      <c r="N128" s="43"/>
      <c r="O128" s="43"/>
      <c r="P128" s="43"/>
      <c r="Q128" s="43"/>
      <c r="R128" s="43"/>
      <c r="S128" s="43"/>
      <c r="T128" s="81"/>
      <c r="AT128" s="28" t="s">
        <v>163</v>
      </c>
      <c r="AU128" s="28" t="s">
        <v>82</v>
      </c>
    </row>
    <row r="129" spans="2:51" s="183" customFormat="1" ht="12">
      <c r="B129" s="182"/>
      <c r="D129" s="179" t="s">
        <v>165</v>
      </c>
      <c r="E129" s="184"/>
      <c r="F129" s="185" t="s">
        <v>947</v>
      </c>
      <c r="H129" s="184"/>
      <c r="K129" s="186"/>
      <c r="L129" s="187"/>
      <c r="M129" s="188"/>
      <c r="N129" s="189"/>
      <c r="O129" s="189"/>
      <c r="P129" s="189"/>
      <c r="Q129" s="189"/>
      <c r="R129" s="189"/>
      <c r="S129" s="189"/>
      <c r="T129" s="190"/>
      <c r="AT129" s="184" t="s">
        <v>165</v>
      </c>
      <c r="AU129" s="184" t="s">
        <v>82</v>
      </c>
      <c r="AV129" s="183" t="s">
        <v>21</v>
      </c>
      <c r="AW129" s="183" t="s">
        <v>36</v>
      </c>
      <c r="AX129" s="183" t="s">
        <v>73</v>
      </c>
      <c r="AY129" s="184" t="s">
        <v>153</v>
      </c>
    </row>
    <row r="130" spans="2:51" s="192" customFormat="1" ht="12">
      <c r="B130" s="191"/>
      <c r="D130" s="201" t="s">
        <v>165</v>
      </c>
      <c r="E130" s="202"/>
      <c r="F130" s="203" t="s">
        <v>948</v>
      </c>
      <c r="H130" s="204">
        <v>6.52</v>
      </c>
      <c r="K130" s="196"/>
      <c r="L130" s="197"/>
      <c r="M130" s="198"/>
      <c r="N130" s="199"/>
      <c r="O130" s="199"/>
      <c r="P130" s="199"/>
      <c r="Q130" s="199"/>
      <c r="R130" s="199"/>
      <c r="S130" s="199"/>
      <c r="T130" s="200"/>
      <c r="AT130" s="193" t="s">
        <v>165</v>
      </c>
      <c r="AU130" s="193" t="s">
        <v>82</v>
      </c>
      <c r="AV130" s="192" t="s">
        <v>82</v>
      </c>
      <c r="AW130" s="192" t="s">
        <v>36</v>
      </c>
      <c r="AX130" s="192" t="s">
        <v>21</v>
      </c>
      <c r="AY130" s="193" t="s">
        <v>153</v>
      </c>
    </row>
    <row r="131" spans="2:65" s="47" customFormat="1" ht="20.25" customHeight="1">
      <c r="B131" s="4"/>
      <c r="C131" s="14" t="s">
        <v>234</v>
      </c>
      <c r="D131" s="14" t="s">
        <v>395</v>
      </c>
      <c r="E131" s="15" t="s">
        <v>586</v>
      </c>
      <c r="F131" s="16" t="s">
        <v>587</v>
      </c>
      <c r="G131" s="17" t="s">
        <v>223</v>
      </c>
      <c r="H131" s="18">
        <v>6.65</v>
      </c>
      <c r="I131" s="19"/>
      <c r="J131" s="20">
        <f>ROUND(I131*H131,2)</f>
        <v>0</v>
      </c>
      <c r="K131" s="21"/>
      <c r="L131" s="217"/>
      <c r="M131" s="218"/>
      <c r="N131" s="219" t="s">
        <v>44</v>
      </c>
      <c r="O131" s="43"/>
      <c r="P131" s="176">
        <f>O131*H131</f>
        <v>0</v>
      </c>
      <c r="Q131" s="176">
        <v>0.00038</v>
      </c>
      <c r="R131" s="176">
        <f>Q131*H131</f>
        <v>0.002527</v>
      </c>
      <c r="S131" s="176">
        <v>0</v>
      </c>
      <c r="T131" s="177">
        <f>S131*H131</f>
        <v>0</v>
      </c>
      <c r="AR131" s="28" t="s">
        <v>359</v>
      </c>
      <c r="AT131" s="28" t="s">
        <v>395</v>
      </c>
      <c r="AU131" s="28" t="s">
        <v>82</v>
      </c>
      <c r="AY131" s="28" t="s">
        <v>153</v>
      </c>
      <c r="BE131" s="178">
        <f>IF(N131="základní",J131,0)</f>
        <v>0</v>
      </c>
      <c r="BF131" s="178">
        <f>IF(N131="snížená",J131,0)</f>
        <v>0</v>
      </c>
      <c r="BG131" s="178">
        <f>IF(N131="zákl. přenesená",J131,0)</f>
        <v>0</v>
      </c>
      <c r="BH131" s="178">
        <f>IF(N131="sníž. přenesená",J131,0)</f>
        <v>0</v>
      </c>
      <c r="BI131" s="178">
        <f>IF(N131="nulová",J131,0)</f>
        <v>0</v>
      </c>
      <c r="BJ131" s="28" t="s">
        <v>21</v>
      </c>
      <c r="BK131" s="178">
        <f>ROUND(I131*H131,2)</f>
        <v>0</v>
      </c>
      <c r="BL131" s="28" t="s">
        <v>259</v>
      </c>
      <c r="BM131" s="28" t="s">
        <v>949</v>
      </c>
    </row>
    <row r="132" spans="2:47" s="47" customFormat="1" ht="12">
      <c r="B132" s="4"/>
      <c r="D132" s="179" t="s">
        <v>163</v>
      </c>
      <c r="F132" s="180" t="s">
        <v>587</v>
      </c>
      <c r="K132" s="66"/>
      <c r="L132" s="42"/>
      <c r="M132" s="181"/>
      <c r="N132" s="43"/>
      <c r="O132" s="43"/>
      <c r="P132" s="43"/>
      <c r="Q132" s="43"/>
      <c r="R132" s="43"/>
      <c r="S132" s="43"/>
      <c r="T132" s="81"/>
      <c r="AT132" s="28" t="s">
        <v>163</v>
      </c>
      <c r="AU132" s="28" t="s">
        <v>82</v>
      </c>
    </row>
    <row r="133" spans="2:51" s="192" customFormat="1" ht="12">
      <c r="B133" s="191"/>
      <c r="D133" s="201" t="s">
        <v>165</v>
      </c>
      <c r="E133" s="202"/>
      <c r="F133" s="203" t="s">
        <v>950</v>
      </c>
      <c r="H133" s="204">
        <v>6.65</v>
      </c>
      <c r="K133" s="196"/>
      <c r="L133" s="197"/>
      <c r="M133" s="198"/>
      <c r="N133" s="199"/>
      <c r="O133" s="199"/>
      <c r="P133" s="199"/>
      <c r="Q133" s="199"/>
      <c r="R133" s="199"/>
      <c r="S133" s="199"/>
      <c r="T133" s="200"/>
      <c r="AT133" s="193" t="s">
        <v>165</v>
      </c>
      <c r="AU133" s="193" t="s">
        <v>82</v>
      </c>
      <c r="AV133" s="192" t="s">
        <v>82</v>
      </c>
      <c r="AW133" s="192" t="s">
        <v>36</v>
      </c>
      <c r="AX133" s="192" t="s">
        <v>21</v>
      </c>
      <c r="AY133" s="193" t="s">
        <v>153</v>
      </c>
    </row>
    <row r="134" spans="2:65" s="47" customFormat="1" ht="28.5" customHeight="1">
      <c r="B134" s="4"/>
      <c r="C134" s="5" t="s">
        <v>240</v>
      </c>
      <c r="D134" s="5" t="s">
        <v>156</v>
      </c>
      <c r="E134" s="6" t="s">
        <v>951</v>
      </c>
      <c r="F134" s="7" t="s">
        <v>952</v>
      </c>
      <c r="G134" s="8" t="s">
        <v>194</v>
      </c>
      <c r="H134" s="9">
        <v>1</v>
      </c>
      <c r="I134" s="10"/>
      <c r="J134" s="11">
        <f>ROUND(I134*H134,2)</f>
        <v>0</v>
      </c>
      <c r="K134" s="12"/>
      <c r="L134" s="42"/>
      <c r="M134" s="174"/>
      <c r="N134" s="175" t="s">
        <v>44</v>
      </c>
      <c r="O134" s="43"/>
      <c r="P134" s="176">
        <f>O134*H134</f>
        <v>0</v>
      </c>
      <c r="Q134" s="176">
        <v>0.00139</v>
      </c>
      <c r="R134" s="176">
        <f>Q134*H134</f>
        <v>0.00139</v>
      </c>
      <c r="S134" s="176">
        <v>0.01</v>
      </c>
      <c r="T134" s="177">
        <f>S134*H134</f>
        <v>0.01</v>
      </c>
      <c r="AR134" s="28" t="s">
        <v>259</v>
      </c>
      <c r="AT134" s="28" t="s">
        <v>156</v>
      </c>
      <c r="AU134" s="28" t="s">
        <v>82</v>
      </c>
      <c r="AY134" s="28" t="s">
        <v>153</v>
      </c>
      <c r="BE134" s="178">
        <f>IF(N134="základní",J134,0)</f>
        <v>0</v>
      </c>
      <c r="BF134" s="178">
        <f>IF(N134="snížená",J134,0)</f>
        <v>0</v>
      </c>
      <c r="BG134" s="178">
        <f>IF(N134="zákl. přenesená",J134,0)</f>
        <v>0</v>
      </c>
      <c r="BH134" s="178">
        <f>IF(N134="sníž. přenesená",J134,0)</f>
        <v>0</v>
      </c>
      <c r="BI134" s="178">
        <f>IF(N134="nulová",J134,0)</f>
        <v>0</v>
      </c>
      <c r="BJ134" s="28" t="s">
        <v>21</v>
      </c>
      <c r="BK134" s="178">
        <f>ROUND(I134*H134,2)</f>
        <v>0</v>
      </c>
      <c r="BL134" s="28" t="s">
        <v>259</v>
      </c>
      <c r="BM134" s="28" t="s">
        <v>953</v>
      </c>
    </row>
    <row r="135" spans="2:47" s="47" customFormat="1" ht="36">
      <c r="B135" s="4"/>
      <c r="D135" s="179" t="s">
        <v>163</v>
      </c>
      <c r="F135" s="180" t="s">
        <v>954</v>
      </c>
      <c r="K135" s="66"/>
      <c r="L135" s="42"/>
      <c r="M135" s="181"/>
      <c r="N135" s="43"/>
      <c r="O135" s="43"/>
      <c r="P135" s="43"/>
      <c r="Q135" s="43"/>
      <c r="R135" s="43"/>
      <c r="S135" s="43"/>
      <c r="T135" s="81"/>
      <c r="AT135" s="28" t="s">
        <v>163</v>
      </c>
      <c r="AU135" s="28" t="s">
        <v>82</v>
      </c>
    </row>
    <row r="136" spans="2:51" s="183" customFormat="1" ht="12">
      <c r="B136" s="182"/>
      <c r="D136" s="179" t="s">
        <v>165</v>
      </c>
      <c r="E136" s="184"/>
      <c r="F136" s="185" t="s">
        <v>955</v>
      </c>
      <c r="H136" s="184"/>
      <c r="K136" s="186"/>
      <c r="L136" s="187"/>
      <c r="M136" s="188"/>
      <c r="N136" s="189"/>
      <c r="O136" s="189"/>
      <c r="P136" s="189"/>
      <c r="Q136" s="189"/>
      <c r="R136" s="189"/>
      <c r="S136" s="189"/>
      <c r="T136" s="190"/>
      <c r="AT136" s="184" t="s">
        <v>165</v>
      </c>
      <c r="AU136" s="184" t="s">
        <v>82</v>
      </c>
      <c r="AV136" s="183" t="s">
        <v>21</v>
      </c>
      <c r="AW136" s="183" t="s">
        <v>36</v>
      </c>
      <c r="AX136" s="183" t="s">
        <v>73</v>
      </c>
      <c r="AY136" s="184" t="s">
        <v>153</v>
      </c>
    </row>
    <row r="137" spans="2:51" s="192" customFormat="1" ht="12">
      <c r="B137" s="191"/>
      <c r="D137" s="201" t="s">
        <v>165</v>
      </c>
      <c r="E137" s="202"/>
      <c r="F137" s="203" t="s">
        <v>21</v>
      </c>
      <c r="H137" s="204">
        <v>1</v>
      </c>
      <c r="K137" s="196"/>
      <c r="L137" s="197"/>
      <c r="M137" s="198"/>
      <c r="N137" s="199"/>
      <c r="O137" s="199"/>
      <c r="P137" s="199"/>
      <c r="Q137" s="199"/>
      <c r="R137" s="199"/>
      <c r="S137" s="199"/>
      <c r="T137" s="200"/>
      <c r="AT137" s="193" t="s">
        <v>165</v>
      </c>
      <c r="AU137" s="193" t="s">
        <v>82</v>
      </c>
      <c r="AV137" s="192" t="s">
        <v>82</v>
      </c>
      <c r="AW137" s="192" t="s">
        <v>36</v>
      </c>
      <c r="AX137" s="192" t="s">
        <v>21</v>
      </c>
      <c r="AY137" s="193" t="s">
        <v>153</v>
      </c>
    </row>
    <row r="138" spans="2:65" s="47" customFormat="1" ht="20.25" customHeight="1">
      <c r="B138" s="4"/>
      <c r="C138" s="5" t="s">
        <v>246</v>
      </c>
      <c r="D138" s="5" t="s">
        <v>156</v>
      </c>
      <c r="E138" s="6" t="s">
        <v>956</v>
      </c>
      <c r="F138" s="7" t="s">
        <v>957</v>
      </c>
      <c r="G138" s="8" t="s">
        <v>159</v>
      </c>
      <c r="H138" s="9">
        <v>0.68</v>
      </c>
      <c r="I138" s="10"/>
      <c r="J138" s="11">
        <f>ROUND(I138*H138,2)</f>
        <v>0</v>
      </c>
      <c r="K138" s="12"/>
      <c r="L138" s="42"/>
      <c r="M138" s="174"/>
      <c r="N138" s="175" t="s">
        <v>44</v>
      </c>
      <c r="O138" s="43"/>
      <c r="P138" s="176">
        <f>O138*H138</f>
        <v>0</v>
      </c>
      <c r="Q138" s="176">
        <v>0.00578</v>
      </c>
      <c r="R138" s="176">
        <f>Q138*H138</f>
        <v>0.0039304000000000006</v>
      </c>
      <c r="S138" s="176">
        <v>0</v>
      </c>
      <c r="T138" s="177">
        <f>S138*H138</f>
        <v>0</v>
      </c>
      <c r="AR138" s="28" t="s">
        <v>259</v>
      </c>
      <c r="AT138" s="28" t="s">
        <v>156</v>
      </c>
      <c r="AU138" s="28" t="s">
        <v>82</v>
      </c>
      <c r="AY138" s="28" t="s">
        <v>153</v>
      </c>
      <c r="BE138" s="178">
        <f>IF(N138="základní",J138,0)</f>
        <v>0</v>
      </c>
      <c r="BF138" s="178">
        <f>IF(N138="snížená",J138,0)</f>
        <v>0</v>
      </c>
      <c r="BG138" s="178">
        <f>IF(N138="zákl. přenesená",J138,0)</f>
        <v>0</v>
      </c>
      <c r="BH138" s="178">
        <f>IF(N138="sníž. přenesená",J138,0)</f>
        <v>0</v>
      </c>
      <c r="BI138" s="178">
        <f>IF(N138="nulová",J138,0)</f>
        <v>0</v>
      </c>
      <c r="BJ138" s="28" t="s">
        <v>21</v>
      </c>
      <c r="BK138" s="178">
        <f>ROUND(I138*H138,2)</f>
        <v>0</v>
      </c>
      <c r="BL138" s="28" t="s">
        <v>259</v>
      </c>
      <c r="BM138" s="28" t="s">
        <v>958</v>
      </c>
    </row>
    <row r="139" spans="2:51" s="183" customFormat="1" ht="12">
      <c r="B139" s="182"/>
      <c r="D139" s="179" t="s">
        <v>165</v>
      </c>
      <c r="E139" s="184"/>
      <c r="F139" s="185" t="s">
        <v>959</v>
      </c>
      <c r="H139" s="184"/>
      <c r="K139" s="186"/>
      <c r="L139" s="187"/>
      <c r="M139" s="188"/>
      <c r="N139" s="189"/>
      <c r="O139" s="189"/>
      <c r="P139" s="189"/>
      <c r="Q139" s="189"/>
      <c r="R139" s="189"/>
      <c r="S139" s="189"/>
      <c r="T139" s="190"/>
      <c r="AT139" s="184" t="s">
        <v>165</v>
      </c>
      <c r="AU139" s="184" t="s">
        <v>82</v>
      </c>
      <c r="AV139" s="183" t="s">
        <v>21</v>
      </c>
      <c r="AW139" s="183" t="s">
        <v>36</v>
      </c>
      <c r="AX139" s="183" t="s">
        <v>73</v>
      </c>
      <c r="AY139" s="184" t="s">
        <v>153</v>
      </c>
    </row>
    <row r="140" spans="2:51" s="192" customFormat="1" ht="12">
      <c r="B140" s="191"/>
      <c r="D140" s="201" t="s">
        <v>165</v>
      </c>
      <c r="E140" s="202"/>
      <c r="F140" s="203" t="s">
        <v>960</v>
      </c>
      <c r="H140" s="204">
        <v>0.68</v>
      </c>
      <c r="K140" s="196"/>
      <c r="L140" s="197"/>
      <c r="M140" s="198"/>
      <c r="N140" s="199"/>
      <c r="O140" s="199"/>
      <c r="P140" s="199"/>
      <c r="Q140" s="199"/>
      <c r="R140" s="199"/>
      <c r="S140" s="199"/>
      <c r="T140" s="200"/>
      <c r="AT140" s="193" t="s">
        <v>165</v>
      </c>
      <c r="AU140" s="193" t="s">
        <v>82</v>
      </c>
      <c r="AV140" s="192" t="s">
        <v>82</v>
      </c>
      <c r="AW140" s="192" t="s">
        <v>36</v>
      </c>
      <c r="AX140" s="192" t="s">
        <v>21</v>
      </c>
      <c r="AY140" s="193" t="s">
        <v>153</v>
      </c>
    </row>
    <row r="141" spans="2:65" s="47" customFormat="1" ht="20.25" customHeight="1">
      <c r="B141" s="4"/>
      <c r="C141" s="5" t="s">
        <v>8</v>
      </c>
      <c r="D141" s="5" t="s">
        <v>156</v>
      </c>
      <c r="E141" s="6" t="s">
        <v>961</v>
      </c>
      <c r="F141" s="7" t="s">
        <v>962</v>
      </c>
      <c r="G141" s="8" t="s">
        <v>348</v>
      </c>
      <c r="H141" s="13"/>
      <c r="I141" s="10"/>
      <c r="J141" s="11">
        <f>ROUND(I141*H141,2)</f>
        <v>0</v>
      </c>
      <c r="K141" s="12" t="s">
        <v>160</v>
      </c>
      <c r="L141" s="42"/>
      <c r="M141" s="174"/>
      <c r="N141" s="175" t="s">
        <v>44</v>
      </c>
      <c r="O141" s="43"/>
      <c r="P141" s="176">
        <f>O141*H141</f>
        <v>0</v>
      </c>
      <c r="Q141" s="176">
        <v>0</v>
      </c>
      <c r="R141" s="176">
        <f>Q141*H141</f>
        <v>0</v>
      </c>
      <c r="S141" s="176">
        <v>0</v>
      </c>
      <c r="T141" s="177">
        <f>S141*H141</f>
        <v>0</v>
      </c>
      <c r="AR141" s="28" t="s">
        <v>259</v>
      </c>
      <c r="AT141" s="28" t="s">
        <v>156</v>
      </c>
      <c r="AU141" s="28" t="s">
        <v>82</v>
      </c>
      <c r="AY141" s="28" t="s">
        <v>153</v>
      </c>
      <c r="BE141" s="178">
        <f>IF(N141="základní",J141,0)</f>
        <v>0</v>
      </c>
      <c r="BF141" s="178">
        <f>IF(N141="snížená",J141,0)</f>
        <v>0</v>
      </c>
      <c r="BG141" s="178">
        <f>IF(N141="zákl. přenesená",J141,0)</f>
        <v>0</v>
      </c>
      <c r="BH141" s="178">
        <f>IF(N141="sníž. přenesená",J141,0)</f>
        <v>0</v>
      </c>
      <c r="BI141" s="178">
        <f>IF(N141="nulová",J141,0)</f>
        <v>0</v>
      </c>
      <c r="BJ141" s="28" t="s">
        <v>21</v>
      </c>
      <c r="BK141" s="178">
        <f>ROUND(I141*H141,2)</f>
        <v>0</v>
      </c>
      <c r="BL141" s="28" t="s">
        <v>259</v>
      </c>
      <c r="BM141" s="28" t="s">
        <v>963</v>
      </c>
    </row>
    <row r="142" spans="2:47" s="47" customFormat="1" ht="24">
      <c r="B142" s="4"/>
      <c r="D142" s="179" t="s">
        <v>163</v>
      </c>
      <c r="F142" s="180" t="s">
        <v>964</v>
      </c>
      <c r="K142" s="66"/>
      <c r="L142" s="42"/>
      <c r="M142" s="181"/>
      <c r="N142" s="43"/>
      <c r="O142" s="43"/>
      <c r="P142" s="43"/>
      <c r="Q142" s="43"/>
      <c r="R142" s="43"/>
      <c r="S142" s="43"/>
      <c r="T142" s="81"/>
      <c r="AT142" s="28" t="s">
        <v>163</v>
      </c>
      <c r="AU142" s="28" t="s">
        <v>82</v>
      </c>
    </row>
    <row r="143" spans="2:63" s="159" customFormat="1" ht="29.25" customHeight="1">
      <c r="B143" s="158"/>
      <c r="D143" s="171" t="s">
        <v>72</v>
      </c>
      <c r="E143" s="172" t="s">
        <v>704</v>
      </c>
      <c r="F143" s="172" t="s">
        <v>705</v>
      </c>
      <c r="J143" s="173">
        <f>BK143</f>
        <v>0</v>
      </c>
      <c r="K143" s="163"/>
      <c r="L143" s="164"/>
      <c r="M143" s="165"/>
      <c r="N143" s="166"/>
      <c r="O143" s="166"/>
      <c r="P143" s="167">
        <f>SUM(P144:P157)</f>
        <v>0</v>
      </c>
      <c r="Q143" s="166"/>
      <c r="R143" s="167">
        <f>SUM(R144:R157)</f>
        <v>0.038076799999999994</v>
      </c>
      <c r="S143" s="166"/>
      <c r="T143" s="168">
        <f>SUM(T144:T157)</f>
        <v>0.0080848</v>
      </c>
      <c r="AR143" s="160" t="s">
        <v>82</v>
      </c>
      <c r="AT143" s="169" t="s">
        <v>72</v>
      </c>
      <c r="AU143" s="169" t="s">
        <v>21</v>
      </c>
      <c r="AY143" s="160" t="s">
        <v>153</v>
      </c>
      <c r="BK143" s="170">
        <f>SUM(BK144:BK157)</f>
        <v>0</v>
      </c>
    </row>
    <row r="144" spans="2:65" s="47" customFormat="1" ht="20.25" customHeight="1">
      <c r="B144" s="4"/>
      <c r="C144" s="5" t="s">
        <v>259</v>
      </c>
      <c r="D144" s="5" t="s">
        <v>156</v>
      </c>
      <c r="E144" s="6" t="s">
        <v>965</v>
      </c>
      <c r="F144" s="7" t="s">
        <v>966</v>
      </c>
      <c r="G144" s="8" t="s">
        <v>159</v>
      </c>
      <c r="H144" s="9">
        <v>26.08</v>
      </c>
      <c r="I144" s="10"/>
      <c r="J144" s="11">
        <f>ROUND(I144*H144,2)</f>
        <v>0</v>
      </c>
      <c r="K144" s="12" t="s">
        <v>160</v>
      </c>
      <c r="L144" s="42"/>
      <c r="M144" s="174"/>
      <c r="N144" s="175" t="s">
        <v>44</v>
      </c>
      <c r="O144" s="43"/>
      <c r="P144" s="176">
        <f>O144*H144</f>
        <v>0</v>
      </c>
      <c r="Q144" s="176">
        <v>0.001</v>
      </c>
      <c r="R144" s="176">
        <f>Q144*H144</f>
        <v>0.02608</v>
      </c>
      <c r="S144" s="176">
        <v>0.00031</v>
      </c>
      <c r="T144" s="177">
        <f>S144*H144</f>
        <v>0.0080848</v>
      </c>
      <c r="AR144" s="28" t="s">
        <v>259</v>
      </c>
      <c r="AT144" s="28" t="s">
        <v>156</v>
      </c>
      <c r="AU144" s="28" t="s">
        <v>82</v>
      </c>
      <c r="AY144" s="28" t="s">
        <v>153</v>
      </c>
      <c r="BE144" s="178">
        <f>IF(N144="základní",J144,0)</f>
        <v>0</v>
      </c>
      <c r="BF144" s="178">
        <f>IF(N144="snížená",J144,0)</f>
        <v>0</v>
      </c>
      <c r="BG144" s="178">
        <f>IF(N144="zákl. přenesená",J144,0)</f>
        <v>0</v>
      </c>
      <c r="BH144" s="178">
        <f>IF(N144="sníž. přenesená",J144,0)</f>
        <v>0</v>
      </c>
      <c r="BI144" s="178">
        <f>IF(N144="nulová",J144,0)</f>
        <v>0</v>
      </c>
      <c r="BJ144" s="28" t="s">
        <v>21</v>
      </c>
      <c r="BK144" s="178">
        <f>ROUND(I144*H144,2)</f>
        <v>0</v>
      </c>
      <c r="BL144" s="28" t="s">
        <v>259</v>
      </c>
      <c r="BM144" s="28" t="s">
        <v>967</v>
      </c>
    </row>
    <row r="145" spans="2:47" s="47" customFormat="1" ht="12">
      <c r="B145" s="4"/>
      <c r="D145" s="179" t="s">
        <v>163</v>
      </c>
      <c r="F145" s="180" t="s">
        <v>968</v>
      </c>
      <c r="K145" s="66"/>
      <c r="L145" s="42"/>
      <c r="M145" s="181"/>
      <c r="N145" s="43"/>
      <c r="O145" s="43"/>
      <c r="P145" s="43"/>
      <c r="Q145" s="43"/>
      <c r="R145" s="43"/>
      <c r="S145" s="43"/>
      <c r="T145" s="81"/>
      <c r="AT145" s="28" t="s">
        <v>163</v>
      </c>
      <c r="AU145" s="28" t="s">
        <v>82</v>
      </c>
    </row>
    <row r="146" spans="2:51" s="183" customFormat="1" ht="12">
      <c r="B146" s="182"/>
      <c r="D146" s="179" t="s">
        <v>165</v>
      </c>
      <c r="E146" s="184"/>
      <c r="F146" s="185" t="s">
        <v>969</v>
      </c>
      <c r="H146" s="184"/>
      <c r="K146" s="186"/>
      <c r="L146" s="187"/>
      <c r="M146" s="188"/>
      <c r="N146" s="189"/>
      <c r="O146" s="189"/>
      <c r="P146" s="189"/>
      <c r="Q146" s="189"/>
      <c r="R146" s="189"/>
      <c r="S146" s="189"/>
      <c r="T146" s="190"/>
      <c r="AT146" s="184" t="s">
        <v>165</v>
      </c>
      <c r="AU146" s="184" t="s">
        <v>82</v>
      </c>
      <c r="AV146" s="183" t="s">
        <v>21</v>
      </c>
      <c r="AW146" s="183" t="s">
        <v>36</v>
      </c>
      <c r="AX146" s="183" t="s">
        <v>73</v>
      </c>
      <c r="AY146" s="184" t="s">
        <v>153</v>
      </c>
    </row>
    <row r="147" spans="2:51" s="192" customFormat="1" ht="12">
      <c r="B147" s="191"/>
      <c r="D147" s="201" t="s">
        <v>165</v>
      </c>
      <c r="E147" s="202"/>
      <c r="F147" s="203" t="s">
        <v>970</v>
      </c>
      <c r="H147" s="204">
        <v>26.08</v>
      </c>
      <c r="K147" s="196"/>
      <c r="L147" s="197"/>
      <c r="M147" s="198"/>
      <c r="N147" s="199"/>
      <c r="O147" s="199"/>
      <c r="P147" s="199"/>
      <c r="Q147" s="199"/>
      <c r="R147" s="199"/>
      <c r="S147" s="199"/>
      <c r="T147" s="200"/>
      <c r="AT147" s="193" t="s">
        <v>165</v>
      </c>
      <c r="AU147" s="193" t="s">
        <v>82</v>
      </c>
      <c r="AV147" s="192" t="s">
        <v>82</v>
      </c>
      <c r="AW147" s="192" t="s">
        <v>36</v>
      </c>
      <c r="AX147" s="192" t="s">
        <v>21</v>
      </c>
      <c r="AY147" s="193" t="s">
        <v>153</v>
      </c>
    </row>
    <row r="148" spans="2:65" s="47" customFormat="1" ht="20.25" customHeight="1">
      <c r="B148" s="4"/>
      <c r="C148" s="5" t="s">
        <v>266</v>
      </c>
      <c r="D148" s="5" t="s">
        <v>156</v>
      </c>
      <c r="E148" s="6" t="s">
        <v>713</v>
      </c>
      <c r="F148" s="7" t="s">
        <v>714</v>
      </c>
      <c r="G148" s="8" t="s">
        <v>159</v>
      </c>
      <c r="H148" s="9">
        <v>26.08</v>
      </c>
      <c r="I148" s="10"/>
      <c r="J148" s="11">
        <f>ROUND(I148*H148,2)</f>
        <v>0</v>
      </c>
      <c r="K148" s="12" t="s">
        <v>160</v>
      </c>
      <c r="L148" s="42"/>
      <c r="M148" s="174"/>
      <c r="N148" s="175" t="s">
        <v>44</v>
      </c>
      <c r="O148" s="43"/>
      <c r="P148" s="176">
        <f>O148*H148</f>
        <v>0</v>
      </c>
      <c r="Q148" s="176">
        <v>0</v>
      </c>
      <c r="R148" s="176">
        <f>Q148*H148</f>
        <v>0</v>
      </c>
      <c r="S148" s="176">
        <v>0</v>
      </c>
      <c r="T148" s="177">
        <f>S148*H148</f>
        <v>0</v>
      </c>
      <c r="AR148" s="28" t="s">
        <v>259</v>
      </c>
      <c r="AT148" s="28" t="s">
        <v>156</v>
      </c>
      <c r="AU148" s="28" t="s">
        <v>82</v>
      </c>
      <c r="AY148" s="28" t="s">
        <v>153</v>
      </c>
      <c r="BE148" s="178">
        <f>IF(N148="základní",J148,0)</f>
        <v>0</v>
      </c>
      <c r="BF148" s="178">
        <f>IF(N148="snížená",J148,0)</f>
        <v>0</v>
      </c>
      <c r="BG148" s="178">
        <f>IF(N148="zákl. přenesená",J148,0)</f>
        <v>0</v>
      </c>
      <c r="BH148" s="178">
        <f>IF(N148="sníž. přenesená",J148,0)</f>
        <v>0</v>
      </c>
      <c r="BI148" s="178">
        <f>IF(N148="nulová",J148,0)</f>
        <v>0</v>
      </c>
      <c r="BJ148" s="28" t="s">
        <v>21</v>
      </c>
      <c r="BK148" s="178">
        <f>ROUND(I148*H148,2)</f>
        <v>0</v>
      </c>
      <c r="BL148" s="28" t="s">
        <v>259</v>
      </c>
      <c r="BM148" s="28" t="s">
        <v>971</v>
      </c>
    </row>
    <row r="149" spans="2:47" s="47" customFormat="1" ht="12">
      <c r="B149" s="4"/>
      <c r="D149" s="201" t="s">
        <v>163</v>
      </c>
      <c r="F149" s="216" t="s">
        <v>714</v>
      </c>
      <c r="K149" s="66"/>
      <c r="L149" s="42"/>
      <c r="M149" s="181"/>
      <c r="N149" s="43"/>
      <c r="O149" s="43"/>
      <c r="P149" s="43"/>
      <c r="Q149" s="43"/>
      <c r="R149" s="43"/>
      <c r="S149" s="43"/>
      <c r="T149" s="81"/>
      <c r="AT149" s="28" t="s">
        <v>163</v>
      </c>
      <c r="AU149" s="28" t="s">
        <v>82</v>
      </c>
    </row>
    <row r="150" spans="2:65" s="47" customFormat="1" ht="28.5" customHeight="1">
      <c r="B150" s="4"/>
      <c r="C150" s="5" t="s">
        <v>274</v>
      </c>
      <c r="D150" s="5" t="s">
        <v>156</v>
      </c>
      <c r="E150" s="6" t="s">
        <v>972</v>
      </c>
      <c r="F150" s="7" t="s">
        <v>973</v>
      </c>
      <c r="G150" s="8" t="s">
        <v>159</v>
      </c>
      <c r="H150" s="9">
        <v>26.08</v>
      </c>
      <c r="I150" s="10"/>
      <c r="J150" s="11">
        <f>ROUND(I150*H150,2)</f>
        <v>0</v>
      </c>
      <c r="K150" s="12" t="s">
        <v>160</v>
      </c>
      <c r="L150" s="42"/>
      <c r="M150" s="174"/>
      <c r="N150" s="175" t="s">
        <v>44</v>
      </c>
      <c r="O150" s="43"/>
      <c r="P150" s="176">
        <f>O150*H150</f>
        <v>0</v>
      </c>
      <c r="Q150" s="176">
        <v>0.0002</v>
      </c>
      <c r="R150" s="176">
        <f>Q150*H150</f>
        <v>0.005216</v>
      </c>
      <c r="S150" s="176">
        <v>0</v>
      </c>
      <c r="T150" s="177">
        <f>S150*H150</f>
        <v>0</v>
      </c>
      <c r="AR150" s="28" t="s">
        <v>259</v>
      </c>
      <c r="AT150" s="28" t="s">
        <v>156</v>
      </c>
      <c r="AU150" s="28" t="s">
        <v>82</v>
      </c>
      <c r="AY150" s="28" t="s">
        <v>153</v>
      </c>
      <c r="BE150" s="178">
        <f>IF(N150="základní",J150,0)</f>
        <v>0</v>
      </c>
      <c r="BF150" s="178">
        <f>IF(N150="snížená",J150,0)</f>
        <v>0</v>
      </c>
      <c r="BG150" s="178">
        <f>IF(N150="zákl. přenesená",J150,0)</f>
        <v>0</v>
      </c>
      <c r="BH150" s="178">
        <f>IF(N150="sníž. přenesená",J150,0)</f>
        <v>0</v>
      </c>
      <c r="BI150" s="178">
        <f>IF(N150="nulová",J150,0)</f>
        <v>0</v>
      </c>
      <c r="BJ150" s="28" t="s">
        <v>21</v>
      </c>
      <c r="BK150" s="178">
        <f>ROUND(I150*H150,2)</f>
        <v>0</v>
      </c>
      <c r="BL150" s="28" t="s">
        <v>259</v>
      </c>
      <c r="BM150" s="28" t="s">
        <v>974</v>
      </c>
    </row>
    <row r="151" spans="2:47" s="47" customFormat="1" ht="24">
      <c r="B151" s="4"/>
      <c r="D151" s="179" t="s">
        <v>163</v>
      </c>
      <c r="F151" s="180" t="s">
        <v>975</v>
      </c>
      <c r="K151" s="66"/>
      <c r="L151" s="42"/>
      <c r="M151" s="181"/>
      <c r="N151" s="43"/>
      <c r="O151" s="43"/>
      <c r="P151" s="43"/>
      <c r="Q151" s="43"/>
      <c r="R151" s="43"/>
      <c r="S151" s="43"/>
      <c r="T151" s="81"/>
      <c r="AT151" s="28" t="s">
        <v>163</v>
      </c>
      <c r="AU151" s="28" t="s">
        <v>82</v>
      </c>
    </row>
    <row r="152" spans="2:51" s="183" customFormat="1" ht="12">
      <c r="B152" s="182"/>
      <c r="D152" s="179" t="s">
        <v>165</v>
      </c>
      <c r="E152" s="184"/>
      <c r="F152" s="185" t="s">
        <v>969</v>
      </c>
      <c r="H152" s="184"/>
      <c r="K152" s="186"/>
      <c r="L152" s="187"/>
      <c r="M152" s="188"/>
      <c r="N152" s="189"/>
      <c r="O152" s="189"/>
      <c r="P152" s="189"/>
      <c r="Q152" s="189"/>
      <c r="R152" s="189"/>
      <c r="S152" s="189"/>
      <c r="T152" s="190"/>
      <c r="AT152" s="184" t="s">
        <v>165</v>
      </c>
      <c r="AU152" s="184" t="s">
        <v>82</v>
      </c>
      <c r="AV152" s="183" t="s">
        <v>21</v>
      </c>
      <c r="AW152" s="183" t="s">
        <v>36</v>
      </c>
      <c r="AX152" s="183" t="s">
        <v>73</v>
      </c>
      <c r="AY152" s="184" t="s">
        <v>153</v>
      </c>
    </row>
    <row r="153" spans="2:51" s="192" customFormat="1" ht="12">
      <c r="B153" s="191"/>
      <c r="D153" s="201" t="s">
        <v>165</v>
      </c>
      <c r="E153" s="202"/>
      <c r="F153" s="203" t="s">
        <v>970</v>
      </c>
      <c r="H153" s="204">
        <v>26.08</v>
      </c>
      <c r="K153" s="196"/>
      <c r="L153" s="197"/>
      <c r="M153" s="198"/>
      <c r="N153" s="199"/>
      <c r="O153" s="199"/>
      <c r="P153" s="199"/>
      <c r="Q153" s="199"/>
      <c r="R153" s="199"/>
      <c r="S153" s="199"/>
      <c r="T153" s="200"/>
      <c r="AT153" s="193" t="s">
        <v>165</v>
      </c>
      <c r="AU153" s="193" t="s">
        <v>82</v>
      </c>
      <c r="AV153" s="192" t="s">
        <v>82</v>
      </c>
      <c r="AW153" s="192" t="s">
        <v>36</v>
      </c>
      <c r="AX153" s="192" t="s">
        <v>21</v>
      </c>
      <c r="AY153" s="193" t="s">
        <v>153</v>
      </c>
    </row>
    <row r="154" spans="2:65" s="47" customFormat="1" ht="28.5" customHeight="1">
      <c r="B154" s="4"/>
      <c r="C154" s="5" t="s">
        <v>280</v>
      </c>
      <c r="D154" s="5" t="s">
        <v>156</v>
      </c>
      <c r="E154" s="6" t="s">
        <v>976</v>
      </c>
      <c r="F154" s="7" t="s">
        <v>977</v>
      </c>
      <c r="G154" s="8" t="s">
        <v>159</v>
      </c>
      <c r="H154" s="9">
        <v>26.08</v>
      </c>
      <c r="I154" s="10"/>
      <c r="J154" s="11">
        <f>ROUND(I154*H154,2)</f>
        <v>0</v>
      </c>
      <c r="K154" s="12" t="s">
        <v>160</v>
      </c>
      <c r="L154" s="42"/>
      <c r="M154" s="174"/>
      <c r="N154" s="175" t="s">
        <v>44</v>
      </c>
      <c r="O154" s="43"/>
      <c r="P154" s="176">
        <f>O154*H154</f>
        <v>0</v>
      </c>
      <c r="Q154" s="176">
        <v>0.00026</v>
      </c>
      <c r="R154" s="176">
        <f>Q154*H154</f>
        <v>0.006780799999999999</v>
      </c>
      <c r="S154" s="176">
        <v>0</v>
      </c>
      <c r="T154" s="177">
        <f>S154*H154</f>
        <v>0</v>
      </c>
      <c r="AR154" s="28" t="s">
        <v>259</v>
      </c>
      <c r="AT154" s="28" t="s">
        <v>156</v>
      </c>
      <c r="AU154" s="28" t="s">
        <v>82</v>
      </c>
      <c r="AY154" s="28" t="s">
        <v>153</v>
      </c>
      <c r="BE154" s="178">
        <f>IF(N154="základní",J154,0)</f>
        <v>0</v>
      </c>
      <c r="BF154" s="178">
        <f>IF(N154="snížená",J154,0)</f>
        <v>0</v>
      </c>
      <c r="BG154" s="178">
        <f>IF(N154="zákl. přenesená",J154,0)</f>
        <v>0</v>
      </c>
      <c r="BH154" s="178">
        <f>IF(N154="sníž. přenesená",J154,0)</f>
        <v>0</v>
      </c>
      <c r="BI154" s="178">
        <f>IF(N154="nulová",J154,0)</f>
        <v>0</v>
      </c>
      <c r="BJ154" s="28" t="s">
        <v>21</v>
      </c>
      <c r="BK154" s="178">
        <f>ROUND(I154*H154,2)</f>
        <v>0</v>
      </c>
      <c r="BL154" s="28" t="s">
        <v>259</v>
      </c>
      <c r="BM154" s="28" t="s">
        <v>978</v>
      </c>
    </row>
    <row r="155" spans="2:47" s="47" customFormat="1" ht="24">
      <c r="B155" s="4"/>
      <c r="D155" s="179" t="s">
        <v>163</v>
      </c>
      <c r="F155" s="180" t="s">
        <v>979</v>
      </c>
      <c r="K155" s="66"/>
      <c r="L155" s="42"/>
      <c r="M155" s="181"/>
      <c r="N155" s="43"/>
      <c r="O155" s="43"/>
      <c r="P155" s="43"/>
      <c r="Q155" s="43"/>
      <c r="R155" s="43"/>
      <c r="S155" s="43"/>
      <c r="T155" s="81"/>
      <c r="AT155" s="28" t="s">
        <v>163</v>
      </c>
      <c r="AU155" s="28" t="s">
        <v>82</v>
      </c>
    </row>
    <row r="156" spans="2:51" s="183" customFormat="1" ht="12">
      <c r="B156" s="182"/>
      <c r="D156" s="179" t="s">
        <v>165</v>
      </c>
      <c r="E156" s="184"/>
      <c r="F156" s="185" t="s">
        <v>969</v>
      </c>
      <c r="H156" s="184"/>
      <c r="K156" s="186"/>
      <c r="L156" s="187"/>
      <c r="M156" s="188"/>
      <c r="N156" s="189"/>
      <c r="O156" s="189"/>
      <c r="P156" s="189"/>
      <c r="Q156" s="189"/>
      <c r="R156" s="189"/>
      <c r="S156" s="189"/>
      <c r="T156" s="190"/>
      <c r="AT156" s="184" t="s">
        <v>165</v>
      </c>
      <c r="AU156" s="184" t="s">
        <v>82</v>
      </c>
      <c r="AV156" s="183" t="s">
        <v>21</v>
      </c>
      <c r="AW156" s="183" t="s">
        <v>36</v>
      </c>
      <c r="AX156" s="183" t="s">
        <v>73</v>
      </c>
      <c r="AY156" s="184" t="s">
        <v>153</v>
      </c>
    </row>
    <row r="157" spans="2:51" s="192" customFormat="1" ht="12">
      <c r="B157" s="191"/>
      <c r="D157" s="179" t="s">
        <v>165</v>
      </c>
      <c r="E157" s="193"/>
      <c r="F157" s="194" t="s">
        <v>970</v>
      </c>
      <c r="H157" s="195">
        <v>26.08</v>
      </c>
      <c r="K157" s="196"/>
      <c r="L157" s="197"/>
      <c r="M157" s="198"/>
      <c r="N157" s="199"/>
      <c r="O157" s="199"/>
      <c r="P157" s="199"/>
      <c r="Q157" s="199"/>
      <c r="R157" s="199"/>
      <c r="S157" s="199"/>
      <c r="T157" s="200"/>
      <c r="AT157" s="193" t="s">
        <v>165</v>
      </c>
      <c r="AU157" s="193" t="s">
        <v>82</v>
      </c>
      <c r="AV157" s="192" t="s">
        <v>82</v>
      </c>
      <c r="AW157" s="192" t="s">
        <v>36</v>
      </c>
      <c r="AX157" s="192" t="s">
        <v>21</v>
      </c>
      <c r="AY157" s="193" t="s">
        <v>153</v>
      </c>
    </row>
    <row r="158" spans="2:63" s="159" customFormat="1" ht="36.75" customHeight="1">
      <c r="B158" s="158"/>
      <c r="D158" s="171" t="s">
        <v>72</v>
      </c>
      <c r="E158" s="223" t="s">
        <v>737</v>
      </c>
      <c r="F158" s="223" t="s">
        <v>738</v>
      </c>
      <c r="J158" s="224">
        <f>BK158</f>
        <v>0</v>
      </c>
      <c r="K158" s="163"/>
      <c r="L158" s="164"/>
      <c r="M158" s="165"/>
      <c r="N158" s="166"/>
      <c r="O158" s="166"/>
      <c r="P158" s="167">
        <f>SUM(P159:P168)</f>
        <v>0</v>
      </c>
      <c r="Q158" s="166"/>
      <c r="R158" s="167">
        <f>SUM(R159:R168)</f>
        <v>0</v>
      </c>
      <c r="S158" s="166"/>
      <c r="T158" s="168">
        <f>SUM(T159:T168)</f>
        <v>0</v>
      </c>
      <c r="AR158" s="160" t="s">
        <v>161</v>
      </c>
      <c r="AT158" s="169" t="s">
        <v>72</v>
      </c>
      <c r="AU158" s="169" t="s">
        <v>73</v>
      </c>
      <c r="AY158" s="160" t="s">
        <v>153</v>
      </c>
      <c r="BK158" s="170">
        <f>SUM(BK159:BK168)</f>
        <v>0</v>
      </c>
    </row>
    <row r="159" spans="2:65" s="47" customFormat="1" ht="20.25" customHeight="1">
      <c r="B159" s="4"/>
      <c r="C159" s="5" t="s">
        <v>287</v>
      </c>
      <c r="D159" s="5" t="s">
        <v>156</v>
      </c>
      <c r="E159" s="6" t="s">
        <v>980</v>
      </c>
      <c r="F159" s="7" t="s">
        <v>981</v>
      </c>
      <c r="G159" s="8" t="s">
        <v>742</v>
      </c>
      <c r="H159" s="9">
        <v>6</v>
      </c>
      <c r="I159" s="10"/>
      <c r="J159" s="11">
        <f>ROUND(I159*H159,2)</f>
        <v>0</v>
      </c>
      <c r="K159" s="12" t="s">
        <v>160</v>
      </c>
      <c r="L159" s="42"/>
      <c r="M159" s="174"/>
      <c r="N159" s="175" t="s">
        <v>44</v>
      </c>
      <c r="O159" s="43"/>
      <c r="P159" s="176">
        <f>O159*H159</f>
        <v>0</v>
      </c>
      <c r="Q159" s="176">
        <v>0</v>
      </c>
      <c r="R159" s="176">
        <f>Q159*H159</f>
        <v>0</v>
      </c>
      <c r="S159" s="176">
        <v>0</v>
      </c>
      <c r="T159" s="177">
        <f>S159*H159</f>
        <v>0</v>
      </c>
      <c r="AR159" s="28" t="s">
        <v>743</v>
      </c>
      <c r="AT159" s="28" t="s">
        <v>156</v>
      </c>
      <c r="AU159" s="28" t="s">
        <v>21</v>
      </c>
      <c r="AY159" s="28" t="s">
        <v>153</v>
      </c>
      <c r="BE159" s="178">
        <f>IF(N159="základní",J159,0)</f>
        <v>0</v>
      </c>
      <c r="BF159" s="178">
        <f>IF(N159="snížená",J159,0)</f>
        <v>0</v>
      </c>
      <c r="BG159" s="178">
        <f>IF(N159="zákl. přenesená",J159,0)</f>
        <v>0</v>
      </c>
      <c r="BH159" s="178">
        <f>IF(N159="sníž. přenesená",J159,0)</f>
        <v>0</v>
      </c>
      <c r="BI159" s="178">
        <f>IF(N159="nulová",J159,0)</f>
        <v>0</v>
      </c>
      <c r="BJ159" s="28" t="s">
        <v>21</v>
      </c>
      <c r="BK159" s="178">
        <f>ROUND(I159*H159,2)</f>
        <v>0</v>
      </c>
      <c r="BL159" s="28" t="s">
        <v>743</v>
      </c>
      <c r="BM159" s="28" t="s">
        <v>982</v>
      </c>
    </row>
    <row r="160" spans="2:47" s="47" customFormat="1" ht="24">
      <c r="B160" s="4"/>
      <c r="D160" s="179" t="s">
        <v>163</v>
      </c>
      <c r="F160" s="180" t="s">
        <v>983</v>
      </c>
      <c r="K160" s="66"/>
      <c r="L160" s="42"/>
      <c r="M160" s="181"/>
      <c r="N160" s="43"/>
      <c r="O160" s="43"/>
      <c r="P160" s="43"/>
      <c r="Q160" s="43"/>
      <c r="R160" s="43"/>
      <c r="S160" s="43"/>
      <c r="T160" s="81"/>
      <c r="AT160" s="28" t="s">
        <v>163</v>
      </c>
      <c r="AU160" s="28" t="s">
        <v>21</v>
      </c>
    </row>
    <row r="161" spans="2:47" s="47" customFormat="1" ht="54.75" customHeight="1">
      <c r="B161" s="4"/>
      <c r="D161" s="179" t="s">
        <v>400</v>
      </c>
      <c r="F161" s="268" t="s">
        <v>984</v>
      </c>
      <c r="G161" s="268"/>
      <c r="H161" s="268"/>
      <c r="I161" s="268"/>
      <c r="J161" s="268"/>
      <c r="K161" s="66"/>
      <c r="L161" s="42"/>
      <c r="M161" s="181"/>
      <c r="N161" s="43"/>
      <c r="O161" s="43"/>
      <c r="P161" s="43"/>
      <c r="Q161" s="43"/>
      <c r="R161" s="43"/>
      <c r="S161" s="43"/>
      <c r="T161" s="81"/>
      <c r="AT161" s="28" t="s">
        <v>400</v>
      </c>
      <c r="AU161" s="28" t="s">
        <v>21</v>
      </c>
    </row>
    <row r="162" spans="2:51" s="183" customFormat="1" ht="12">
      <c r="B162" s="182"/>
      <c r="D162" s="179" t="s">
        <v>165</v>
      </c>
      <c r="E162" s="184"/>
      <c r="F162" s="185" t="s">
        <v>985</v>
      </c>
      <c r="H162" s="184"/>
      <c r="K162" s="186"/>
      <c r="L162" s="187"/>
      <c r="M162" s="188"/>
      <c r="N162" s="189"/>
      <c r="O162" s="189"/>
      <c r="P162" s="189"/>
      <c r="Q162" s="189"/>
      <c r="R162" s="189"/>
      <c r="S162" s="189"/>
      <c r="T162" s="190"/>
      <c r="AT162" s="184" t="s">
        <v>165</v>
      </c>
      <c r="AU162" s="184" t="s">
        <v>21</v>
      </c>
      <c r="AV162" s="183" t="s">
        <v>21</v>
      </c>
      <c r="AW162" s="183" t="s">
        <v>36</v>
      </c>
      <c r="AX162" s="183" t="s">
        <v>73</v>
      </c>
      <c r="AY162" s="184" t="s">
        <v>153</v>
      </c>
    </row>
    <row r="163" spans="2:51" s="192" customFormat="1" ht="12">
      <c r="B163" s="191"/>
      <c r="D163" s="201" t="s">
        <v>165</v>
      </c>
      <c r="E163" s="202"/>
      <c r="F163" s="203" t="s">
        <v>168</v>
      </c>
      <c r="H163" s="204">
        <v>6</v>
      </c>
      <c r="K163" s="196"/>
      <c r="L163" s="197"/>
      <c r="M163" s="198"/>
      <c r="N163" s="199"/>
      <c r="O163" s="199"/>
      <c r="P163" s="199"/>
      <c r="Q163" s="199"/>
      <c r="R163" s="199"/>
      <c r="S163" s="199"/>
      <c r="T163" s="200"/>
      <c r="AT163" s="193" t="s">
        <v>165</v>
      </c>
      <c r="AU163" s="193" t="s">
        <v>21</v>
      </c>
      <c r="AV163" s="192" t="s">
        <v>82</v>
      </c>
      <c r="AW163" s="192" t="s">
        <v>36</v>
      </c>
      <c r="AX163" s="192" t="s">
        <v>21</v>
      </c>
      <c r="AY163" s="193" t="s">
        <v>153</v>
      </c>
    </row>
    <row r="164" spans="2:65" s="47" customFormat="1" ht="20.25" customHeight="1">
      <c r="B164" s="4"/>
      <c r="C164" s="5" t="s">
        <v>7</v>
      </c>
      <c r="D164" s="5" t="s">
        <v>156</v>
      </c>
      <c r="E164" s="6" t="s">
        <v>986</v>
      </c>
      <c r="F164" s="7" t="s">
        <v>981</v>
      </c>
      <c r="G164" s="8" t="s">
        <v>742</v>
      </c>
      <c r="H164" s="9">
        <v>16</v>
      </c>
      <c r="I164" s="10"/>
      <c r="J164" s="11">
        <f>ROUND(I164*H164,2)</f>
        <v>0</v>
      </c>
      <c r="K164" s="12"/>
      <c r="L164" s="42"/>
      <c r="M164" s="174"/>
      <c r="N164" s="175" t="s">
        <v>44</v>
      </c>
      <c r="O164" s="43"/>
      <c r="P164" s="176">
        <f>O164*H164</f>
        <v>0</v>
      </c>
      <c r="Q164" s="176">
        <v>0</v>
      </c>
      <c r="R164" s="176">
        <f>Q164*H164</f>
        <v>0</v>
      </c>
      <c r="S164" s="176">
        <v>0</v>
      </c>
      <c r="T164" s="177">
        <f>S164*H164</f>
        <v>0</v>
      </c>
      <c r="AR164" s="28" t="s">
        <v>743</v>
      </c>
      <c r="AT164" s="28" t="s">
        <v>156</v>
      </c>
      <c r="AU164" s="28" t="s">
        <v>21</v>
      </c>
      <c r="AY164" s="28" t="s">
        <v>153</v>
      </c>
      <c r="BE164" s="178">
        <f>IF(N164="základní",J164,0)</f>
        <v>0</v>
      </c>
      <c r="BF164" s="178">
        <f>IF(N164="snížená",J164,0)</f>
        <v>0</v>
      </c>
      <c r="BG164" s="178">
        <f>IF(N164="zákl. přenesená",J164,0)</f>
        <v>0</v>
      </c>
      <c r="BH164" s="178">
        <f>IF(N164="sníž. přenesená",J164,0)</f>
        <v>0</v>
      </c>
      <c r="BI164" s="178">
        <f>IF(N164="nulová",J164,0)</f>
        <v>0</v>
      </c>
      <c r="BJ164" s="28" t="s">
        <v>21</v>
      </c>
      <c r="BK164" s="178">
        <f>ROUND(I164*H164,2)</f>
        <v>0</v>
      </c>
      <c r="BL164" s="28" t="s">
        <v>743</v>
      </c>
      <c r="BM164" s="28" t="s">
        <v>987</v>
      </c>
    </row>
    <row r="165" spans="2:47" s="47" customFormat="1" ht="24">
      <c r="B165" s="4"/>
      <c r="D165" s="179" t="s">
        <v>163</v>
      </c>
      <c r="F165" s="180" t="s">
        <v>983</v>
      </c>
      <c r="K165" s="66"/>
      <c r="L165" s="42"/>
      <c r="M165" s="181"/>
      <c r="N165" s="43"/>
      <c r="O165" s="43"/>
      <c r="P165" s="43"/>
      <c r="Q165" s="43"/>
      <c r="R165" s="43"/>
      <c r="S165" s="43"/>
      <c r="T165" s="81"/>
      <c r="AT165" s="28" t="s">
        <v>163</v>
      </c>
      <c r="AU165" s="28" t="s">
        <v>21</v>
      </c>
    </row>
    <row r="166" spans="2:47" s="47" customFormat="1" ht="54.75" customHeight="1">
      <c r="B166" s="4"/>
      <c r="D166" s="179" t="s">
        <v>400</v>
      </c>
      <c r="F166" s="220" t="s">
        <v>988</v>
      </c>
      <c r="K166" s="66"/>
      <c r="L166" s="42"/>
      <c r="M166" s="181"/>
      <c r="N166" s="43"/>
      <c r="O166" s="43"/>
      <c r="P166" s="43"/>
      <c r="Q166" s="43"/>
      <c r="R166" s="43"/>
      <c r="S166" s="43"/>
      <c r="T166" s="81"/>
      <c r="AT166" s="28" t="s">
        <v>400</v>
      </c>
      <c r="AU166" s="28" t="s">
        <v>21</v>
      </c>
    </row>
    <row r="167" spans="2:51" s="183" customFormat="1" ht="12">
      <c r="B167" s="182"/>
      <c r="D167" s="179" t="s">
        <v>165</v>
      </c>
      <c r="E167" s="184"/>
      <c r="F167" s="185" t="s">
        <v>989</v>
      </c>
      <c r="H167" s="184"/>
      <c r="K167" s="186"/>
      <c r="L167" s="187"/>
      <c r="M167" s="188"/>
      <c r="N167" s="189"/>
      <c r="O167" s="189"/>
      <c r="P167" s="189"/>
      <c r="Q167" s="189"/>
      <c r="R167" s="189"/>
      <c r="S167" s="189"/>
      <c r="T167" s="190"/>
      <c r="AT167" s="184" t="s">
        <v>165</v>
      </c>
      <c r="AU167" s="184" t="s">
        <v>21</v>
      </c>
      <c r="AV167" s="183" t="s">
        <v>21</v>
      </c>
      <c r="AW167" s="183" t="s">
        <v>36</v>
      </c>
      <c r="AX167" s="183" t="s">
        <v>73</v>
      </c>
      <c r="AY167" s="184" t="s">
        <v>153</v>
      </c>
    </row>
    <row r="168" spans="2:51" s="192" customFormat="1" ht="12">
      <c r="B168" s="191"/>
      <c r="D168" s="179" t="s">
        <v>165</v>
      </c>
      <c r="E168" s="193"/>
      <c r="F168" s="194" t="s">
        <v>259</v>
      </c>
      <c r="H168" s="195">
        <v>16</v>
      </c>
      <c r="K168" s="196"/>
      <c r="L168" s="197"/>
      <c r="M168" s="225"/>
      <c r="N168" s="226"/>
      <c r="O168" s="226"/>
      <c r="P168" s="226"/>
      <c r="Q168" s="226"/>
      <c r="R168" s="226"/>
      <c r="S168" s="226"/>
      <c r="T168" s="227"/>
      <c r="AT168" s="193" t="s">
        <v>165</v>
      </c>
      <c r="AU168" s="193" t="s">
        <v>21</v>
      </c>
      <c r="AV168" s="192" t="s">
        <v>82</v>
      </c>
      <c r="AW168" s="192" t="s">
        <v>36</v>
      </c>
      <c r="AX168" s="192" t="s">
        <v>21</v>
      </c>
      <c r="AY168" s="193" t="s">
        <v>153</v>
      </c>
    </row>
    <row r="169" spans="2:12" s="47" customFormat="1" ht="6.75" customHeight="1">
      <c r="B169" s="111"/>
      <c r="C169" s="45"/>
      <c r="D169" s="45"/>
      <c r="E169" s="45"/>
      <c r="F169" s="45"/>
      <c r="G169" s="45"/>
      <c r="H169" s="45"/>
      <c r="I169" s="45"/>
      <c r="J169" s="45"/>
      <c r="K169" s="112"/>
      <c r="L169" s="42"/>
    </row>
  </sheetData>
  <sheetProtection password="CC06" sheet="1" objects="1" scenarios="1" selectLockedCells="1"/>
  <mergeCells count="11">
    <mergeCell ref="L2:V2"/>
    <mergeCell ref="E7:H7"/>
    <mergeCell ref="E9:H9"/>
    <mergeCell ref="E24:J24"/>
    <mergeCell ref="E45:H45"/>
    <mergeCell ref="E47:H47"/>
    <mergeCell ref="E76:H76"/>
    <mergeCell ref="E78:H78"/>
    <mergeCell ref="F114:J114"/>
    <mergeCell ref="F161:J161"/>
    <mergeCell ref="G1:H1"/>
  </mergeCells>
  <printOptions/>
  <pageMargins left="0.5833333333333334" right="0.5833333333333334" top="0.5833333333333334" bottom="0.75" header="0.5118055555555555" footer="0.5833333333333334"/>
  <pageSetup horizontalDpi="300" verticalDpi="300" orientation="landscape"/>
  <headerFooter alignWithMargins="0">
    <oddFooter>&amp;C&amp;"Times New Roman,obyčejné"&amp;12Stránka &amp;P z &amp;N</oddFooter>
  </headerFooter>
</worksheet>
</file>

<file path=xl/worksheets/sheet7.xml><?xml version="1.0" encoding="utf-8"?>
<worksheet xmlns="http://schemas.openxmlformats.org/spreadsheetml/2006/main" xmlns:r="http://schemas.openxmlformats.org/officeDocument/2006/relationships">
  <dimension ref="A1:BR92"/>
  <sheetViews>
    <sheetView showGridLines="0" zoomScalePageLayoutView="0" workbookViewId="0" topLeftCell="A1">
      <pane ySplit="1" topLeftCell="A2" activePane="bottomLeft" state="frozen"/>
      <selection pane="topLeft" activeCell="A1" sqref="A1"/>
      <selection pane="bottomLeft" activeCell="I83" sqref="I83"/>
    </sheetView>
  </sheetViews>
  <sheetFormatPr defaultColWidth="9.33203125" defaultRowHeight="13.5"/>
  <cols>
    <col min="1" max="1" width="7.16015625" style="25" customWidth="1"/>
    <col min="2" max="2" width="1.5" style="25" customWidth="1"/>
    <col min="3" max="3" width="3.5" style="25" customWidth="1"/>
    <col min="4" max="4" width="5.16015625" style="25" customWidth="1"/>
    <col min="5" max="5" width="14.66015625" style="25" customWidth="1"/>
    <col min="6" max="6" width="67" style="25" customWidth="1"/>
    <col min="7" max="7" width="7.5" style="25" customWidth="1"/>
    <col min="8" max="8" width="9.5" style="25" customWidth="1"/>
    <col min="9" max="9" width="12" style="25" customWidth="1"/>
    <col min="10" max="10" width="20.16015625" style="25" customWidth="1"/>
    <col min="11" max="11" width="15.66015625" style="25" customWidth="1"/>
    <col min="12" max="12" width="9.16015625" style="25" customWidth="1"/>
    <col min="13" max="21" width="0" style="25" hidden="1" customWidth="1"/>
    <col min="22" max="22" width="10.5" style="25" customWidth="1"/>
    <col min="23" max="23" width="14" style="25" customWidth="1"/>
    <col min="24" max="24" width="10.5" style="25" customWidth="1"/>
    <col min="25" max="25" width="12.83203125" style="25" customWidth="1"/>
    <col min="26" max="26" width="9.5" style="25" customWidth="1"/>
    <col min="27" max="27" width="12.83203125" style="25" customWidth="1"/>
    <col min="28" max="28" width="14" style="25" customWidth="1"/>
    <col min="29" max="29" width="9.5" style="25" customWidth="1"/>
    <col min="30" max="30" width="12.83203125" style="25" customWidth="1"/>
    <col min="31" max="31" width="14" style="25" customWidth="1"/>
    <col min="32" max="43" width="9.16015625" style="25" customWidth="1"/>
    <col min="44" max="65" width="0" style="25" hidden="1" customWidth="1"/>
    <col min="66" max="16384" width="9.16015625" style="25" customWidth="1"/>
  </cols>
  <sheetData>
    <row r="1" spans="1:70" ht="21.75" customHeight="1">
      <c r="A1" s="23"/>
      <c r="B1" s="23"/>
      <c r="C1" s="23"/>
      <c r="D1" s="24" t="s">
        <v>1</v>
      </c>
      <c r="E1" s="23"/>
      <c r="F1" s="23"/>
      <c r="G1" s="266"/>
      <c r="H1" s="266"/>
      <c r="I1" s="23"/>
      <c r="J1" s="23"/>
      <c r="K1" s="24" t="s">
        <v>100</v>
      </c>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12:46" ht="36.75" customHeight="1">
      <c r="L2" s="257"/>
      <c r="M2" s="257"/>
      <c r="N2" s="257"/>
      <c r="O2" s="257"/>
      <c r="P2" s="257"/>
      <c r="Q2" s="257"/>
      <c r="R2" s="257"/>
      <c r="S2" s="257"/>
      <c r="T2" s="257"/>
      <c r="U2" s="257"/>
      <c r="V2" s="257"/>
      <c r="AT2" s="28" t="s">
        <v>99</v>
      </c>
    </row>
    <row r="3" spans="2:46" ht="6.75" customHeight="1">
      <c r="B3" s="29"/>
      <c r="C3" s="30"/>
      <c r="D3" s="30"/>
      <c r="E3" s="30"/>
      <c r="F3" s="30"/>
      <c r="G3" s="30"/>
      <c r="H3" s="30"/>
      <c r="I3" s="30"/>
      <c r="J3" s="30"/>
      <c r="K3" s="31"/>
      <c r="AT3" s="28" t="s">
        <v>82</v>
      </c>
    </row>
    <row r="4" spans="2:46" ht="36.75" customHeight="1">
      <c r="B4" s="32"/>
      <c r="C4" s="27"/>
      <c r="D4" s="33" t="s">
        <v>101</v>
      </c>
      <c r="E4" s="27"/>
      <c r="F4" s="27"/>
      <c r="G4" s="27"/>
      <c r="H4" s="27"/>
      <c r="I4" s="27"/>
      <c r="J4" s="27"/>
      <c r="K4" s="34"/>
      <c r="M4" s="35" t="s">
        <v>10</v>
      </c>
      <c r="AT4" s="28" t="s">
        <v>4</v>
      </c>
    </row>
    <row r="5" spans="2:11" ht="6.75" customHeight="1">
      <c r="B5" s="32"/>
      <c r="C5" s="27"/>
      <c r="D5" s="27"/>
      <c r="E5" s="27"/>
      <c r="F5" s="27"/>
      <c r="G5" s="27"/>
      <c r="H5" s="27"/>
      <c r="I5" s="27"/>
      <c r="J5" s="27"/>
      <c r="K5" s="34"/>
    </row>
    <row r="6" spans="2:11" ht="12.75">
      <c r="B6" s="32"/>
      <c r="C6" s="27"/>
      <c r="D6" s="40" t="s">
        <v>16</v>
      </c>
      <c r="E6" s="27"/>
      <c r="F6" s="27"/>
      <c r="G6" s="27"/>
      <c r="H6" s="27"/>
      <c r="I6" s="27"/>
      <c r="J6" s="27"/>
      <c r="K6" s="34"/>
    </row>
    <row r="7" spans="2:11" ht="20.25" customHeight="1">
      <c r="B7" s="32"/>
      <c r="C7" s="27"/>
      <c r="D7" s="27"/>
      <c r="E7" s="265" t="str">
        <f>'Rekapitulace stavby'!K6</f>
        <v>Stavební úpravy učebny B35, B36, B45 v obj. B, areál Mendelu, Zemědělská 1, Brno</v>
      </c>
      <c r="F7" s="265"/>
      <c r="G7" s="265"/>
      <c r="H7" s="265"/>
      <c r="I7" s="27"/>
      <c r="J7" s="27"/>
      <c r="K7" s="34"/>
    </row>
    <row r="8" spans="2:11" s="47" customFormat="1" ht="12.75">
      <c r="B8" s="42"/>
      <c r="C8" s="43"/>
      <c r="D8" s="40" t="s">
        <v>102</v>
      </c>
      <c r="E8" s="43"/>
      <c r="F8" s="43"/>
      <c r="G8" s="43"/>
      <c r="H8" s="43"/>
      <c r="I8" s="43"/>
      <c r="J8" s="43"/>
      <c r="K8" s="46"/>
    </row>
    <row r="9" spans="2:11" s="47" customFormat="1" ht="36.75" customHeight="1">
      <c r="B9" s="42"/>
      <c r="C9" s="43"/>
      <c r="D9" s="43"/>
      <c r="E9" s="256" t="s">
        <v>990</v>
      </c>
      <c r="F9" s="256"/>
      <c r="G9" s="256"/>
      <c r="H9" s="256"/>
      <c r="I9" s="43"/>
      <c r="J9" s="43"/>
      <c r="K9" s="46"/>
    </row>
    <row r="10" spans="2:11" s="47" customFormat="1" ht="12">
      <c r="B10" s="42"/>
      <c r="C10" s="43"/>
      <c r="D10" s="43"/>
      <c r="E10" s="43"/>
      <c r="F10" s="43"/>
      <c r="G10" s="43"/>
      <c r="H10" s="43"/>
      <c r="I10" s="43"/>
      <c r="J10" s="43"/>
      <c r="K10" s="46"/>
    </row>
    <row r="11" spans="2:11" s="47" customFormat="1" ht="14.25" customHeight="1">
      <c r="B11" s="42"/>
      <c r="C11" s="43"/>
      <c r="D11" s="40" t="s">
        <v>19</v>
      </c>
      <c r="E11" s="43"/>
      <c r="F11" s="38"/>
      <c r="G11" s="43"/>
      <c r="H11" s="43"/>
      <c r="I11" s="40" t="s">
        <v>20</v>
      </c>
      <c r="J11" s="38"/>
      <c r="K11" s="46"/>
    </row>
    <row r="12" spans="2:11" s="47" customFormat="1" ht="14.25" customHeight="1">
      <c r="B12" s="42"/>
      <c r="C12" s="43"/>
      <c r="D12" s="40" t="s">
        <v>22</v>
      </c>
      <c r="E12" s="43"/>
      <c r="F12" s="38" t="s">
        <v>23</v>
      </c>
      <c r="G12" s="43"/>
      <c r="H12" s="43"/>
      <c r="I12" s="40" t="s">
        <v>24</v>
      </c>
      <c r="J12" s="78" t="str">
        <f>'Rekapitulace stavby'!AN8</f>
        <v>8.1.2016</v>
      </c>
      <c r="K12" s="46"/>
    </row>
    <row r="13" spans="2:11" s="47" customFormat="1" ht="10.5" customHeight="1">
      <c r="B13" s="42"/>
      <c r="C13" s="43"/>
      <c r="D13" s="43"/>
      <c r="E13" s="43"/>
      <c r="F13" s="43"/>
      <c r="G13" s="43"/>
      <c r="H13" s="43"/>
      <c r="I13" s="43"/>
      <c r="J13" s="43"/>
      <c r="K13" s="46"/>
    </row>
    <row r="14" spans="2:11" s="47" customFormat="1" ht="14.25" customHeight="1">
      <c r="B14" s="42"/>
      <c r="C14" s="43"/>
      <c r="D14" s="40" t="s">
        <v>28</v>
      </c>
      <c r="E14" s="43"/>
      <c r="F14" s="43"/>
      <c r="G14" s="43"/>
      <c r="H14" s="43"/>
      <c r="I14" s="40" t="s">
        <v>29</v>
      </c>
      <c r="J14" s="38"/>
      <c r="K14" s="46"/>
    </row>
    <row r="15" spans="2:11" s="47" customFormat="1" ht="18" customHeight="1">
      <c r="B15" s="42"/>
      <c r="C15" s="43"/>
      <c r="D15" s="43"/>
      <c r="E15" s="38" t="s">
        <v>30</v>
      </c>
      <c r="F15" s="43"/>
      <c r="G15" s="43"/>
      <c r="H15" s="43"/>
      <c r="I15" s="40" t="s">
        <v>31</v>
      </c>
      <c r="J15" s="38"/>
      <c r="K15" s="46"/>
    </row>
    <row r="16" spans="2:11" s="47" customFormat="1" ht="6.75" customHeight="1">
      <c r="B16" s="42"/>
      <c r="C16" s="43"/>
      <c r="D16" s="43"/>
      <c r="E16" s="43"/>
      <c r="F16" s="43"/>
      <c r="G16" s="43"/>
      <c r="H16" s="43"/>
      <c r="I16" s="43"/>
      <c r="J16" s="43"/>
      <c r="K16" s="46"/>
    </row>
    <row r="17" spans="2:11" s="47" customFormat="1" ht="14.25" customHeight="1">
      <c r="B17" s="42"/>
      <c r="C17" s="43"/>
      <c r="D17" s="40" t="s">
        <v>32</v>
      </c>
      <c r="E17" s="43"/>
      <c r="F17" s="43"/>
      <c r="G17" s="43"/>
      <c r="H17" s="43"/>
      <c r="I17" s="40" t="s">
        <v>29</v>
      </c>
      <c r="J17" s="38">
        <f>IF('Rekapitulace stavby'!AN13="Vyplň údaj","",IF('Rekapitulace stavby'!AN13="","",'Rekapitulace stavby'!AN13))</f>
      </c>
      <c r="K17" s="46"/>
    </row>
    <row r="18" spans="2:11" s="47" customFormat="1" ht="18" customHeight="1">
      <c r="B18" s="42"/>
      <c r="C18" s="43"/>
      <c r="D18" s="43"/>
      <c r="E18" s="38">
        <f>IF('Rekapitulace stavby'!E14="Vyplň údaj","",IF('Rekapitulace stavby'!E14="","",'Rekapitulace stavby'!E14))</f>
      </c>
      <c r="F18" s="43"/>
      <c r="G18" s="43"/>
      <c r="H18" s="43"/>
      <c r="I18" s="40" t="s">
        <v>31</v>
      </c>
      <c r="J18" s="38">
        <f>IF('Rekapitulace stavby'!AN14="Vyplň údaj","",IF('Rekapitulace stavby'!AN14="","",'Rekapitulace stavby'!AN14))</f>
      </c>
      <c r="K18" s="46"/>
    </row>
    <row r="19" spans="2:11" s="47" customFormat="1" ht="6.75" customHeight="1">
      <c r="B19" s="42"/>
      <c r="C19" s="43"/>
      <c r="D19" s="43"/>
      <c r="E19" s="43"/>
      <c r="F19" s="43"/>
      <c r="G19" s="43"/>
      <c r="H19" s="43"/>
      <c r="I19" s="43"/>
      <c r="J19" s="43"/>
      <c r="K19" s="46"/>
    </row>
    <row r="20" spans="2:11" s="47" customFormat="1" ht="14.25" customHeight="1">
      <c r="B20" s="42"/>
      <c r="C20" s="43"/>
      <c r="D20" s="40" t="s">
        <v>34</v>
      </c>
      <c r="E20" s="43"/>
      <c r="F20" s="43"/>
      <c r="G20" s="43"/>
      <c r="H20" s="43"/>
      <c r="I20" s="40" t="s">
        <v>29</v>
      </c>
      <c r="J20" s="38"/>
      <c r="K20" s="46"/>
    </row>
    <row r="21" spans="2:11" s="47" customFormat="1" ht="18" customHeight="1">
      <c r="B21" s="42"/>
      <c r="C21" s="43"/>
      <c r="D21" s="43"/>
      <c r="E21" s="38" t="s">
        <v>35</v>
      </c>
      <c r="F21" s="43"/>
      <c r="G21" s="43"/>
      <c r="H21" s="43"/>
      <c r="I21" s="40" t="s">
        <v>31</v>
      </c>
      <c r="J21" s="38"/>
      <c r="K21" s="46"/>
    </row>
    <row r="22" spans="2:11" s="47" customFormat="1" ht="6.75" customHeight="1">
      <c r="B22" s="42"/>
      <c r="C22" s="43"/>
      <c r="D22" s="43"/>
      <c r="E22" s="43"/>
      <c r="F22" s="43"/>
      <c r="G22" s="43"/>
      <c r="H22" s="43"/>
      <c r="I22" s="43"/>
      <c r="J22" s="43"/>
      <c r="K22" s="46"/>
    </row>
    <row r="23" spans="2:11" s="47" customFormat="1" ht="14.25" customHeight="1">
      <c r="B23" s="42"/>
      <c r="C23" s="43"/>
      <c r="D23" s="40" t="s">
        <v>37</v>
      </c>
      <c r="E23" s="43"/>
      <c r="F23" s="43"/>
      <c r="G23" s="43"/>
      <c r="H23" s="43"/>
      <c r="I23" s="43"/>
      <c r="J23" s="43"/>
      <c r="K23" s="46"/>
    </row>
    <row r="24" spans="2:11" s="117" customFormat="1" ht="20.25" customHeight="1">
      <c r="B24" s="114"/>
      <c r="C24" s="115"/>
      <c r="D24" s="115"/>
      <c r="E24" s="262"/>
      <c r="F24" s="262"/>
      <c r="G24" s="262"/>
      <c r="H24" s="262"/>
      <c r="I24" s="115"/>
      <c r="J24" s="115"/>
      <c r="K24" s="116"/>
    </row>
    <row r="25" spans="2:11" s="47" customFormat="1" ht="6.75" customHeight="1">
      <c r="B25" s="42"/>
      <c r="C25" s="43"/>
      <c r="D25" s="43"/>
      <c r="E25" s="43"/>
      <c r="F25" s="43"/>
      <c r="G25" s="43"/>
      <c r="H25" s="43"/>
      <c r="I25" s="43"/>
      <c r="J25" s="43"/>
      <c r="K25" s="46"/>
    </row>
    <row r="26" spans="2:11" s="47" customFormat="1" ht="6.75" customHeight="1">
      <c r="B26" s="42"/>
      <c r="C26" s="43"/>
      <c r="D26" s="79"/>
      <c r="E26" s="79"/>
      <c r="F26" s="79"/>
      <c r="G26" s="79"/>
      <c r="H26" s="79"/>
      <c r="I26" s="79"/>
      <c r="J26" s="79"/>
      <c r="K26" s="119"/>
    </row>
    <row r="27" spans="2:11" s="47" customFormat="1" ht="24.75" customHeight="1">
      <c r="B27" s="42"/>
      <c r="C27" s="43"/>
      <c r="D27" s="118" t="s">
        <v>39</v>
      </c>
      <c r="E27" s="43"/>
      <c r="F27" s="43"/>
      <c r="G27" s="43"/>
      <c r="H27" s="43"/>
      <c r="I27" s="43"/>
      <c r="J27" s="89">
        <f>ROUND(J80,2)</f>
        <v>0</v>
      </c>
      <c r="K27" s="46"/>
    </row>
    <row r="28" spans="2:11" s="47" customFormat="1" ht="6.75" customHeight="1">
      <c r="B28" s="42"/>
      <c r="C28" s="43"/>
      <c r="D28" s="79"/>
      <c r="E28" s="79"/>
      <c r="F28" s="79"/>
      <c r="G28" s="79"/>
      <c r="H28" s="79"/>
      <c r="I28" s="79"/>
      <c r="J28" s="79"/>
      <c r="K28" s="119"/>
    </row>
    <row r="29" spans="2:11" s="47" customFormat="1" ht="14.25" customHeight="1">
      <c r="B29" s="42"/>
      <c r="C29" s="43"/>
      <c r="D29" s="43"/>
      <c r="E29" s="43"/>
      <c r="F29" s="48" t="s">
        <v>41</v>
      </c>
      <c r="G29" s="43"/>
      <c r="H29" s="43"/>
      <c r="I29" s="48" t="s">
        <v>40</v>
      </c>
      <c r="J29" s="48" t="s">
        <v>42</v>
      </c>
      <c r="K29" s="46"/>
    </row>
    <row r="30" spans="2:11" s="47" customFormat="1" ht="14.25" customHeight="1">
      <c r="B30" s="42"/>
      <c r="C30" s="43"/>
      <c r="D30" s="51" t="s">
        <v>43</v>
      </c>
      <c r="E30" s="51" t="s">
        <v>44</v>
      </c>
      <c r="F30" s="120">
        <f>ROUND(SUM(BE80:BE91),2)</f>
        <v>0</v>
      </c>
      <c r="G30" s="43"/>
      <c r="H30" s="43"/>
      <c r="I30" s="121">
        <v>0.21</v>
      </c>
      <c r="J30" s="120">
        <f>ROUND(ROUND((SUM(BE80:BE91)),2)*I30,2)</f>
        <v>0</v>
      </c>
      <c r="K30" s="46"/>
    </row>
    <row r="31" spans="2:11" s="47" customFormat="1" ht="14.25" customHeight="1">
      <c r="B31" s="42"/>
      <c r="C31" s="43"/>
      <c r="D31" s="43"/>
      <c r="E31" s="51" t="s">
        <v>45</v>
      </c>
      <c r="F31" s="120">
        <f>ROUND(SUM(BF80:BF91),2)</f>
        <v>0</v>
      </c>
      <c r="G31" s="43"/>
      <c r="H31" s="43"/>
      <c r="I31" s="121">
        <v>0.15</v>
      </c>
      <c r="J31" s="120">
        <f>ROUND(ROUND((SUM(BF80:BF91)),2)*I31,2)</f>
        <v>0</v>
      </c>
      <c r="K31" s="46"/>
    </row>
    <row r="32" spans="2:11" s="47" customFormat="1" ht="14.25" customHeight="1" hidden="1">
      <c r="B32" s="42"/>
      <c r="C32" s="43"/>
      <c r="D32" s="43"/>
      <c r="E32" s="51" t="s">
        <v>46</v>
      </c>
      <c r="F32" s="120">
        <f>ROUND(SUM(BG80:BG91),2)</f>
        <v>0</v>
      </c>
      <c r="G32" s="43"/>
      <c r="H32" s="43"/>
      <c r="I32" s="121">
        <v>0.21</v>
      </c>
      <c r="J32" s="120">
        <v>0</v>
      </c>
      <c r="K32" s="46"/>
    </row>
    <row r="33" spans="2:11" s="47" customFormat="1" ht="14.25" customHeight="1" hidden="1">
      <c r="B33" s="42"/>
      <c r="C33" s="43"/>
      <c r="D33" s="43"/>
      <c r="E33" s="51" t="s">
        <v>47</v>
      </c>
      <c r="F33" s="120">
        <f>ROUND(SUM(BH80:BH91),2)</f>
        <v>0</v>
      </c>
      <c r="G33" s="43"/>
      <c r="H33" s="43"/>
      <c r="I33" s="121">
        <v>0.15</v>
      </c>
      <c r="J33" s="120">
        <v>0</v>
      </c>
      <c r="K33" s="46"/>
    </row>
    <row r="34" spans="2:11" s="47" customFormat="1" ht="14.25" customHeight="1" hidden="1">
      <c r="B34" s="42"/>
      <c r="C34" s="43"/>
      <c r="D34" s="43"/>
      <c r="E34" s="51" t="s">
        <v>48</v>
      </c>
      <c r="F34" s="120">
        <f>ROUND(SUM(BI80:BI91),2)</f>
        <v>0</v>
      </c>
      <c r="G34" s="43"/>
      <c r="H34" s="43"/>
      <c r="I34" s="121">
        <v>0</v>
      </c>
      <c r="J34" s="120">
        <v>0</v>
      </c>
      <c r="K34" s="46"/>
    </row>
    <row r="35" spans="2:11" s="47" customFormat="1" ht="6.75" customHeight="1">
      <c r="B35" s="42"/>
      <c r="C35" s="43"/>
      <c r="D35" s="43"/>
      <c r="E35" s="43"/>
      <c r="F35" s="43"/>
      <c r="G35" s="43"/>
      <c r="H35" s="43"/>
      <c r="I35" s="43"/>
      <c r="J35" s="43"/>
      <c r="K35" s="46"/>
    </row>
    <row r="36" spans="2:11" s="47" customFormat="1" ht="24.75" customHeight="1">
      <c r="B36" s="42"/>
      <c r="C36" s="54"/>
      <c r="D36" s="55" t="s">
        <v>49</v>
      </c>
      <c r="E36" s="56"/>
      <c r="F36" s="56"/>
      <c r="G36" s="122" t="s">
        <v>50</v>
      </c>
      <c r="H36" s="57" t="s">
        <v>51</v>
      </c>
      <c r="I36" s="56"/>
      <c r="J36" s="123">
        <f>SUM(J27:J34)</f>
        <v>0</v>
      </c>
      <c r="K36" s="124"/>
    </row>
    <row r="37" spans="2:11" s="47" customFormat="1" ht="41.25" customHeight="1">
      <c r="B37" s="59"/>
      <c r="C37" s="60"/>
      <c r="D37" s="60"/>
      <c r="E37" s="60"/>
      <c r="F37" s="60"/>
      <c r="G37" s="60"/>
      <c r="H37" s="60"/>
      <c r="I37" s="60"/>
      <c r="J37" s="60"/>
      <c r="K37" s="61"/>
    </row>
    <row r="41" spans="2:11" s="47" customFormat="1" ht="6.75" customHeight="1">
      <c r="B41" s="125"/>
      <c r="C41" s="126"/>
      <c r="D41" s="126"/>
      <c r="E41" s="126"/>
      <c r="F41" s="126"/>
      <c r="G41" s="126"/>
      <c r="H41" s="126"/>
      <c r="I41" s="126"/>
      <c r="J41" s="126"/>
      <c r="K41" s="127"/>
    </row>
    <row r="42" spans="2:11" s="47" customFormat="1" ht="36.75" customHeight="1">
      <c r="B42" s="42"/>
      <c r="C42" s="33" t="s">
        <v>110</v>
      </c>
      <c r="D42" s="43"/>
      <c r="E42" s="43"/>
      <c r="F42" s="43"/>
      <c r="G42" s="43"/>
      <c r="H42" s="43"/>
      <c r="I42" s="43"/>
      <c r="J42" s="43"/>
      <c r="K42" s="46"/>
    </row>
    <row r="43" spans="2:11" s="47" customFormat="1" ht="6.75" customHeight="1">
      <c r="B43" s="42"/>
      <c r="C43" s="43"/>
      <c r="D43" s="43"/>
      <c r="E43" s="43"/>
      <c r="F43" s="43"/>
      <c r="G43" s="43"/>
      <c r="H43" s="43"/>
      <c r="I43" s="43"/>
      <c r="J43" s="43"/>
      <c r="K43" s="46"/>
    </row>
    <row r="44" spans="2:11" s="47" customFormat="1" ht="14.25" customHeight="1">
      <c r="B44" s="42"/>
      <c r="C44" s="40" t="s">
        <v>16</v>
      </c>
      <c r="D44" s="43"/>
      <c r="E44" s="43"/>
      <c r="F44" s="43"/>
      <c r="G44" s="43"/>
      <c r="H44" s="43"/>
      <c r="I44" s="43"/>
      <c r="J44" s="43"/>
      <c r="K44" s="46"/>
    </row>
    <row r="45" spans="2:11" s="47" customFormat="1" ht="20.25" customHeight="1">
      <c r="B45" s="42"/>
      <c r="C45" s="43"/>
      <c r="D45" s="43"/>
      <c r="E45" s="265" t="str">
        <f>E7</f>
        <v>Stavební úpravy učebny B35, B36, B45 v obj. B, areál Mendelu, Zemědělská 1, Brno</v>
      </c>
      <c r="F45" s="265"/>
      <c r="G45" s="265"/>
      <c r="H45" s="265"/>
      <c r="I45" s="43"/>
      <c r="J45" s="43"/>
      <c r="K45" s="46"/>
    </row>
    <row r="46" spans="2:11" s="47" customFormat="1" ht="14.25" customHeight="1">
      <c r="B46" s="42"/>
      <c r="C46" s="40" t="s">
        <v>102</v>
      </c>
      <c r="D46" s="43"/>
      <c r="E46" s="43"/>
      <c r="F46" s="43"/>
      <c r="G46" s="43"/>
      <c r="H46" s="43"/>
      <c r="I46" s="43"/>
      <c r="J46" s="43"/>
      <c r="K46" s="46"/>
    </row>
    <row r="47" spans="2:11" s="47" customFormat="1" ht="21.75" customHeight="1">
      <c r="B47" s="42"/>
      <c r="C47" s="43"/>
      <c r="D47" s="43"/>
      <c r="E47" s="256" t="str">
        <f>E9</f>
        <v>16-SO002-06 - Vedlejší a ostatní náklady</v>
      </c>
      <c r="F47" s="256"/>
      <c r="G47" s="256"/>
      <c r="H47" s="256"/>
      <c r="I47" s="43"/>
      <c r="J47" s="43"/>
      <c r="K47" s="46"/>
    </row>
    <row r="48" spans="2:11" s="47" customFormat="1" ht="6.75" customHeight="1">
      <c r="B48" s="42"/>
      <c r="C48" s="43"/>
      <c r="D48" s="43"/>
      <c r="E48" s="43"/>
      <c r="F48" s="43"/>
      <c r="G48" s="43"/>
      <c r="H48" s="43"/>
      <c r="I48" s="43"/>
      <c r="J48" s="43"/>
      <c r="K48" s="46"/>
    </row>
    <row r="49" spans="2:11" s="47" customFormat="1" ht="18" customHeight="1">
      <c r="B49" s="42"/>
      <c r="C49" s="40" t="s">
        <v>22</v>
      </c>
      <c r="D49" s="43"/>
      <c r="E49" s="43"/>
      <c r="F49" s="38" t="str">
        <f>F12</f>
        <v> Zemědělská 1, Brno</v>
      </c>
      <c r="G49" s="43"/>
      <c r="H49" s="43"/>
      <c r="I49" s="40" t="s">
        <v>24</v>
      </c>
      <c r="J49" s="78" t="str">
        <f>IF(J12="","",J12)</f>
        <v>8.1.2016</v>
      </c>
      <c r="K49" s="46"/>
    </row>
    <row r="50" spans="2:11" s="47" customFormat="1" ht="6.75" customHeight="1">
      <c r="B50" s="42"/>
      <c r="C50" s="43"/>
      <c r="D50" s="43"/>
      <c r="E50" s="43"/>
      <c r="F50" s="43"/>
      <c r="G50" s="43"/>
      <c r="H50" s="43"/>
      <c r="I50" s="43"/>
      <c r="J50" s="43"/>
      <c r="K50" s="46"/>
    </row>
    <row r="51" spans="2:11" s="47" customFormat="1" ht="12.75">
      <c r="B51" s="42"/>
      <c r="C51" s="40" t="s">
        <v>28</v>
      </c>
      <c r="D51" s="43"/>
      <c r="E51" s="43"/>
      <c r="F51" s="38" t="str">
        <f>E15</f>
        <v>Mendelova univerzita b Brně, Zemědělská 1. Brno</v>
      </c>
      <c r="G51" s="43"/>
      <c r="H51" s="43"/>
      <c r="I51" s="40" t="s">
        <v>34</v>
      </c>
      <c r="J51" s="38" t="str">
        <f>E21</f>
        <v>Ing. Jiřina Dvořáková</v>
      </c>
      <c r="K51" s="46"/>
    </row>
    <row r="52" spans="2:11" s="47" customFormat="1" ht="14.25" customHeight="1">
      <c r="B52" s="42"/>
      <c r="C52" s="40" t="s">
        <v>32</v>
      </c>
      <c r="D52" s="43"/>
      <c r="E52" s="43"/>
      <c r="F52" s="38">
        <f>IF(E18="","",E18)</f>
      </c>
      <c r="G52" s="43"/>
      <c r="H52" s="43"/>
      <c r="I52" s="43"/>
      <c r="J52" s="43"/>
      <c r="K52" s="46"/>
    </row>
    <row r="53" spans="2:11" s="47" customFormat="1" ht="9.75" customHeight="1">
      <c r="B53" s="42"/>
      <c r="C53" s="43"/>
      <c r="D53" s="43"/>
      <c r="E53" s="43"/>
      <c r="F53" s="43"/>
      <c r="G53" s="43"/>
      <c r="H53" s="43"/>
      <c r="I53" s="43"/>
      <c r="J53" s="43"/>
      <c r="K53" s="46"/>
    </row>
    <row r="54" spans="2:11" s="47" customFormat="1" ht="29.25" customHeight="1">
      <c r="B54" s="42"/>
      <c r="C54" s="128" t="s">
        <v>111</v>
      </c>
      <c r="D54" s="54"/>
      <c r="E54" s="54"/>
      <c r="F54" s="54"/>
      <c r="G54" s="54"/>
      <c r="H54" s="54"/>
      <c r="I54" s="54"/>
      <c r="J54" s="129" t="s">
        <v>112</v>
      </c>
      <c r="K54" s="58"/>
    </row>
    <row r="55" spans="2:11" s="47" customFormat="1" ht="9.75" customHeight="1">
      <c r="B55" s="42"/>
      <c r="C55" s="43"/>
      <c r="D55" s="43"/>
      <c r="E55" s="43"/>
      <c r="F55" s="43"/>
      <c r="G55" s="43"/>
      <c r="H55" s="43"/>
      <c r="I55" s="43"/>
      <c r="J55" s="43"/>
      <c r="K55" s="46"/>
    </row>
    <row r="56" spans="2:47" s="47" customFormat="1" ht="29.25" customHeight="1">
      <c r="B56" s="42"/>
      <c r="C56" s="130" t="s">
        <v>113</v>
      </c>
      <c r="D56" s="43"/>
      <c r="E56" s="43"/>
      <c r="F56" s="43"/>
      <c r="G56" s="43"/>
      <c r="H56" s="43"/>
      <c r="I56" s="43"/>
      <c r="J56" s="89">
        <f>J80</f>
        <v>0</v>
      </c>
      <c r="K56" s="46"/>
      <c r="AU56" s="28" t="s">
        <v>114</v>
      </c>
    </row>
    <row r="57" spans="2:11" s="137" customFormat="1" ht="24.75" customHeight="1">
      <c r="B57" s="131"/>
      <c r="C57" s="132"/>
      <c r="D57" s="133" t="s">
        <v>991</v>
      </c>
      <c r="E57" s="134"/>
      <c r="F57" s="134"/>
      <c r="G57" s="134"/>
      <c r="H57" s="134"/>
      <c r="I57" s="134"/>
      <c r="J57" s="135">
        <f>J81</f>
        <v>0</v>
      </c>
      <c r="K57" s="136"/>
    </row>
    <row r="58" spans="2:11" s="144" customFormat="1" ht="19.5" customHeight="1">
      <c r="B58" s="138"/>
      <c r="C58" s="139"/>
      <c r="D58" s="140" t="s">
        <v>992</v>
      </c>
      <c r="E58" s="141"/>
      <c r="F58" s="141"/>
      <c r="G58" s="141"/>
      <c r="H58" s="141"/>
      <c r="I58" s="141"/>
      <c r="J58" s="142">
        <f>J82</f>
        <v>0</v>
      </c>
      <c r="K58" s="143"/>
    </row>
    <row r="59" spans="2:11" s="144" customFormat="1" ht="19.5" customHeight="1">
      <c r="B59" s="138"/>
      <c r="C59" s="139"/>
      <c r="D59" s="140" t="s">
        <v>993</v>
      </c>
      <c r="E59" s="141"/>
      <c r="F59" s="141"/>
      <c r="G59" s="141"/>
      <c r="H59" s="141"/>
      <c r="I59" s="141"/>
      <c r="J59" s="142">
        <f>J85</f>
        <v>0</v>
      </c>
      <c r="K59" s="143"/>
    </row>
    <row r="60" spans="2:11" s="144" customFormat="1" ht="19.5" customHeight="1">
      <c r="B60" s="138"/>
      <c r="C60" s="139"/>
      <c r="D60" s="140" t="s">
        <v>994</v>
      </c>
      <c r="E60" s="141"/>
      <c r="F60" s="141"/>
      <c r="G60" s="141"/>
      <c r="H60" s="141"/>
      <c r="I60" s="141"/>
      <c r="J60" s="142">
        <f>J89</f>
        <v>0</v>
      </c>
      <c r="K60" s="143"/>
    </row>
    <row r="61" spans="2:11" s="47" customFormat="1" ht="21.75" customHeight="1">
      <c r="B61" s="42"/>
      <c r="C61" s="43"/>
      <c r="D61" s="43"/>
      <c r="E61" s="43"/>
      <c r="F61" s="43"/>
      <c r="G61" s="43"/>
      <c r="H61" s="43"/>
      <c r="I61" s="43"/>
      <c r="J61" s="43"/>
      <c r="K61" s="46"/>
    </row>
    <row r="62" spans="2:11" s="47" customFormat="1" ht="121.5" customHeight="1">
      <c r="B62" s="59"/>
      <c r="C62" s="60"/>
      <c r="D62" s="60"/>
      <c r="E62" s="60"/>
      <c r="F62" s="60"/>
      <c r="G62" s="60"/>
      <c r="H62" s="60"/>
      <c r="I62" s="60"/>
      <c r="J62" s="60"/>
      <c r="K62" s="61"/>
    </row>
    <row r="66" spans="2:12" s="47" customFormat="1" ht="6.75" customHeight="1">
      <c r="B66" s="62"/>
      <c r="C66" s="63"/>
      <c r="D66" s="63"/>
      <c r="E66" s="63"/>
      <c r="F66" s="63"/>
      <c r="G66" s="63"/>
      <c r="H66" s="63"/>
      <c r="I66" s="63"/>
      <c r="J66" s="63"/>
      <c r="K66" s="64"/>
      <c r="L66" s="42"/>
    </row>
    <row r="67" spans="2:12" s="47" customFormat="1" ht="36.75" customHeight="1">
      <c r="B67" s="4"/>
      <c r="C67" s="65" t="s">
        <v>137</v>
      </c>
      <c r="K67" s="66"/>
      <c r="L67" s="42"/>
    </row>
    <row r="68" spans="2:12" s="47" customFormat="1" ht="6.75" customHeight="1">
      <c r="B68" s="4"/>
      <c r="K68" s="66"/>
      <c r="L68" s="42"/>
    </row>
    <row r="69" spans="2:12" s="47" customFormat="1" ht="14.25" customHeight="1">
      <c r="B69" s="4"/>
      <c r="C69" s="68" t="s">
        <v>16</v>
      </c>
      <c r="K69" s="66"/>
      <c r="L69" s="42"/>
    </row>
    <row r="70" spans="2:12" s="47" customFormat="1" ht="20.25" customHeight="1">
      <c r="B70" s="4"/>
      <c r="E70" s="265" t="str">
        <f>E7</f>
        <v>Stavební úpravy učebny B35, B36, B45 v obj. B, areál Mendelu, Zemědělská 1, Brno</v>
      </c>
      <c r="F70" s="265"/>
      <c r="G70" s="265"/>
      <c r="H70" s="265"/>
      <c r="K70" s="66"/>
      <c r="L70" s="42"/>
    </row>
    <row r="71" spans="2:12" s="47" customFormat="1" ht="14.25" customHeight="1">
      <c r="B71" s="4"/>
      <c r="C71" s="68" t="s">
        <v>102</v>
      </c>
      <c r="K71" s="66"/>
      <c r="L71" s="42"/>
    </row>
    <row r="72" spans="2:12" s="47" customFormat="1" ht="21.75" customHeight="1">
      <c r="B72" s="4"/>
      <c r="E72" s="256" t="str">
        <f>E9</f>
        <v>16-SO002-06 - Vedlejší a ostatní náklady</v>
      </c>
      <c r="F72" s="256"/>
      <c r="G72" s="256"/>
      <c r="H72" s="256"/>
      <c r="K72" s="66"/>
      <c r="L72" s="42"/>
    </row>
    <row r="73" spans="2:12" s="47" customFormat="1" ht="6.75" customHeight="1">
      <c r="B73" s="4"/>
      <c r="K73" s="66"/>
      <c r="L73" s="42"/>
    </row>
    <row r="74" spans="2:12" s="47" customFormat="1" ht="18" customHeight="1">
      <c r="B74" s="4"/>
      <c r="C74" s="68" t="s">
        <v>22</v>
      </c>
      <c r="F74" s="145" t="str">
        <f>F12</f>
        <v> Zemědělská 1, Brno</v>
      </c>
      <c r="I74" s="68" t="s">
        <v>24</v>
      </c>
      <c r="J74" s="146" t="str">
        <f>IF(J12="","",J12)</f>
        <v>8.1.2016</v>
      </c>
      <c r="K74" s="66"/>
      <c r="L74" s="42"/>
    </row>
    <row r="75" spans="2:12" s="47" customFormat="1" ht="6.75" customHeight="1">
      <c r="B75" s="4"/>
      <c r="K75" s="66"/>
      <c r="L75" s="42"/>
    </row>
    <row r="76" spans="2:12" s="47" customFormat="1" ht="12.75">
      <c r="B76" s="4"/>
      <c r="C76" s="68" t="s">
        <v>28</v>
      </c>
      <c r="F76" s="145" t="str">
        <f>E15</f>
        <v>Mendelova univerzita b Brně, Zemědělská 1. Brno</v>
      </c>
      <c r="I76" s="68" t="s">
        <v>34</v>
      </c>
      <c r="J76" s="145" t="str">
        <f>E21</f>
        <v>Ing. Jiřina Dvořáková</v>
      </c>
      <c r="K76" s="66"/>
      <c r="L76" s="42"/>
    </row>
    <row r="77" spans="2:12" s="47" customFormat="1" ht="14.25" customHeight="1">
      <c r="B77" s="4"/>
      <c r="C77" s="68" t="s">
        <v>32</v>
      </c>
      <c r="F77" s="145">
        <f>IF(E18="","",E18)</f>
      </c>
      <c r="K77" s="66"/>
      <c r="L77" s="42"/>
    </row>
    <row r="78" spans="2:12" s="47" customFormat="1" ht="9.75" customHeight="1">
      <c r="B78" s="4"/>
      <c r="K78" s="66"/>
      <c r="L78" s="42"/>
    </row>
    <row r="79" spans="2:20" s="153" customFormat="1" ht="29.25" customHeight="1">
      <c r="B79" s="147"/>
      <c r="C79" s="148" t="s">
        <v>138</v>
      </c>
      <c r="D79" s="149" t="s">
        <v>58</v>
      </c>
      <c r="E79" s="149" t="s">
        <v>54</v>
      </c>
      <c r="F79" s="149" t="s">
        <v>139</v>
      </c>
      <c r="G79" s="149" t="s">
        <v>140</v>
      </c>
      <c r="H79" s="149" t="s">
        <v>141</v>
      </c>
      <c r="I79" s="150" t="s">
        <v>142</v>
      </c>
      <c r="J79" s="149" t="s">
        <v>112</v>
      </c>
      <c r="K79" s="151" t="s">
        <v>143</v>
      </c>
      <c r="L79" s="152"/>
      <c r="M79" s="83" t="s">
        <v>144</v>
      </c>
      <c r="N79" s="84" t="s">
        <v>43</v>
      </c>
      <c r="O79" s="84" t="s">
        <v>145</v>
      </c>
      <c r="P79" s="84" t="s">
        <v>146</v>
      </c>
      <c r="Q79" s="84" t="s">
        <v>147</v>
      </c>
      <c r="R79" s="84" t="s">
        <v>148</v>
      </c>
      <c r="S79" s="84" t="s">
        <v>149</v>
      </c>
      <c r="T79" s="85" t="s">
        <v>150</v>
      </c>
    </row>
    <row r="80" spans="2:63" s="47" customFormat="1" ht="29.25" customHeight="1">
      <c r="B80" s="4"/>
      <c r="C80" s="87" t="s">
        <v>113</v>
      </c>
      <c r="J80" s="154">
        <f>BK80</f>
        <v>0</v>
      </c>
      <c r="K80" s="66"/>
      <c r="L80" s="42"/>
      <c r="M80" s="86"/>
      <c r="N80" s="79"/>
      <c r="O80" s="79"/>
      <c r="P80" s="155">
        <f>P81</f>
        <v>0</v>
      </c>
      <c r="Q80" s="79"/>
      <c r="R80" s="155">
        <f>R81</f>
        <v>0</v>
      </c>
      <c r="S80" s="79"/>
      <c r="T80" s="156">
        <f>T81</f>
        <v>0</v>
      </c>
      <c r="AT80" s="28" t="s">
        <v>72</v>
      </c>
      <c r="AU80" s="28" t="s">
        <v>114</v>
      </c>
      <c r="BK80" s="157">
        <f>BK81</f>
        <v>0</v>
      </c>
    </row>
    <row r="81" spans="2:63" s="159" customFormat="1" ht="36.75" customHeight="1">
      <c r="B81" s="158"/>
      <c r="D81" s="160" t="s">
        <v>72</v>
      </c>
      <c r="E81" s="161" t="s">
        <v>995</v>
      </c>
      <c r="F81" s="161" t="s">
        <v>996</v>
      </c>
      <c r="J81" s="162">
        <f>BK81</f>
        <v>0</v>
      </c>
      <c r="K81" s="163"/>
      <c r="L81" s="164"/>
      <c r="M81" s="165"/>
      <c r="N81" s="166"/>
      <c r="O81" s="166"/>
      <c r="P81" s="167">
        <f>P82+P85+P89</f>
        <v>0</v>
      </c>
      <c r="Q81" s="166"/>
      <c r="R81" s="167">
        <f>R82+R85+R89</f>
        <v>0</v>
      </c>
      <c r="S81" s="166"/>
      <c r="T81" s="168">
        <f>T82+T85+T89</f>
        <v>0</v>
      </c>
      <c r="AR81" s="160" t="s">
        <v>191</v>
      </c>
      <c r="AT81" s="169" t="s">
        <v>72</v>
      </c>
      <c r="AU81" s="169" t="s">
        <v>73</v>
      </c>
      <c r="AY81" s="160" t="s">
        <v>153</v>
      </c>
      <c r="BK81" s="170">
        <f>BK82+BK85+BK89</f>
        <v>0</v>
      </c>
    </row>
    <row r="82" spans="2:63" s="159" customFormat="1" ht="19.5" customHeight="1">
      <c r="B82" s="158"/>
      <c r="D82" s="171" t="s">
        <v>72</v>
      </c>
      <c r="E82" s="172" t="s">
        <v>997</v>
      </c>
      <c r="F82" s="172" t="s">
        <v>998</v>
      </c>
      <c r="J82" s="173">
        <f>BK82</f>
        <v>0</v>
      </c>
      <c r="K82" s="163"/>
      <c r="L82" s="164"/>
      <c r="M82" s="165"/>
      <c r="N82" s="166"/>
      <c r="O82" s="166"/>
      <c r="P82" s="167">
        <f>SUM(P83:P84)</f>
        <v>0</v>
      </c>
      <c r="Q82" s="166"/>
      <c r="R82" s="167">
        <f>SUM(R83:R84)</f>
        <v>0</v>
      </c>
      <c r="S82" s="166"/>
      <c r="T82" s="168">
        <f>SUM(T83:T84)</f>
        <v>0</v>
      </c>
      <c r="AR82" s="160" t="s">
        <v>191</v>
      </c>
      <c r="AT82" s="169" t="s">
        <v>72</v>
      </c>
      <c r="AU82" s="169" t="s">
        <v>21</v>
      </c>
      <c r="AY82" s="160" t="s">
        <v>153</v>
      </c>
      <c r="BK82" s="170">
        <f>SUM(BK83:BK84)</f>
        <v>0</v>
      </c>
    </row>
    <row r="83" spans="2:65" s="47" customFormat="1" ht="28.5" customHeight="1">
      <c r="B83" s="4"/>
      <c r="C83" s="5" t="s">
        <v>21</v>
      </c>
      <c r="D83" s="5" t="s">
        <v>156</v>
      </c>
      <c r="E83" s="6" t="s">
        <v>999</v>
      </c>
      <c r="F83" s="7" t="s">
        <v>1000</v>
      </c>
      <c r="G83" s="8" t="s">
        <v>742</v>
      </c>
      <c r="H83" s="9">
        <v>60</v>
      </c>
      <c r="I83" s="10"/>
      <c r="J83" s="11">
        <f>ROUND(I83*H83,2)</f>
        <v>0</v>
      </c>
      <c r="K83" s="12" t="s">
        <v>160</v>
      </c>
      <c r="L83" s="42"/>
      <c r="M83" s="174"/>
      <c r="N83" s="175" t="s">
        <v>44</v>
      </c>
      <c r="O83" s="43"/>
      <c r="P83" s="176">
        <f>O83*H83</f>
        <v>0</v>
      </c>
      <c r="Q83" s="176">
        <v>0</v>
      </c>
      <c r="R83" s="176">
        <f>Q83*H83</f>
        <v>0</v>
      </c>
      <c r="S83" s="176">
        <v>0</v>
      </c>
      <c r="T83" s="177">
        <f>S83*H83</f>
        <v>0</v>
      </c>
      <c r="AR83" s="28" t="s">
        <v>1001</v>
      </c>
      <c r="AT83" s="28" t="s">
        <v>156</v>
      </c>
      <c r="AU83" s="28" t="s">
        <v>82</v>
      </c>
      <c r="AY83" s="28" t="s">
        <v>153</v>
      </c>
      <c r="BE83" s="178">
        <f>IF(N83="základní",J83,0)</f>
        <v>0</v>
      </c>
      <c r="BF83" s="178">
        <f>IF(N83="snížená",J83,0)</f>
        <v>0</v>
      </c>
      <c r="BG83" s="178">
        <f>IF(N83="zákl. přenesená",J83,0)</f>
        <v>0</v>
      </c>
      <c r="BH83" s="178">
        <f>IF(N83="sníž. přenesená",J83,0)</f>
        <v>0</v>
      </c>
      <c r="BI83" s="178">
        <f>IF(N83="nulová",J83,0)</f>
        <v>0</v>
      </c>
      <c r="BJ83" s="28" t="s">
        <v>21</v>
      </c>
      <c r="BK83" s="178">
        <f>ROUND(I83*H83,2)</f>
        <v>0</v>
      </c>
      <c r="BL83" s="28" t="s">
        <v>1001</v>
      </c>
      <c r="BM83" s="28" t="s">
        <v>1002</v>
      </c>
    </row>
    <row r="84" spans="2:47" s="47" customFormat="1" ht="24">
      <c r="B84" s="4"/>
      <c r="D84" s="179" t="s">
        <v>163</v>
      </c>
      <c r="F84" s="180" t="s">
        <v>1003</v>
      </c>
      <c r="K84" s="66"/>
      <c r="L84" s="42"/>
      <c r="M84" s="181"/>
      <c r="N84" s="43"/>
      <c r="O84" s="43"/>
      <c r="P84" s="43"/>
      <c r="Q84" s="43"/>
      <c r="R84" s="43"/>
      <c r="S84" s="43"/>
      <c r="T84" s="81"/>
      <c r="AT84" s="28" t="s">
        <v>163</v>
      </c>
      <c r="AU84" s="28" t="s">
        <v>82</v>
      </c>
    </row>
    <row r="85" spans="2:63" s="159" customFormat="1" ht="29.25" customHeight="1">
      <c r="B85" s="158"/>
      <c r="D85" s="171" t="s">
        <v>72</v>
      </c>
      <c r="E85" s="172" t="s">
        <v>1004</v>
      </c>
      <c r="F85" s="172" t="s">
        <v>1005</v>
      </c>
      <c r="J85" s="173">
        <f>BK85</f>
        <v>0</v>
      </c>
      <c r="K85" s="163"/>
      <c r="L85" s="164"/>
      <c r="M85" s="165"/>
      <c r="N85" s="166"/>
      <c r="O85" s="166"/>
      <c r="P85" s="167">
        <f>SUM(P86:P88)</f>
        <v>0</v>
      </c>
      <c r="Q85" s="166"/>
      <c r="R85" s="167">
        <f>SUM(R86:R88)</f>
        <v>0</v>
      </c>
      <c r="S85" s="166"/>
      <c r="T85" s="168">
        <f>SUM(T86:T88)</f>
        <v>0</v>
      </c>
      <c r="AR85" s="160" t="s">
        <v>191</v>
      </c>
      <c r="AT85" s="169" t="s">
        <v>72</v>
      </c>
      <c r="AU85" s="169" t="s">
        <v>21</v>
      </c>
      <c r="AY85" s="160" t="s">
        <v>153</v>
      </c>
      <c r="BK85" s="170">
        <f>SUM(BK86:BK88)</f>
        <v>0</v>
      </c>
    </row>
    <row r="86" spans="2:65" s="47" customFormat="1" ht="20.25" customHeight="1">
      <c r="B86" s="4"/>
      <c r="C86" s="5" t="s">
        <v>82</v>
      </c>
      <c r="D86" s="5" t="s">
        <v>156</v>
      </c>
      <c r="E86" s="6" t="s">
        <v>1006</v>
      </c>
      <c r="F86" s="7" t="s">
        <v>1007</v>
      </c>
      <c r="G86" s="8" t="s">
        <v>262</v>
      </c>
      <c r="H86" s="9">
        <v>1</v>
      </c>
      <c r="I86" s="10"/>
      <c r="J86" s="11">
        <f>ROUND(I86*H86,2)</f>
        <v>0</v>
      </c>
      <c r="K86" s="12"/>
      <c r="L86" s="42"/>
      <c r="M86" s="174"/>
      <c r="N86" s="175" t="s">
        <v>44</v>
      </c>
      <c r="O86" s="43"/>
      <c r="P86" s="176">
        <f>O86*H86</f>
        <v>0</v>
      </c>
      <c r="Q86" s="176">
        <v>0</v>
      </c>
      <c r="R86" s="176">
        <f>Q86*H86</f>
        <v>0</v>
      </c>
      <c r="S86" s="176">
        <v>0</v>
      </c>
      <c r="T86" s="177">
        <f>S86*H86</f>
        <v>0</v>
      </c>
      <c r="AR86" s="28" t="s">
        <v>1001</v>
      </c>
      <c r="AT86" s="28" t="s">
        <v>156</v>
      </c>
      <c r="AU86" s="28" t="s">
        <v>82</v>
      </c>
      <c r="AY86" s="28" t="s">
        <v>153</v>
      </c>
      <c r="BE86" s="178">
        <f>IF(N86="základní",J86,0)</f>
        <v>0</v>
      </c>
      <c r="BF86" s="178">
        <f>IF(N86="snížená",J86,0)</f>
        <v>0</v>
      </c>
      <c r="BG86" s="178">
        <f>IF(N86="zákl. přenesená",J86,0)</f>
        <v>0</v>
      </c>
      <c r="BH86" s="178">
        <f>IF(N86="sníž. přenesená",J86,0)</f>
        <v>0</v>
      </c>
      <c r="BI86" s="178">
        <f>IF(N86="nulová",J86,0)</f>
        <v>0</v>
      </c>
      <c r="BJ86" s="28" t="s">
        <v>21</v>
      </c>
      <c r="BK86" s="178">
        <f>ROUND(I86*H86,2)</f>
        <v>0</v>
      </c>
      <c r="BL86" s="28" t="s">
        <v>1001</v>
      </c>
      <c r="BM86" s="28" t="s">
        <v>1008</v>
      </c>
    </row>
    <row r="87" spans="2:47" s="47" customFormat="1" ht="12">
      <c r="B87" s="4"/>
      <c r="D87" s="179" t="s">
        <v>163</v>
      </c>
      <c r="F87" s="180" t="s">
        <v>1009</v>
      </c>
      <c r="K87" s="66"/>
      <c r="L87" s="42"/>
      <c r="M87" s="181"/>
      <c r="N87" s="43"/>
      <c r="O87" s="43"/>
      <c r="P87" s="43"/>
      <c r="Q87" s="43"/>
      <c r="R87" s="43"/>
      <c r="S87" s="43"/>
      <c r="T87" s="81"/>
      <c r="AT87" s="28" t="s">
        <v>163</v>
      </c>
      <c r="AU87" s="28" t="s">
        <v>82</v>
      </c>
    </row>
    <row r="88" spans="2:47" s="47" customFormat="1" ht="120">
      <c r="B88" s="4"/>
      <c r="D88" s="179" t="s">
        <v>400</v>
      </c>
      <c r="F88" s="220" t="s">
        <v>1010</v>
      </c>
      <c r="K88" s="66"/>
      <c r="L88" s="42"/>
      <c r="M88" s="181"/>
      <c r="N88" s="43"/>
      <c r="O88" s="43"/>
      <c r="P88" s="43"/>
      <c r="Q88" s="43"/>
      <c r="R88" s="43"/>
      <c r="S88" s="43"/>
      <c r="T88" s="81"/>
      <c r="AT88" s="28" t="s">
        <v>400</v>
      </c>
      <c r="AU88" s="28" t="s">
        <v>82</v>
      </c>
    </row>
    <row r="89" spans="2:63" s="159" customFormat="1" ht="29.25" customHeight="1">
      <c r="B89" s="158"/>
      <c r="D89" s="171" t="s">
        <v>72</v>
      </c>
      <c r="E89" s="172" t="s">
        <v>1011</v>
      </c>
      <c r="F89" s="172" t="s">
        <v>1012</v>
      </c>
      <c r="J89" s="173">
        <f>BK89</f>
        <v>0</v>
      </c>
      <c r="K89" s="163"/>
      <c r="L89" s="164"/>
      <c r="M89" s="165"/>
      <c r="N89" s="166"/>
      <c r="O89" s="166"/>
      <c r="P89" s="167">
        <f>SUM(P90:P91)</f>
        <v>0</v>
      </c>
      <c r="Q89" s="166"/>
      <c r="R89" s="167">
        <f>SUM(R90:R91)</f>
        <v>0</v>
      </c>
      <c r="S89" s="166"/>
      <c r="T89" s="168">
        <f>SUM(T90:T91)</f>
        <v>0</v>
      </c>
      <c r="AR89" s="160" t="s">
        <v>191</v>
      </c>
      <c r="AT89" s="169" t="s">
        <v>72</v>
      </c>
      <c r="AU89" s="169" t="s">
        <v>21</v>
      </c>
      <c r="AY89" s="160" t="s">
        <v>153</v>
      </c>
      <c r="BK89" s="170">
        <f>SUM(BK90:BK91)</f>
        <v>0</v>
      </c>
    </row>
    <row r="90" spans="2:65" s="47" customFormat="1" ht="20.25" customHeight="1">
      <c r="B90" s="4"/>
      <c r="C90" s="5" t="s">
        <v>154</v>
      </c>
      <c r="D90" s="5" t="s">
        <v>156</v>
      </c>
      <c r="E90" s="6" t="s">
        <v>1013</v>
      </c>
      <c r="F90" s="7" t="s">
        <v>1012</v>
      </c>
      <c r="G90" s="8" t="s">
        <v>262</v>
      </c>
      <c r="H90" s="9">
        <v>1</v>
      </c>
      <c r="I90" s="10"/>
      <c r="J90" s="11">
        <f>ROUND(I90*H90,2)</f>
        <v>0</v>
      </c>
      <c r="K90" s="12" t="s">
        <v>160</v>
      </c>
      <c r="L90" s="42"/>
      <c r="M90" s="174"/>
      <c r="N90" s="175" t="s">
        <v>44</v>
      </c>
      <c r="O90" s="43"/>
      <c r="P90" s="176">
        <f>O90*H90</f>
        <v>0</v>
      </c>
      <c r="Q90" s="176">
        <v>0</v>
      </c>
      <c r="R90" s="176">
        <f>Q90*H90</f>
        <v>0</v>
      </c>
      <c r="S90" s="176">
        <v>0</v>
      </c>
      <c r="T90" s="177">
        <f>S90*H90</f>
        <v>0</v>
      </c>
      <c r="AR90" s="28" t="s">
        <v>1001</v>
      </c>
      <c r="AT90" s="28" t="s">
        <v>156</v>
      </c>
      <c r="AU90" s="28" t="s">
        <v>82</v>
      </c>
      <c r="AY90" s="28" t="s">
        <v>153</v>
      </c>
      <c r="BE90" s="178">
        <f>IF(N90="základní",J90,0)</f>
        <v>0</v>
      </c>
      <c r="BF90" s="178">
        <f>IF(N90="snížená",J90,0)</f>
        <v>0</v>
      </c>
      <c r="BG90" s="178">
        <f>IF(N90="zákl. přenesená",J90,0)</f>
        <v>0</v>
      </c>
      <c r="BH90" s="178">
        <f>IF(N90="sníž. přenesená",J90,0)</f>
        <v>0</v>
      </c>
      <c r="BI90" s="178">
        <f>IF(N90="nulová",J90,0)</f>
        <v>0</v>
      </c>
      <c r="BJ90" s="28" t="s">
        <v>21</v>
      </c>
      <c r="BK90" s="178">
        <f>ROUND(I90*H90,2)</f>
        <v>0</v>
      </c>
      <c r="BL90" s="28" t="s">
        <v>1001</v>
      </c>
      <c r="BM90" s="28" t="s">
        <v>1014</v>
      </c>
    </row>
    <row r="91" spans="2:47" s="47" customFormat="1" ht="12">
      <c r="B91" s="4"/>
      <c r="D91" s="179" t="s">
        <v>163</v>
      </c>
      <c r="F91" s="180" t="s">
        <v>1015</v>
      </c>
      <c r="K91" s="66"/>
      <c r="L91" s="42"/>
      <c r="M91" s="229"/>
      <c r="N91" s="230"/>
      <c r="O91" s="230"/>
      <c r="P91" s="230"/>
      <c r="Q91" s="230"/>
      <c r="R91" s="230"/>
      <c r="S91" s="230"/>
      <c r="T91" s="231"/>
      <c r="AT91" s="28" t="s">
        <v>163</v>
      </c>
      <c r="AU91" s="28" t="s">
        <v>82</v>
      </c>
    </row>
    <row r="92" spans="2:12" s="47" customFormat="1" ht="6.75" customHeight="1">
      <c r="B92" s="111"/>
      <c r="C92" s="45"/>
      <c r="D92" s="45"/>
      <c r="E92" s="45"/>
      <c r="F92" s="45"/>
      <c r="G92" s="45"/>
      <c r="H92" s="45"/>
      <c r="I92" s="45"/>
      <c r="J92" s="45"/>
      <c r="K92" s="112"/>
      <c r="L92" s="42"/>
    </row>
  </sheetData>
  <sheetProtection password="CC06" sheet="1" objects="1" scenarios="1" selectLockedCells="1"/>
  <mergeCells count="9">
    <mergeCell ref="E47:H47"/>
    <mergeCell ref="E70:H70"/>
    <mergeCell ref="E72:H72"/>
    <mergeCell ref="G1:H1"/>
    <mergeCell ref="L2:V2"/>
    <mergeCell ref="E7:H7"/>
    <mergeCell ref="E9:H9"/>
    <mergeCell ref="E24:H24"/>
    <mergeCell ref="E45:H45"/>
  </mergeCells>
  <printOptions/>
  <pageMargins left="0.5833333333333334" right="0.5833333333333334" top="0.5833333333333334" bottom="0.75" header="0.5118055555555555" footer="0.5833333333333334"/>
  <pageSetup horizontalDpi="300" verticalDpi="300" orientation="landscape"/>
  <headerFooter alignWithMargins="0">
    <oddFooter>&amp;C&amp;"Times New Roman,obyčejné"&amp;12Stránka &amp;P z &amp;N</oddFooter>
  </headerFooter>
</worksheet>
</file>

<file path=xl/worksheets/sheet8.xml><?xml version="1.0" encoding="utf-8"?>
<worksheet xmlns="http://schemas.openxmlformats.org/spreadsheetml/2006/main" xmlns:r="http://schemas.openxmlformats.org/officeDocument/2006/relationships">
  <dimension ref="A1:I116"/>
  <sheetViews>
    <sheetView zoomScalePageLayoutView="0" workbookViewId="0" topLeftCell="A25">
      <selection activeCell="F20" sqref="F20"/>
    </sheetView>
  </sheetViews>
  <sheetFormatPr defaultColWidth="9.33203125" defaultRowHeight="13.5"/>
  <cols>
    <col min="1" max="1" width="7.33203125" style="0" customWidth="1"/>
    <col min="2" max="2" width="17.16015625" style="0" customWidth="1"/>
    <col min="3" max="3" width="55.33203125" style="0" customWidth="1"/>
    <col min="4" max="4" width="12.16015625" style="0" customWidth="1"/>
    <col min="5" max="5" width="12.33203125" style="0" customWidth="1"/>
    <col min="6" max="6" width="11.5" style="0" customWidth="1"/>
    <col min="7" max="7" width="12.5" style="0" customWidth="1"/>
    <col min="8" max="8" width="12" style="0" customWidth="1"/>
    <col min="9" max="9" width="12.5" style="0" customWidth="1"/>
  </cols>
  <sheetData>
    <row r="1" spans="1:2" ht="13.5">
      <c r="A1" s="269" t="s">
        <v>1016</v>
      </c>
      <c r="B1" s="269"/>
    </row>
    <row r="2" spans="1:2" ht="13.5">
      <c r="A2" s="269" t="s">
        <v>1017</v>
      </c>
      <c r="B2" s="269"/>
    </row>
    <row r="3" spans="1:2" ht="18" customHeight="1">
      <c r="A3" s="269" t="s">
        <v>1018</v>
      </c>
      <c r="B3" s="269"/>
    </row>
    <row r="5" ht="12">
      <c r="C5" s="270" t="s">
        <v>1019</v>
      </c>
    </row>
    <row r="7" spans="1:9" ht="12">
      <c r="A7" s="271" t="s">
        <v>1020</v>
      </c>
      <c r="B7" s="271" t="s">
        <v>1021</v>
      </c>
      <c r="C7" s="271"/>
      <c r="D7" s="271"/>
      <c r="E7" s="271"/>
      <c r="F7" s="272" t="s">
        <v>1022</v>
      </c>
      <c r="G7" s="271"/>
      <c r="H7" s="271"/>
      <c r="I7" s="271"/>
    </row>
    <row r="8" spans="1:9" ht="12">
      <c r="A8" s="271" t="s">
        <v>1023</v>
      </c>
      <c r="B8" s="271" t="s">
        <v>1024</v>
      </c>
      <c r="C8" s="271" t="s">
        <v>1025</v>
      </c>
      <c r="D8" s="272" t="s">
        <v>1026</v>
      </c>
      <c r="E8" s="272" t="s">
        <v>1027</v>
      </c>
      <c r="F8" s="272" t="s">
        <v>1026</v>
      </c>
      <c r="G8" s="272" t="s">
        <v>1028</v>
      </c>
      <c r="H8" s="272" t="s">
        <v>1029</v>
      </c>
      <c r="I8" s="272" t="s">
        <v>1030</v>
      </c>
    </row>
    <row r="9" spans="1:7" ht="12">
      <c r="A9" s="273"/>
      <c r="B9" s="273"/>
      <c r="C9" s="274"/>
      <c r="D9" s="274"/>
      <c r="E9" s="274"/>
      <c r="F9" s="274"/>
      <c r="G9" s="274"/>
    </row>
    <row r="10" ht="12">
      <c r="B10" s="275" t="s">
        <v>1031</v>
      </c>
    </row>
    <row r="12" spans="1:9" ht="12">
      <c r="A12" s="276">
        <v>1</v>
      </c>
      <c r="B12" s="277">
        <v>210010003</v>
      </c>
      <c r="C12" s="278" t="s">
        <v>1032</v>
      </c>
      <c r="D12" s="279" t="s">
        <v>395</v>
      </c>
      <c r="E12" s="280">
        <v>24</v>
      </c>
      <c r="F12" s="281"/>
      <c r="G12" s="280">
        <f>E12*F12</f>
        <v>0</v>
      </c>
      <c r="H12" s="280"/>
      <c r="I12" s="280"/>
    </row>
    <row r="13" spans="1:9" ht="12">
      <c r="A13" s="276">
        <v>2</v>
      </c>
      <c r="B13" s="277" t="s">
        <v>1029</v>
      </c>
      <c r="C13" s="278" t="s">
        <v>1033</v>
      </c>
      <c r="D13" s="279" t="s">
        <v>395</v>
      </c>
      <c r="E13" s="280">
        <v>24</v>
      </c>
      <c r="F13" s="281"/>
      <c r="G13" s="280"/>
      <c r="H13" s="280">
        <f aca="true" t="shared" si="0" ref="H13:H78">E13*F13</f>
        <v>0</v>
      </c>
      <c r="I13" s="280"/>
    </row>
    <row r="14" spans="1:9" ht="12">
      <c r="A14" s="276">
        <v>3</v>
      </c>
      <c r="B14" s="277">
        <v>210010105</v>
      </c>
      <c r="C14" s="278" t="s">
        <v>1034</v>
      </c>
      <c r="D14" s="279" t="s">
        <v>395</v>
      </c>
      <c r="E14" s="280">
        <v>29</v>
      </c>
      <c r="F14" s="281"/>
      <c r="G14" s="280">
        <f>E14*F14</f>
        <v>0</v>
      </c>
      <c r="H14" s="280"/>
      <c r="I14" s="280"/>
    </row>
    <row r="15" spans="1:9" ht="12">
      <c r="A15" s="276">
        <v>4</v>
      </c>
      <c r="B15" s="277" t="s">
        <v>1035</v>
      </c>
      <c r="C15" s="278" t="s">
        <v>1036</v>
      </c>
      <c r="D15" s="279" t="s">
        <v>395</v>
      </c>
      <c r="E15" s="280">
        <v>20</v>
      </c>
      <c r="F15" s="281"/>
      <c r="G15" s="280"/>
      <c r="H15" s="280">
        <f t="shared" si="0"/>
        <v>0</v>
      </c>
      <c r="I15" s="280"/>
    </row>
    <row r="16" spans="1:9" ht="12">
      <c r="A16" s="276">
        <v>5</v>
      </c>
      <c r="B16" s="277" t="s">
        <v>1037</v>
      </c>
      <c r="C16" s="278" t="s">
        <v>1038</v>
      </c>
      <c r="D16" s="279" t="s">
        <v>395</v>
      </c>
      <c r="E16" s="280">
        <v>9</v>
      </c>
      <c r="F16" s="281"/>
      <c r="G16" s="280"/>
      <c r="H16" s="280">
        <f t="shared" si="0"/>
        <v>0</v>
      </c>
      <c r="I16" s="280"/>
    </row>
    <row r="17" spans="1:9" ht="12">
      <c r="A17" s="276">
        <v>6</v>
      </c>
      <c r="B17" s="277">
        <v>210010301</v>
      </c>
      <c r="C17" s="278" t="s">
        <v>1039</v>
      </c>
      <c r="D17" s="279" t="s">
        <v>1040</v>
      </c>
      <c r="E17" s="280">
        <v>28</v>
      </c>
      <c r="F17" s="281"/>
      <c r="G17" s="280">
        <f>E17*F17</f>
        <v>0</v>
      </c>
      <c r="H17" s="280"/>
      <c r="I17" s="280"/>
    </row>
    <row r="18" spans="1:9" ht="12">
      <c r="A18" s="276">
        <v>7</v>
      </c>
      <c r="B18" s="277" t="s">
        <v>1035</v>
      </c>
      <c r="C18" s="278" t="s">
        <v>1041</v>
      </c>
      <c r="D18" s="279" t="s">
        <v>1040</v>
      </c>
      <c r="E18" s="280">
        <v>21</v>
      </c>
      <c r="F18" s="281"/>
      <c r="G18" s="280"/>
      <c r="H18" s="280">
        <f t="shared" si="0"/>
        <v>0</v>
      </c>
      <c r="I18" s="280"/>
    </row>
    <row r="19" spans="1:9" ht="12">
      <c r="A19" s="276">
        <v>8</v>
      </c>
      <c r="B19" s="277" t="s">
        <v>1037</v>
      </c>
      <c r="C19" s="278" t="s">
        <v>1042</v>
      </c>
      <c r="D19" s="279" t="s">
        <v>1040</v>
      </c>
      <c r="E19" s="280">
        <v>1</v>
      </c>
      <c r="F19" s="281"/>
      <c r="G19" s="280"/>
      <c r="H19" s="280">
        <f t="shared" si="0"/>
        <v>0</v>
      </c>
      <c r="I19" s="280"/>
    </row>
    <row r="20" spans="1:9" ht="12">
      <c r="A20" s="276">
        <v>9</v>
      </c>
      <c r="B20" s="277" t="s">
        <v>1043</v>
      </c>
      <c r="C20" s="278" t="s">
        <v>1044</v>
      </c>
      <c r="D20" s="279" t="s">
        <v>1040</v>
      </c>
      <c r="E20" s="280">
        <v>6</v>
      </c>
      <c r="F20" s="281"/>
      <c r="G20" s="280"/>
      <c r="H20" s="280">
        <f t="shared" si="0"/>
        <v>0</v>
      </c>
      <c r="I20" s="280"/>
    </row>
    <row r="21" spans="1:9" ht="12">
      <c r="A21" s="276">
        <v>10</v>
      </c>
      <c r="B21" s="277" t="s">
        <v>1045</v>
      </c>
      <c r="C21" s="278" t="s">
        <v>1046</v>
      </c>
      <c r="D21" s="279" t="s">
        <v>1040</v>
      </c>
      <c r="E21" s="280">
        <v>6</v>
      </c>
      <c r="F21" s="281"/>
      <c r="G21" s="280"/>
      <c r="H21" s="280">
        <f t="shared" si="0"/>
        <v>0</v>
      </c>
      <c r="I21" s="280"/>
    </row>
    <row r="22" spans="1:9" ht="12">
      <c r="A22" s="276">
        <v>11</v>
      </c>
      <c r="B22" s="277">
        <v>210010322</v>
      </c>
      <c r="C22" s="278" t="s">
        <v>1047</v>
      </c>
      <c r="D22" s="279" t="s">
        <v>1040</v>
      </c>
      <c r="E22" s="280">
        <v>8</v>
      </c>
      <c r="F22" s="281"/>
      <c r="G22" s="280">
        <f>E22*F22</f>
        <v>0</v>
      </c>
      <c r="H22" s="280">
        <f t="shared" si="0"/>
        <v>0</v>
      </c>
      <c r="I22" s="280"/>
    </row>
    <row r="23" spans="1:9" ht="12">
      <c r="A23" s="276">
        <v>12</v>
      </c>
      <c r="B23" s="277">
        <v>345715620</v>
      </c>
      <c r="C23" s="278" t="s">
        <v>1048</v>
      </c>
      <c r="D23" s="279" t="s">
        <v>1040</v>
      </c>
      <c r="E23" s="280">
        <v>7</v>
      </c>
      <c r="F23" s="281"/>
      <c r="G23" s="280"/>
      <c r="H23" s="280">
        <f t="shared" si="0"/>
        <v>0</v>
      </c>
      <c r="I23" s="280"/>
    </row>
    <row r="24" spans="1:9" ht="12">
      <c r="A24" s="276">
        <v>13</v>
      </c>
      <c r="B24" s="277" t="s">
        <v>1029</v>
      </c>
      <c r="C24" s="278" t="s">
        <v>1049</v>
      </c>
      <c r="D24" s="279" t="s">
        <v>1040</v>
      </c>
      <c r="E24" s="280">
        <v>1</v>
      </c>
      <c r="F24" s="281"/>
      <c r="G24" s="280"/>
      <c r="H24" s="280">
        <f t="shared" si="0"/>
        <v>0</v>
      </c>
      <c r="I24" s="280"/>
    </row>
    <row r="25" spans="1:9" ht="12">
      <c r="A25" s="276">
        <v>14</v>
      </c>
      <c r="B25" s="277">
        <v>210010331</v>
      </c>
      <c r="C25" s="278" t="s">
        <v>1050</v>
      </c>
      <c r="D25" s="279" t="s">
        <v>1040</v>
      </c>
      <c r="E25" s="280">
        <v>6</v>
      </c>
      <c r="F25" s="281"/>
      <c r="G25" s="280">
        <f>E25*F25</f>
        <v>0</v>
      </c>
      <c r="H25" s="280">
        <f t="shared" si="0"/>
        <v>0</v>
      </c>
      <c r="I25" s="280"/>
    </row>
    <row r="26" spans="1:9" ht="12">
      <c r="A26" s="276">
        <v>15</v>
      </c>
      <c r="B26" s="277" t="s">
        <v>1035</v>
      </c>
      <c r="C26" s="278" t="s">
        <v>1051</v>
      </c>
      <c r="D26" s="279" t="s">
        <v>1040</v>
      </c>
      <c r="E26" s="280">
        <v>2</v>
      </c>
      <c r="F26" s="281"/>
      <c r="G26" s="280"/>
      <c r="H26" s="280">
        <f t="shared" si="0"/>
        <v>0</v>
      </c>
      <c r="I26" s="280"/>
    </row>
    <row r="27" spans="1:9" ht="12">
      <c r="A27" s="276">
        <v>16</v>
      </c>
      <c r="B27" s="277" t="s">
        <v>1037</v>
      </c>
      <c r="C27" s="278" t="s">
        <v>1052</v>
      </c>
      <c r="D27" s="279" t="s">
        <v>1040</v>
      </c>
      <c r="E27" s="280">
        <v>4</v>
      </c>
      <c r="F27" s="281"/>
      <c r="G27" s="280"/>
      <c r="H27" s="280">
        <f t="shared" si="0"/>
        <v>0</v>
      </c>
      <c r="I27" s="280"/>
    </row>
    <row r="28" spans="1:9" ht="12">
      <c r="A28" s="276">
        <v>17</v>
      </c>
      <c r="B28" s="277">
        <v>210020301</v>
      </c>
      <c r="C28" s="278" t="s">
        <v>1053</v>
      </c>
      <c r="D28" s="279" t="s">
        <v>395</v>
      </c>
      <c r="E28" s="280">
        <v>29</v>
      </c>
      <c r="F28" s="281"/>
      <c r="G28" s="280">
        <f>E28*F28</f>
        <v>0</v>
      </c>
      <c r="H28" s="280"/>
      <c r="I28" s="280"/>
    </row>
    <row r="29" spans="1:9" ht="12">
      <c r="A29" s="276">
        <v>18</v>
      </c>
      <c r="B29" s="277" t="s">
        <v>1029</v>
      </c>
      <c r="C29" s="278" t="s">
        <v>1054</v>
      </c>
      <c r="D29" s="279" t="s">
        <v>395</v>
      </c>
      <c r="E29" s="280">
        <v>29</v>
      </c>
      <c r="F29" s="281"/>
      <c r="G29" s="280"/>
      <c r="H29" s="280">
        <f t="shared" si="0"/>
        <v>0</v>
      </c>
      <c r="I29" s="280"/>
    </row>
    <row r="30" spans="1:9" ht="12">
      <c r="A30" s="276">
        <v>19</v>
      </c>
      <c r="B30" s="277">
        <v>210020571</v>
      </c>
      <c r="C30" s="278" t="s">
        <v>1055</v>
      </c>
      <c r="D30" s="279" t="s">
        <v>1040</v>
      </c>
      <c r="E30" s="280">
        <v>10</v>
      </c>
      <c r="F30" s="281"/>
      <c r="G30" s="280">
        <f>E30*F30</f>
        <v>0</v>
      </c>
      <c r="H30" s="280"/>
      <c r="I30" s="280"/>
    </row>
    <row r="31" spans="1:9" ht="12">
      <c r="A31" s="276">
        <v>20</v>
      </c>
      <c r="B31" s="277" t="s">
        <v>1035</v>
      </c>
      <c r="C31" s="278" t="s">
        <v>1056</v>
      </c>
      <c r="D31" s="279" t="s">
        <v>1040</v>
      </c>
      <c r="E31" s="280">
        <v>2</v>
      </c>
      <c r="F31" s="281"/>
      <c r="G31" s="280"/>
      <c r="H31" s="280">
        <f t="shared" si="0"/>
        <v>0</v>
      </c>
      <c r="I31" s="280"/>
    </row>
    <row r="32" spans="1:9" ht="12">
      <c r="A32" s="276">
        <v>21</v>
      </c>
      <c r="B32" s="277" t="s">
        <v>1037</v>
      </c>
      <c r="C32" s="278" t="s">
        <v>1057</v>
      </c>
      <c r="D32" s="279" t="s">
        <v>1040</v>
      </c>
      <c r="E32" s="280">
        <v>8</v>
      </c>
      <c r="F32" s="281"/>
      <c r="G32" s="280"/>
      <c r="H32" s="280">
        <f t="shared" si="0"/>
        <v>0</v>
      </c>
      <c r="I32" s="280"/>
    </row>
    <row r="33" spans="1:9" ht="12">
      <c r="A33" s="276">
        <v>22</v>
      </c>
      <c r="B33" s="277">
        <v>210100001</v>
      </c>
      <c r="C33" s="278" t="s">
        <v>1058</v>
      </c>
      <c r="D33" s="279" t="s">
        <v>1040</v>
      </c>
      <c r="E33" s="280">
        <v>42</v>
      </c>
      <c r="F33" s="281"/>
      <c r="G33" s="280">
        <f>E33*F33</f>
        <v>0</v>
      </c>
      <c r="H33" s="280"/>
      <c r="I33" s="280"/>
    </row>
    <row r="34" spans="1:9" ht="12">
      <c r="A34" s="276">
        <v>23</v>
      </c>
      <c r="B34" s="277">
        <v>210100101</v>
      </c>
      <c r="C34" s="278" t="s">
        <v>1059</v>
      </c>
      <c r="D34" s="279" t="s">
        <v>1040</v>
      </c>
      <c r="E34" s="280">
        <v>2</v>
      </c>
      <c r="F34" s="281"/>
      <c r="G34" s="280">
        <f>E34*F34</f>
        <v>0</v>
      </c>
      <c r="H34" s="280"/>
      <c r="I34" s="280"/>
    </row>
    <row r="35" spans="1:9" ht="12">
      <c r="A35" s="276">
        <v>24</v>
      </c>
      <c r="B35" s="277">
        <v>210100258</v>
      </c>
      <c r="C35" s="278" t="s">
        <v>1060</v>
      </c>
      <c r="D35" s="279" t="s">
        <v>1040</v>
      </c>
      <c r="E35" s="280">
        <v>2</v>
      </c>
      <c r="F35" s="281"/>
      <c r="G35" s="280">
        <f>E35*F35</f>
        <v>0</v>
      </c>
      <c r="H35" s="280"/>
      <c r="I35" s="280"/>
    </row>
    <row r="36" spans="1:9" ht="12">
      <c r="A36" s="276">
        <v>25</v>
      </c>
      <c r="B36" s="277">
        <v>210110043</v>
      </c>
      <c r="C36" s="278" t="s">
        <v>1061</v>
      </c>
      <c r="D36" s="279" t="s">
        <v>1040</v>
      </c>
      <c r="E36" s="280">
        <v>3</v>
      </c>
      <c r="F36" s="281"/>
      <c r="G36" s="280">
        <f>E36*F36</f>
        <v>0</v>
      </c>
      <c r="H36" s="280"/>
      <c r="I36" s="280"/>
    </row>
    <row r="37" spans="1:9" ht="12">
      <c r="A37" s="276">
        <v>26</v>
      </c>
      <c r="B37" s="277" t="s">
        <v>1029</v>
      </c>
      <c r="C37" s="278" t="s">
        <v>1062</v>
      </c>
      <c r="D37" s="279" t="s">
        <v>1040</v>
      </c>
      <c r="E37" s="280">
        <v>3</v>
      </c>
      <c r="F37" s="281"/>
      <c r="G37" s="280"/>
      <c r="H37" s="280">
        <f t="shared" si="0"/>
        <v>0</v>
      </c>
      <c r="I37" s="280"/>
    </row>
    <row r="38" spans="1:9" ht="12">
      <c r="A38" s="276">
        <v>27</v>
      </c>
      <c r="B38" s="277">
        <v>210110044</v>
      </c>
      <c r="C38" s="278" t="s">
        <v>1063</v>
      </c>
      <c r="D38" s="279" t="s">
        <v>1040</v>
      </c>
      <c r="E38" s="280">
        <v>2</v>
      </c>
      <c r="F38" s="281"/>
      <c r="G38" s="280">
        <f>E38*F38</f>
        <v>0</v>
      </c>
      <c r="H38" s="280"/>
      <c r="I38" s="280"/>
    </row>
    <row r="39" spans="1:9" ht="12">
      <c r="A39" s="276">
        <v>28</v>
      </c>
      <c r="B39" s="277" t="s">
        <v>1029</v>
      </c>
      <c r="C39" s="278" t="s">
        <v>1064</v>
      </c>
      <c r="D39" s="279" t="s">
        <v>1040</v>
      </c>
      <c r="E39" s="280">
        <v>2</v>
      </c>
      <c r="F39" s="281"/>
      <c r="G39" s="280"/>
      <c r="H39" s="280">
        <f t="shared" si="0"/>
        <v>0</v>
      </c>
      <c r="I39" s="280"/>
    </row>
    <row r="40" spans="1:9" ht="12">
      <c r="A40" s="276">
        <v>29</v>
      </c>
      <c r="B40" s="277">
        <v>210110091</v>
      </c>
      <c r="C40" s="278" t="s">
        <v>1065</v>
      </c>
      <c r="D40" s="279" t="s">
        <v>1040</v>
      </c>
      <c r="E40" s="280">
        <v>1</v>
      </c>
      <c r="F40" s="281"/>
      <c r="G40" s="280">
        <f>E40*F40</f>
        <v>0</v>
      </c>
      <c r="H40" s="280"/>
      <c r="I40" s="280"/>
    </row>
    <row r="41" spans="1:9" ht="12">
      <c r="A41" s="276">
        <v>30</v>
      </c>
      <c r="B41" s="277">
        <v>210111011</v>
      </c>
      <c r="C41" s="278" t="s">
        <v>1066</v>
      </c>
      <c r="D41" s="279" t="s">
        <v>1040</v>
      </c>
      <c r="E41" s="280">
        <v>13</v>
      </c>
      <c r="F41" s="281"/>
      <c r="G41" s="280">
        <f>E41*F41</f>
        <v>0</v>
      </c>
      <c r="H41" s="280"/>
      <c r="I41" s="280"/>
    </row>
    <row r="42" spans="1:9" ht="12">
      <c r="A42" s="276">
        <v>31</v>
      </c>
      <c r="B42" s="277">
        <v>210111012</v>
      </c>
      <c r="C42" s="278" t="s">
        <v>1067</v>
      </c>
      <c r="D42" s="279" t="s">
        <v>1040</v>
      </c>
      <c r="E42" s="280">
        <v>20</v>
      </c>
      <c r="F42" s="281"/>
      <c r="G42" s="280">
        <f>E42*F42</f>
        <v>0</v>
      </c>
      <c r="H42" s="280"/>
      <c r="I42" s="280"/>
    </row>
    <row r="43" spans="1:9" ht="12">
      <c r="A43" s="276">
        <v>32</v>
      </c>
      <c r="B43" s="277" t="s">
        <v>1035</v>
      </c>
      <c r="C43" s="278" t="s">
        <v>1068</v>
      </c>
      <c r="D43" s="279" t="s">
        <v>1040</v>
      </c>
      <c r="E43" s="280">
        <v>4</v>
      </c>
      <c r="F43" s="281"/>
      <c r="G43" s="280"/>
      <c r="H43" s="280">
        <f t="shared" si="0"/>
        <v>0</v>
      </c>
      <c r="I43" s="280"/>
    </row>
    <row r="44" spans="1:9" ht="12">
      <c r="A44" s="276">
        <v>33</v>
      </c>
      <c r="B44" s="277" t="s">
        <v>1037</v>
      </c>
      <c r="C44" s="278" t="s">
        <v>1069</v>
      </c>
      <c r="D44" s="279" t="s">
        <v>1040</v>
      </c>
      <c r="E44" s="280">
        <v>12</v>
      </c>
      <c r="F44" s="281"/>
      <c r="G44" s="280"/>
      <c r="H44" s="280">
        <f t="shared" si="0"/>
        <v>0</v>
      </c>
      <c r="I44" s="280"/>
    </row>
    <row r="45" spans="1:9" ht="12">
      <c r="A45" s="276">
        <v>34</v>
      </c>
      <c r="B45" s="277" t="s">
        <v>1043</v>
      </c>
      <c r="C45" s="278" t="s">
        <v>1070</v>
      </c>
      <c r="D45" s="279" t="s">
        <v>1040</v>
      </c>
      <c r="E45" s="280">
        <v>11</v>
      </c>
      <c r="F45" s="281"/>
      <c r="G45" s="280"/>
      <c r="H45" s="280">
        <f t="shared" si="0"/>
        <v>0</v>
      </c>
      <c r="I45" s="280"/>
    </row>
    <row r="46" spans="1:9" ht="12">
      <c r="A46" s="276">
        <v>35</v>
      </c>
      <c r="B46" s="277" t="s">
        <v>1045</v>
      </c>
      <c r="C46" s="278" t="s">
        <v>1071</v>
      </c>
      <c r="D46" s="279" t="s">
        <v>1040</v>
      </c>
      <c r="E46" s="280">
        <v>2</v>
      </c>
      <c r="F46" s="281"/>
      <c r="G46" s="280"/>
      <c r="H46" s="280">
        <f t="shared" si="0"/>
        <v>0</v>
      </c>
      <c r="I46" s="280"/>
    </row>
    <row r="47" spans="1:9" ht="12">
      <c r="A47" s="276">
        <v>36</v>
      </c>
      <c r="B47" s="277" t="s">
        <v>1072</v>
      </c>
      <c r="C47" s="278" t="s">
        <v>1073</v>
      </c>
      <c r="D47" s="279" t="s">
        <v>1040</v>
      </c>
      <c r="E47" s="280">
        <v>4</v>
      </c>
      <c r="F47" s="281"/>
      <c r="G47" s="280"/>
      <c r="H47" s="280">
        <f t="shared" si="0"/>
        <v>0</v>
      </c>
      <c r="I47" s="280"/>
    </row>
    <row r="48" spans="1:9" ht="12">
      <c r="A48" s="276">
        <v>37</v>
      </c>
      <c r="B48" s="277">
        <v>210120401</v>
      </c>
      <c r="C48" s="278" t="s">
        <v>1074</v>
      </c>
      <c r="D48" s="279" t="s">
        <v>1040</v>
      </c>
      <c r="E48" s="280">
        <v>1</v>
      </c>
      <c r="F48" s="281"/>
      <c r="G48" s="280">
        <f>E48*F48</f>
        <v>0</v>
      </c>
      <c r="H48" s="280"/>
      <c r="I48" s="280"/>
    </row>
    <row r="49" spans="1:9" ht="12">
      <c r="A49" s="276">
        <v>38</v>
      </c>
      <c r="B49" s="277" t="s">
        <v>1029</v>
      </c>
      <c r="C49" s="278" t="s">
        <v>1075</v>
      </c>
      <c r="D49" s="279" t="s">
        <v>1040</v>
      </c>
      <c r="E49" s="280">
        <v>1</v>
      </c>
      <c r="F49" s="281"/>
      <c r="G49" s="280"/>
      <c r="H49" s="280">
        <f t="shared" si="0"/>
        <v>0</v>
      </c>
      <c r="I49" s="280"/>
    </row>
    <row r="50" spans="1:9" ht="12">
      <c r="A50" s="276">
        <v>39</v>
      </c>
      <c r="B50" s="277">
        <v>210120451</v>
      </c>
      <c r="C50" s="278" t="s">
        <v>1076</v>
      </c>
      <c r="D50" s="279" t="s">
        <v>1040</v>
      </c>
      <c r="E50" s="280">
        <v>1</v>
      </c>
      <c r="F50" s="281"/>
      <c r="G50" s="280">
        <f>E50*F50</f>
        <v>0</v>
      </c>
      <c r="H50" s="280"/>
      <c r="I50" s="280"/>
    </row>
    <row r="51" spans="1:9" ht="12">
      <c r="A51" s="276">
        <v>40</v>
      </c>
      <c r="B51" s="277" t="s">
        <v>1029</v>
      </c>
      <c r="C51" s="278" t="s">
        <v>1077</v>
      </c>
      <c r="D51" s="279" t="s">
        <v>1040</v>
      </c>
      <c r="E51" s="280">
        <v>1</v>
      </c>
      <c r="F51" s="281"/>
      <c r="G51" s="280"/>
      <c r="H51" s="280">
        <f t="shared" si="0"/>
        <v>0</v>
      </c>
      <c r="I51" s="280"/>
    </row>
    <row r="52" spans="1:9" ht="12">
      <c r="A52" s="276">
        <v>41</v>
      </c>
      <c r="B52" s="277">
        <v>210190002</v>
      </c>
      <c r="C52" s="278" t="s">
        <v>1078</v>
      </c>
      <c r="D52" s="279" t="s">
        <v>1040</v>
      </c>
      <c r="E52" s="280">
        <v>1</v>
      </c>
      <c r="F52" s="281"/>
      <c r="G52" s="280">
        <f>E52*F52</f>
        <v>0</v>
      </c>
      <c r="H52" s="280"/>
      <c r="I52" s="280"/>
    </row>
    <row r="53" spans="1:9" ht="12">
      <c r="A53" s="276">
        <v>42</v>
      </c>
      <c r="B53" s="282" t="s">
        <v>1079</v>
      </c>
      <c r="C53" s="278" t="s">
        <v>1080</v>
      </c>
      <c r="D53" s="279" t="s">
        <v>1040</v>
      </c>
      <c r="E53" s="280">
        <v>1</v>
      </c>
      <c r="F53" s="480">
        <f>'ELEKTRO ROZVADĚČ B35'!F16</f>
        <v>0</v>
      </c>
      <c r="G53" s="280"/>
      <c r="H53" s="280"/>
      <c r="I53" s="280">
        <f>E53*F53</f>
        <v>0</v>
      </c>
    </row>
    <row r="54" spans="1:9" ht="12">
      <c r="A54" s="276">
        <v>43</v>
      </c>
      <c r="B54" s="277">
        <v>210201065</v>
      </c>
      <c r="C54" s="278" t="s">
        <v>1081</v>
      </c>
      <c r="D54" s="279" t="s">
        <v>1040</v>
      </c>
      <c r="E54" s="280">
        <v>15</v>
      </c>
      <c r="F54" s="281"/>
      <c r="G54" s="280">
        <f>E54*F54</f>
        <v>0</v>
      </c>
      <c r="H54" s="280"/>
      <c r="I54" s="280"/>
    </row>
    <row r="55" spans="1:9" ht="12">
      <c r="A55" s="276">
        <v>44</v>
      </c>
      <c r="B55" s="277" t="s">
        <v>1035</v>
      </c>
      <c r="C55" s="278" t="s">
        <v>1082</v>
      </c>
      <c r="D55" s="279" t="s">
        <v>1040</v>
      </c>
      <c r="E55" s="280">
        <v>15</v>
      </c>
      <c r="F55" s="281"/>
      <c r="G55" s="280"/>
      <c r="H55" s="280">
        <f t="shared" si="0"/>
        <v>0</v>
      </c>
      <c r="I55" s="280"/>
    </row>
    <row r="56" spans="1:9" ht="12">
      <c r="A56" s="276">
        <v>45</v>
      </c>
      <c r="B56" s="277" t="s">
        <v>1037</v>
      </c>
      <c r="C56" s="278" t="s">
        <v>1083</v>
      </c>
      <c r="D56" s="279" t="s">
        <v>1040</v>
      </c>
      <c r="E56" s="280">
        <v>60</v>
      </c>
      <c r="F56" s="281"/>
      <c r="G56" s="280"/>
      <c r="H56" s="280">
        <f t="shared" si="0"/>
        <v>0</v>
      </c>
      <c r="I56" s="280"/>
    </row>
    <row r="57" spans="1:9" ht="12">
      <c r="A57" s="276">
        <v>46</v>
      </c>
      <c r="B57" s="277" t="s">
        <v>1043</v>
      </c>
      <c r="C57" s="278" t="s">
        <v>1084</v>
      </c>
      <c r="D57" s="279" t="s">
        <v>1040</v>
      </c>
      <c r="E57" s="280">
        <v>15</v>
      </c>
      <c r="F57" s="281"/>
      <c r="G57" s="280"/>
      <c r="H57" s="280">
        <f t="shared" si="0"/>
        <v>0</v>
      </c>
      <c r="I57" s="280"/>
    </row>
    <row r="58" spans="1:9" ht="12">
      <c r="A58" s="276">
        <v>47</v>
      </c>
      <c r="B58" s="277" t="s">
        <v>1045</v>
      </c>
      <c r="C58" s="278" t="s">
        <v>1085</v>
      </c>
      <c r="D58" s="279" t="s">
        <v>1040</v>
      </c>
      <c r="E58" s="280">
        <v>60</v>
      </c>
      <c r="F58" s="281"/>
      <c r="G58" s="280"/>
      <c r="H58" s="280">
        <f t="shared" si="0"/>
        <v>0</v>
      </c>
      <c r="I58" s="280"/>
    </row>
    <row r="59" spans="1:9" ht="12">
      <c r="A59" s="276">
        <v>48</v>
      </c>
      <c r="B59" s="277">
        <v>210800105</v>
      </c>
      <c r="C59" s="278" t="s">
        <v>1086</v>
      </c>
      <c r="D59" s="279" t="s">
        <v>395</v>
      </c>
      <c r="E59" s="280">
        <v>29</v>
      </c>
      <c r="F59" s="281"/>
      <c r="G59" s="280">
        <f aca="true" t="shared" si="1" ref="G59:G70">E59*F59</f>
        <v>0</v>
      </c>
      <c r="H59" s="280"/>
      <c r="I59" s="280"/>
    </row>
    <row r="60" spans="1:9" ht="12">
      <c r="A60" s="276">
        <v>49</v>
      </c>
      <c r="B60" s="277">
        <v>210800106</v>
      </c>
      <c r="C60" s="278" t="s">
        <v>1087</v>
      </c>
      <c r="D60" s="279" t="s">
        <v>395</v>
      </c>
      <c r="E60" s="280">
        <v>60</v>
      </c>
      <c r="F60" s="281"/>
      <c r="G60" s="280">
        <f t="shared" si="1"/>
        <v>0</v>
      </c>
      <c r="H60" s="280"/>
      <c r="I60" s="280"/>
    </row>
    <row r="61" spans="1:9" ht="12">
      <c r="A61" s="276">
        <v>50</v>
      </c>
      <c r="B61" s="277">
        <v>210800115</v>
      </c>
      <c r="C61" s="278" t="s">
        <v>1088</v>
      </c>
      <c r="D61" s="279" t="s">
        <v>395</v>
      </c>
      <c r="E61" s="280">
        <v>4</v>
      </c>
      <c r="F61" s="281"/>
      <c r="G61" s="280">
        <f t="shared" si="1"/>
        <v>0</v>
      </c>
      <c r="H61" s="280"/>
      <c r="I61" s="280"/>
    </row>
    <row r="62" spans="1:9" ht="12">
      <c r="A62" s="276">
        <v>51</v>
      </c>
      <c r="B62" s="277">
        <v>210800117</v>
      </c>
      <c r="C62" s="278" t="s">
        <v>1089</v>
      </c>
      <c r="D62" s="279" t="s">
        <v>395</v>
      </c>
      <c r="E62" s="280">
        <v>3</v>
      </c>
      <c r="F62" s="281"/>
      <c r="G62" s="280">
        <f t="shared" si="1"/>
        <v>0</v>
      </c>
      <c r="H62" s="280"/>
      <c r="I62" s="280"/>
    </row>
    <row r="63" spans="1:9" ht="12">
      <c r="A63" s="276">
        <v>52</v>
      </c>
      <c r="B63" s="277">
        <v>210800118</v>
      </c>
      <c r="C63" s="278" t="s">
        <v>1090</v>
      </c>
      <c r="D63" s="279" t="s">
        <v>395</v>
      </c>
      <c r="E63" s="280">
        <v>9</v>
      </c>
      <c r="F63" s="281"/>
      <c r="G63" s="280">
        <f t="shared" si="1"/>
        <v>0</v>
      </c>
      <c r="H63" s="280"/>
      <c r="I63" s="280"/>
    </row>
    <row r="64" spans="1:9" ht="12">
      <c r="A64" s="276">
        <v>53</v>
      </c>
      <c r="B64" s="277">
        <v>210800628</v>
      </c>
      <c r="C64" s="278" t="s">
        <v>1091</v>
      </c>
      <c r="D64" s="279" t="s">
        <v>395</v>
      </c>
      <c r="E64" s="280">
        <v>15</v>
      </c>
      <c r="F64" s="281"/>
      <c r="G64" s="280">
        <f t="shared" si="1"/>
        <v>0</v>
      </c>
      <c r="H64" s="280"/>
      <c r="I64" s="280"/>
    </row>
    <row r="65" spans="1:9" ht="12">
      <c r="A65" s="276">
        <v>54</v>
      </c>
      <c r="B65" s="277">
        <v>210800648</v>
      </c>
      <c r="C65" s="278" t="s">
        <v>1092</v>
      </c>
      <c r="D65" s="279" t="s">
        <v>395</v>
      </c>
      <c r="E65" s="280">
        <v>3</v>
      </c>
      <c r="F65" s="281"/>
      <c r="G65" s="280">
        <f t="shared" si="1"/>
        <v>0</v>
      </c>
      <c r="H65" s="280"/>
      <c r="I65" s="280"/>
    </row>
    <row r="66" spans="1:9" ht="12">
      <c r="A66" s="276">
        <v>55</v>
      </c>
      <c r="B66" s="277">
        <v>210810005</v>
      </c>
      <c r="C66" s="278" t="s">
        <v>1093</v>
      </c>
      <c r="D66" s="279" t="s">
        <v>395</v>
      </c>
      <c r="E66" s="280">
        <v>18</v>
      </c>
      <c r="F66" s="281"/>
      <c r="G66" s="280">
        <f t="shared" si="1"/>
        <v>0</v>
      </c>
      <c r="H66" s="280"/>
      <c r="I66" s="280"/>
    </row>
    <row r="67" spans="1:9" ht="12">
      <c r="A67" s="276">
        <v>56</v>
      </c>
      <c r="B67" s="277">
        <v>210810006</v>
      </c>
      <c r="C67" s="278" t="s">
        <v>1094</v>
      </c>
      <c r="D67" s="279" t="s">
        <v>395</v>
      </c>
      <c r="E67" s="280">
        <v>175</v>
      </c>
      <c r="F67" s="281"/>
      <c r="G67" s="280">
        <f t="shared" si="1"/>
        <v>0</v>
      </c>
      <c r="H67" s="280"/>
      <c r="I67" s="280"/>
    </row>
    <row r="68" spans="1:9" ht="12">
      <c r="A68" s="276">
        <v>57</v>
      </c>
      <c r="B68" s="277">
        <v>210810015</v>
      </c>
      <c r="C68" s="278" t="s">
        <v>1095</v>
      </c>
      <c r="D68" s="279" t="s">
        <v>395</v>
      </c>
      <c r="E68" s="280">
        <v>96</v>
      </c>
      <c r="F68" s="281"/>
      <c r="G68" s="280">
        <f t="shared" si="1"/>
        <v>0</v>
      </c>
      <c r="H68" s="280"/>
      <c r="I68" s="280"/>
    </row>
    <row r="69" spans="1:9" ht="12">
      <c r="A69" s="276">
        <v>58</v>
      </c>
      <c r="B69" s="277">
        <v>210810017</v>
      </c>
      <c r="C69" s="278" t="s">
        <v>1096</v>
      </c>
      <c r="D69" s="279" t="s">
        <v>395</v>
      </c>
      <c r="E69" s="280">
        <v>15</v>
      </c>
      <c r="F69" s="281"/>
      <c r="G69" s="280">
        <f t="shared" si="1"/>
        <v>0</v>
      </c>
      <c r="H69" s="280"/>
      <c r="I69" s="280"/>
    </row>
    <row r="70" spans="1:9" ht="12">
      <c r="A70" s="276">
        <v>59</v>
      </c>
      <c r="B70" s="277">
        <v>210810018</v>
      </c>
      <c r="C70" s="278" t="s">
        <v>1097</v>
      </c>
      <c r="D70" s="279" t="s">
        <v>395</v>
      </c>
      <c r="E70" s="280">
        <v>22</v>
      </c>
      <c r="F70" s="281"/>
      <c r="G70" s="280">
        <f t="shared" si="1"/>
        <v>0</v>
      </c>
      <c r="H70" s="280"/>
      <c r="I70" s="280"/>
    </row>
    <row r="71" spans="1:9" ht="12">
      <c r="A71" s="276">
        <v>60</v>
      </c>
      <c r="B71" s="277">
        <v>341110300</v>
      </c>
      <c r="C71" s="278" t="s">
        <v>1098</v>
      </c>
      <c r="D71" s="279" t="s">
        <v>395</v>
      </c>
      <c r="E71" s="280">
        <v>14</v>
      </c>
      <c r="F71" s="281"/>
      <c r="G71" s="280"/>
      <c r="H71" s="280">
        <f t="shared" si="0"/>
        <v>0</v>
      </c>
      <c r="I71" s="280"/>
    </row>
    <row r="72" spans="1:9" ht="12">
      <c r="A72" s="276">
        <v>61</v>
      </c>
      <c r="B72" s="277">
        <v>341110300</v>
      </c>
      <c r="C72" s="278" t="s">
        <v>1099</v>
      </c>
      <c r="D72" s="279" t="s">
        <v>395</v>
      </c>
      <c r="E72" s="280">
        <v>33</v>
      </c>
      <c r="F72" s="281"/>
      <c r="G72" s="280"/>
      <c r="H72" s="280">
        <f t="shared" si="0"/>
        <v>0</v>
      </c>
      <c r="I72" s="280"/>
    </row>
    <row r="73" spans="1:9" ht="12">
      <c r="A73" s="276">
        <v>62</v>
      </c>
      <c r="B73" s="277">
        <v>341110360</v>
      </c>
      <c r="C73" s="278" t="s">
        <v>1100</v>
      </c>
      <c r="D73" s="279" t="s">
        <v>395</v>
      </c>
      <c r="E73" s="280">
        <v>235</v>
      </c>
      <c r="F73" s="281"/>
      <c r="G73" s="280"/>
      <c r="H73" s="280">
        <f t="shared" si="0"/>
        <v>0</v>
      </c>
      <c r="I73" s="280"/>
    </row>
    <row r="74" spans="1:9" ht="12">
      <c r="A74" s="276">
        <v>63</v>
      </c>
      <c r="B74" s="277">
        <v>341110900</v>
      </c>
      <c r="C74" s="278" t="s">
        <v>1101</v>
      </c>
      <c r="D74" s="279" t="s">
        <v>395</v>
      </c>
      <c r="E74" s="280">
        <v>10</v>
      </c>
      <c r="F74" s="281"/>
      <c r="G74" s="280"/>
      <c r="H74" s="280">
        <f t="shared" si="0"/>
        <v>0</v>
      </c>
      <c r="I74" s="280"/>
    </row>
    <row r="75" spans="1:9" ht="12">
      <c r="A75" s="276">
        <v>64</v>
      </c>
      <c r="B75" s="277">
        <v>341110900</v>
      </c>
      <c r="C75" s="278" t="s">
        <v>1102</v>
      </c>
      <c r="D75" s="279" t="s">
        <v>395</v>
      </c>
      <c r="E75" s="280">
        <v>90</v>
      </c>
      <c r="F75" s="281"/>
      <c r="G75" s="280"/>
      <c r="H75" s="280">
        <f t="shared" si="0"/>
        <v>0</v>
      </c>
      <c r="I75" s="280"/>
    </row>
    <row r="76" spans="1:9" ht="12">
      <c r="A76" s="276">
        <v>65</v>
      </c>
      <c r="B76" s="277">
        <v>341110980</v>
      </c>
      <c r="C76" s="278" t="s">
        <v>1103</v>
      </c>
      <c r="D76" s="279" t="s">
        <v>395</v>
      </c>
      <c r="E76" s="280">
        <v>18</v>
      </c>
      <c r="F76" s="281"/>
      <c r="G76" s="280"/>
      <c r="H76" s="280">
        <f t="shared" si="0"/>
        <v>0</v>
      </c>
      <c r="I76" s="280"/>
    </row>
    <row r="77" spans="1:9" ht="12">
      <c r="A77" s="276">
        <v>66</v>
      </c>
      <c r="B77" s="277">
        <v>341111100</v>
      </c>
      <c r="C77" s="278" t="s">
        <v>1104</v>
      </c>
      <c r="D77" s="279" t="s">
        <v>395</v>
      </c>
      <c r="E77" s="280">
        <v>31</v>
      </c>
      <c r="F77" s="281"/>
      <c r="G77" s="280"/>
      <c r="H77" s="280">
        <f t="shared" si="0"/>
        <v>0</v>
      </c>
      <c r="I77" s="280"/>
    </row>
    <row r="78" spans="1:9" ht="12">
      <c r="A78" s="276">
        <v>67</v>
      </c>
      <c r="B78" s="277">
        <v>341421590</v>
      </c>
      <c r="C78" s="278" t="s">
        <v>1105</v>
      </c>
      <c r="D78" s="279" t="s">
        <v>395</v>
      </c>
      <c r="E78" s="280">
        <v>18</v>
      </c>
      <c r="F78" s="281"/>
      <c r="G78" s="280"/>
      <c r="H78" s="280">
        <f t="shared" si="0"/>
        <v>0</v>
      </c>
      <c r="I78" s="280"/>
    </row>
    <row r="79" spans="1:9" ht="12">
      <c r="A79" s="276"/>
      <c r="B79" s="277"/>
      <c r="C79" s="278"/>
      <c r="D79" s="279"/>
      <c r="E79" s="280"/>
      <c r="F79" s="280"/>
      <c r="G79" s="280">
        <f>SUM(G12:G78)</f>
        <v>0</v>
      </c>
      <c r="H79" s="280">
        <f>SUM(H12:H78)</f>
        <v>0</v>
      </c>
      <c r="I79" s="280">
        <f>SUM(I12:I78)</f>
        <v>0</v>
      </c>
    </row>
    <row r="80" spans="1:9" ht="12">
      <c r="A80" s="276"/>
      <c r="B80" s="277" t="s">
        <v>1106</v>
      </c>
      <c r="C80" s="278"/>
      <c r="D80" s="279"/>
      <c r="E80" s="280"/>
      <c r="F80" s="280"/>
      <c r="G80" s="283">
        <f>G79</f>
        <v>0</v>
      </c>
      <c r="H80" s="280"/>
      <c r="I80" s="280"/>
    </row>
    <row r="81" spans="1:9" ht="12">
      <c r="A81" s="276"/>
      <c r="B81" s="277" t="s">
        <v>1107</v>
      </c>
      <c r="C81" s="278"/>
      <c r="D81" s="279"/>
      <c r="E81" s="280"/>
      <c r="F81" s="280"/>
      <c r="G81" s="280"/>
      <c r="H81" s="283">
        <f>H79</f>
        <v>0</v>
      </c>
      <c r="I81" s="280"/>
    </row>
    <row r="82" spans="1:9" ht="12">
      <c r="A82" s="276"/>
      <c r="B82" s="277" t="s">
        <v>1108</v>
      </c>
      <c r="C82" s="278"/>
      <c r="D82" s="279"/>
      <c r="E82" s="280"/>
      <c r="F82" s="280"/>
      <c r="G82" s="280"/>
      <c r="H82" s="280"/>
      <c r="I82" s="283">
        <f>I79</f>
        <v>0</v>
      </c>
    </row>
    <row r="83" spans="1:9" ht="12">
      <c r="A83" s="276"/>
      <c r="B83" s="277"/>
      <c r="C83" s="278"/>
      <c r="D83" s="279"/>
      <c r="E83" s="280"/>
      <c r="F83" s="280"/>
      <c r="G83" s="280"/>
      <c r="H83" s="280"/>
      <c r="I83" s="280"/>
    </row>
    <row r="84" spans="1:9" ht="12">
      <c r="A84" s="276"/>
      <c r="B84" s="277" t="s">
        <v>1109</v>
      </c>
      <c r="C84" s="278"/>
      <c r="D84" s="279"/>
      <c r="E84" s="280"/>
      <c r="F84" s="280"/>
      <c r="G84" s="280">
        <f>G79+H79</f>
        <v>0</v>
      </c>
      <c r="H84" s="280"/>
      <c r="I84" s="280"/>
    </row>
    <row r="85" spans="1:9" ht="12">
      <c r="A85" s="276"/>
      <c r="B85" s="277" t="s">
        <v>1110</v>
      </c>
      <c r="C85" s="278"/>
      <c r="D85" s="279"/>
      <c r="E85" s="280"/>
      <c r="F85" s="280"/>
      <c r="G85" s="280">
        <f>I79</f>
        <v>0</v>
      </c>
      <c r="H85" s="280"/>
      <c r="I85" s="280"/>
    </row>
    <row r="86" spans="1:9" ht="12">
      <c r="A86" s="276"/>
      <c r="B86" s="277"/>
      <c r="C86" s="278"/>
      <c r="D86" s="279"/>
      <c r="E86" s="280"/>
      <c r="F86" s="280"/>
      <c r="G86" s="280"/>
      <c r="H86" s="280"/>
      <c r="I86" s="280"/>
    </row>
    <row r="87" spans="1:8" ht="12">
      <c r="A87" s="284"/>
      <c r="B87" s="285"/>
      <c r="C87" s="275" t="s">
        <v>1111</v>
      </c>
      <c r="D87" s="278"/>
      <c r="E87" s="278"/>
      <c r="F87" s="280"/>
      <c r="G87" s="280"/>
      <c r="H87" s="280"/>
    </row>
    <row r="88" spans="1:8" ht="12">
      <c r="A88" s="286"/>
      <c r="B88" s="285"/>
      <c r="C88" s="278"/>
      <c r="D88" s="278"/>
      <c r="E88" s="278"/>
      <c r="F88" s="280"/>
      <c r="G88" s="280"/>
      <c r="H88" s="280"/>
    </row>
    <row r="89" spans="1:8" ht="12">
      <c r="A89" s="286"/>
      <c r="B89" s="285" t="s">
        <v>1112</v>
      </c>
      <c r="C89" s="278"/>
      <c r="D89" s="287" t="s">
        <v>140</v>
      </c>
      <c r="E89" s="278"/>
      <c r="F89" s="280"/>
      <c r="G89" s="280"/>
      <c r="H89" s="280"/>
    </row>
    <row r="90" spans="1:8" ht="12">
      <c r="A90" s="286"/>
      <c r="B90" s="285"/>
      <c r="C90" s="278"/>
      <c r="D90" s="287"/>
      <c r="E90" s="278"/>
      <c r="F90" s="280"/>
      <c r="G90" s="280"/>
      <c r="H90" s="280"/>
    </row>
    <row r="91" spans="1:9" ht="12">
      <c r="A91" s="286">
        <v>68</v>
      </c>
      <c r="B91" s="285" t="s">
        <v>1113</v>
      </c>
      <c r="C91" s="278"/>
      <c r="D91" s="287" t="s">
        <v>348</v>
      </c>
      <c r="E91" s="280">
        <v>2</v>
      </c>
      <c r="F91" s="281"/>
      <c r="G91" s="280">
        <f>(G79+H79)/100*2</f>
        <v>0</v>
      </c>
      <c r="H91" s="280"/>
      <c r="I91" s="280"/>
    </row>
    <row r="92" spans="1:9" ht="12">
      <c r="A92" s="286">
        <v>69</v>
      </c>
      <c r="B92" s="278" t="s">
        <v>1114</v>
      </c>
      <c r="C92" s="278"/>
      <c r="D92" s="287" t="s">
        <v>348</v>
      </c>
      <c r="E92" s="280">
        <v>3</v>
      </c>
      <c r="F92" s="281"/>
      <c r="G92" s="280">
        <f>H79/100*E92</f>
        <v>0</v>
      </c>
      <c r="H92" s="280"/>
      <c r="I92" s="280"/>
    </row>
    <row r="93" spans="1:9" ht="12">
      <c r="A93" s="286">
        <v>70</v>
      </c>
      <c r="B93" s="278" t="s">
        <v>1115</v>
      </c>
      <c r="C93" s="278"/>
      <c r="D93" s="287" t="s">
        <v>348</v>
      </c>
      <c r="E93" s="280">
        <v>3.6</v>
      </c>
      <c r="F93" s="281"/>
      <c r="G93" s="280">
        <f>I79/100*E93</f>
        <v>0</v>
      </c>
      <c r="H93" s="280"/>
      <c r="I93" s="280"/>
    </row>
    <row r="94" spans="1:9" ht="12">
      <c r="A94" s="286">
        <v>71</v>
      </c>
      <c r="B94" s="278" t="s">
        <v>1116</v>
      </c>
      <c r="C94" s="278"/>
      <c r="D94" s="287" t="s">
        <v>348</v>
      </c>
      <c r="E94" s="280">
        <v>1</v>
      </c>
      <c r="F94" s="281"/>
      <c r="G94" s="280">
        <f>I79/100*E94</f>
        <v>0</v>
      </c>
      <c r="H94" s="280"/>
      <c r="I94" s="280"/>
    </row>
    <row r="95" spans="1:9" ht="12">
      <c r="A95" s="286"/>
      <c r="B95" s="278"/>
      <c r="C95" s="278"/>
      <c r="D95" s="287"/>
      <c r="E95" s="280"/>
      <c r="F95" s="280"/>
      <c r="G95" s="280"/>
      <c r="H95" s="280"/>
      <c r="I95" s="280"/>
    </row>
    <row r="96" spans="1:9" ht="12">
      <c r="A96" s="286"/>
      <c r="B96" s="270" t="s">
        <v>1117</v>
      </c>
      <c r="C96" s="278"/>
      <c r="D96" s="287"/>
      <c r="E96" s="280"/>
      <c r="F96" s="280"/>
      <c r="G96" s="283">
        <f>G84+G85+G91+G92+G93+G94</f>
        <v>0</v>
      </c>
      <c r="H96" s="280"/>
      <c r="I96" s="280"/>
    </row>
    <row r="97" spans="1:9" ht="12">
      <c r="A97" s="286"/>
      <c r="B97" s="278"/>
      <c r="C97" s="278"/>
      <c r="D97" s="287"/>
      <c r="E97" s="280"/>
      <c r="F97" s="280"/>
      <c r="G97" s="280"/>
      <c r="H97" s="280"/>
      <c r="I97" s="280"/>
    </row>
    <row r="98" spans="1:9" ht="12">
      <c r="A98" s="286"/>
      <c r="B98" s="285"/>
      <c r="C98" s="278"/>
      <c r="D98" s="287"/>
      <c r="E98" s="280"/>
      <c r="F98" s="280"/>
      <c r="G98" s="280"/>
      <c r="H98" s="280"/>
      <c r="I98" s="288"/>
    </row>
    <row r="99" spans="1:9" ht="12">
      <c r="A99" s="276"/>
      <c r="B99" s="277"/>
      <c r="C99" s="275" t="s">
        <v>1118</v>
      </c>
      <c r="D99" s="279"/>
      <c r="E99" s="280"/>
      <c r="F99" s="280"/>
      <c r="G99" s="280"/>
      <c r="H99" s="280"/>
      <c r="I99" s="280"/>
    </row>
    <row r="100" spans="1:9" ht="12">
      <c r="A100" s="276"/>
      <c r="B100" s="277"/>
      <c r="C100" s="278"/>
      <c r="D100" s="279"/>
      <c r="E100" s="280"/>
      <c r="F100" s="280"/>
      <c r="G100" s="280"/>
      <c r="H100" s="280"/>
      <c r="I100" s="280"/>
    </row>
    <row r="101" spans="1:9" ht="12">
      <c r="A101" s="276">
        <v>72</v>
      </c>
      <c r="B101" s="277" t="s">
        <v>737</v>
      </c>
      <c r="C101" s="278" t="s">
        <v>1119</v>
      </c>
      <c r="D101" s="279" t="s">
        <v>1120</v>
      </c>
      <c r="E101" s="280">
        <v>1</v>
      </c>
      <c r="F101" s="281"/>
      <c r="G101" s="280">
        <f>E101*F101</f>
        <v>0</v>
      </c>
      <c r="H101" s="280"/>
      <c r="I101" s="280"/>
    </row>
    <row r="102" spans="1:9" ht="12">
      <c r="A102" s="276">
        <v>73</v>
      </c>
      <c r="B102" s="277" t="s">
        <v>737</v>
      </c>
      <c r="C102" s="278" t="s">
        <v>1121</v>
      </c>
      <c r="D102" s="279" t="s">
        <v>1120</v>
      </c>
      <c r="E102" s="280">
        <v>8.5</v>
      </c>
      <c r="F102" s="281"/>
      <c r="G102" s="280">
        <f>E102*F102</f>
        <v>0</v>
      </c>
      <c r="H102" s="280"/>
      <c r="I102" s="280"/>
    </row>
    <row r="103" spans="1:9" ht="12">
      <c r="A103" s="276">
        <v>74</v>
      </c>
      <c r="B103" s="277" t="s">
        <v>737</v>
      </c>
      <c r="C103" s="278" t="s">
        <v>1122</v>
      </c>
      <c r="D103" s="279" t="s">
        <v>1120</v>
      </c>
      <c r="E103" s="280">
        <v>34</v>
      </c>
      <c r="F103" s="281"/>
      <c r="G103" s="280">
        <f>E103*F103</f>
        <v>0</v>
      </c>
      <c r="H103" s="280"/>
      <c r="I103" s="280"/>
    </row>
    <row r="104" spans="1:9" ht="12">
      <c r="A104" s="276">
        <v>75</v>
      </c>
      <c r="B104" s="277" t="s">
        <v>737</v>
      </c>
      <c r="C104" s="278" t="s">
        <v>1123</v>
      </c>
      <c r="D104" s="279" t="s">
        <v>1120</v>
      </c>
      <c r="E104" s="280">
        <v>15</v>
      </c>
      <c r="F104" s="281"/>
      <c r="G104" s="280">
        <f>E104*F104</f>
        <v>0</v>
      </c>
      <c r="H104" s="280"/>
      <c r="I104" s="280"/>
    </row>
    <row r="105" spans="1:8" ht="12">
      <c r="A105" s="276"/>
      <c r="B105" s="277"/>
      <c r="C105" s="278"/>
      <c r="D105" s="279"/>
      <c r="E105" s="280"/>
      <c r="F105" s="280"/>
      <c r="G105" s="280"/>
      <c r="H105" s="280"/>
    </row>
    <row r="106" spans="1:8" ht="12">
      <c r="A106" s="276"/>
      <c r="B106" s="282" t="s">
        <v>1124</v>
      </c>
      <c r="C106" s="278"/>
      <c r="D106" s="279"/>
      <c r="E106" s="280"/>
      <c r="F106" s="280"/>
      <c r="G106" s="283">
        <f>G101+G102+G103+G104</f>
        <v>0</v>
      </c>
      <c r="H106" s="280"/>
    </row>
    <row r="107" spans="1:8" ht="12.75" thickBot="1">
      <c r="A107" s="276"/>
      <c r="B107" s="277"/>
      <c r="C107" s="278"/>
      <c r="D107" s="279"/>
      <c r="E107" s="280"/>
      <c r="F107" s="280"/>
      <c r="G107" s="280"/>
      <c r="H107" s="280"/>
    </row>
    <row r="108" spans="1:8" ht="12.75" thickBot="1">
      <c r="A108" s="276"/>
      <c r="B108" s="282" t="s">
        <v>1125</v>
      </c>
      <c r="C108" s="278"/>
      <c r="D108" s="280"/>
      <c r="E108" s="280"/>
      <c r="F108" s="280"/>
      <c r="G108" s="289">
        <f>G96+G106</f>
        <v>0</v>
      </c>
      <c r="H108" s="280"/>
    </row>
    <row r="109" spans="1:8" ht="12">
      <c r="A109" s="276"/>
      <c r="B109" s="277"/>
      <c r="C109" s="278"/>
      <c r="D109" s="279"/>
      <c r="E109" s="280"/>
      <c r="F109" s="280"/>
      <c r="G109" s="280"/>
      <c r="H109" s="280"/>
    </row>
    <row r="110" spans="1:8" ht="12">
      <c r="A110" s="276"/>
      <c r="B110" s="277"/>
      <c r="C110" s="278"/>
      <c r="D110" s="279"/>
      <c r="E110" s="280"/>
      <c r="F110" s="280"/>
      <c r="G110" s="280"/>
      <c r="H110" s="280"/>
    </row>
    <row r="111" spans="1:9" ht="12">
      <c r="A111" s="286">
        <v>76</v>
      </c>
      <c r="B111" s="285" t="s">
        <v>1126</v>
      </c>
      <c r="C111" s="278"/>
      <c r="D111" s="287" t="s">
        <v>1127</v>
      </c>
      <c r="E111" s="280">
        <v>1</v>
      </c>
      <c r="F111" s="281"/>
      <c r="G111" s="280">
        <f>F111</f>
        <v>0</v>
      </c>
      <c r="H111" s="280"/>
      <c r="I111" s="288"/>
    </row>
    <row r="112" spans="2:7" ht="12.75" thickBot="1">
      <c r="B112" s="278"/>
      <c r="C112" s="278"/>
      <c r="D112" s="278"/>
      <c r="E112" s="278"/>
      <c r="F112" s="278"/>
      <c r="G112" s="278"/>
    </row>
    <row r="113" spans="2:7" ht="12.75" thickBot="1">
      <c r="B113" s="290" t="s">
        <v>1128</v>
      </c>
      <c r="C113" s="291"/>
      <c r="D113" s="278"/>
      <c r="E113" s="278"/>
      <c r="F113" s="278"/>
      <c r="G113" s="289">
        <f>G108+G111</f>
        <v>0</v>
      </c>
    </row>
    <row r="114" spans="1:8" ht="12">
      <c r="A114" s="286"/>
      <c r="B114" s="278"/>
      <c r="C114" s="278"/>
      <c r="D114" s="287"/>
      <c r="E114" s="278"/>
      <c r="F114" s="278"/>
      <c r="G114" s="278"/>
      <c r="H114" s="278"/>
    </row>
    <row r="115" spans="1:8" ht="14.25">
      <c r="A115" s="292" t="s">
        <v>1129</v>
      </c>
      <c r="B115" s="293"/>
      <c r="C115" s="293"/>
      <c r="D115" s="293"/>
      <c r="E115" s="293"/>
      <c r="F115" s="293"/>
      <c r="G115" s="293"/>
      <c r="H115" s="293"/>
    </row>
    <row r="116" spans="1:8" ht="69.75" customHeight="1">
      <c r="A116" s="294" t="s">
        <v>1130</v>
      </c>
      <c r="B116" s="294"/>
      <c r="C116" s="294"/>
      <c r="D116" s="294"/>
      <c r="E116" s="294"/>
      <c r="F116" s="294"/>
      <c r="G116" s="294"/>
      <c r="H116" s="294"/>
    </row>
  </sheetData>
  <sheetProtection password="CC06" sheet="1" objects="1" scenarios="1" selectLockedCells="1"/>
  <mergeCells count="3">
    <mergeCell ref="B113:C113"/>
    <mergeCell ref="A115:H115"/>
    <mergeCell ref="A116:H116"/>
  </mergeCells>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J119"/>
  <sheetViews>
    <sheetView zoomScalePageLayoutView="0" workbookViewId="0" topLeftCell="A46">
      <selection activeCell="F26" sqref="F26"/>
    </sheetView>
  </sheetViews>
  <sheetFormatPr defaultColWidth="9.33203125" defaultRowHeight="13.5"/>
  <cols>
    <col min="1" max="1" width="9.16015625" style="25" customWidth="1"/>
    <col min="2" max="2" width="17.5" style="25" customWidth="1"/>
    <col min="3" max="3" width="56.16015625" style="25" customWidth="1"/>
    <col min="4" max="4" width="9.16015625" style="25" customWidth="1"/>
    <col min="5" max="5" width="10.5" style="25" customWidth="1"/>
    <col min="6" max="7" width="13.5" style="25" customWidth="1"/>
    <col min="8" max="8" width="12.5" style="25" customWidth="1"/>
    <col min="9" max="9" width="10.83203125" style="25" customWidth="1"/>
    <col min="10" max="16384" width="9.16015625" style="25" customWidth="1"/>
  </cols>
  <sheetData>
    <row r="1" spans="1:2" ht="13.5">
      <c r="A1" s="295" t="s">
        <v>1131</v>
      </c>
      <c r="B1" s="295"/>
    </row>
    <row r="2" spans="1:2" ht="13.5">
      <c r="A2" s="295" t="s">
        <v>1017</v>
      </c>
      <c r="B2" s="295"/>
    </row>
    <row r="3" spans="1:2" ht="18" customHeight="1">
      <c r="A3" s="295" t="s">
        <v>1018</v>
      </c>
      <c r="B3" s="295"/>
    </row>
    <row r="5" ht="12">
      <c r="C5" s="296" t="s">
        <v>1019</v>
      </c>
    </row>
    <row r="7" spans="1:9" ht="12">
      <c r="A7" s="297" t="s">
        <v>1020</v>
      </c>
      <c r="B7" s="297" t="s">
        <v>1021</v>
      </c>
      <c r="C7" s="297"/>
      <c r="D7" s="297"/>
      <c r="E7" s="297"/>
      <c r="F7" s="298" t="s">
        <v>1022</v>
      </c>
      <c r="G7" s="297"/>
      <c r="H7" s="297"/>
      <c r="I7" s="297"/>
    </row>
    <row r="8" spans="1:9" ht="12">
      <c r="A8" s="297" t="s">
        <v>1023</v>
      </c>
      <c r="B8" s="297" t="s">
        <v>1024</v>
      </c>
      <c r="C8" s="297" t="s">
        <v>1025</v>
      </c>
      <c r="D8" s="298" t="s">
        <v>1026</v>
      </c>
      <c r="E8" s="298" t="s">
        <v>1027</v>
      </c>
      <c r="F8" s="298" t="s">
        <v>1026</v>
      </c>
      <c r="G8" s="298" t="s">
        <v>1028</v>
      </c>
      <c r="H8" s="298" t="s">
        <v>1029</v>
      </c>
      <c r="I8" s="298" t="s">
        <v>1030</v>
      </c>
    </row>
    <row r="9" spans="1:7" ht="12">
      <c r="A9" s="299"/>
      <c r="B9" s="299"/>
      <c r="C9" s="300"/>
      <c r="D9" s="300"/>
      <c r="E9" s="300"/>
      <c r="F9" s="300"/>
      <c r="G9" s="300"/>
    </row>
    <row r="10" ht="12">
      <c r="B10" s="301" t="s">
        <v>1031</v>
      </c>
    </row>
    <row r="12" spans="1:10" ht="12">
      <c r="A12" s="302">
        <v>1</v>
      </c>
      <c r="B12" s="303">
        <v>210010003</v>
      </c>
      <c r="C12" s="304" t="s">
        <v>1032</v>
      </c>
      <c r="D12" s="305" t="s">
        <v>395</v>
      </c>
      <c r="E12" s="306">
        <v>9</v>
      </c>
      <c r="F12" s="281"/>
      <c r="G12" s="306">
        <f>E12*F12</f>
        <v>0</v>
      </c>
      <c r="H12" s="306"/>
      <c r="I12" s="306"/>
      <c r="J12" s="306"/>
    </row>
    <row r="13" spans="1:10" ht="12">
      <c r="A13" s="302">
        <v>2</v>
      </c>
      <c r="B13" s="303" t="s">
        <v>1029</v>
      </c>
      <c r="C13" s="304" t="s">
        <v>1033</v>
      </c>
      <c r="D13" s="305" t="s">
        <v>395</v>
      </c>
      <c r="E13" s="306">
        <v>9</v>
      </c>
      <c r="F13" s="281"/>
      <c r="G13" s="306"/>
      <c r="H13" s="306">
        <f aca="true" t="shared" si="0" ref="H13:H72">E13*F13</f>
        <v>0</v>
      </c>
      <c r="I13" s="306"/>
      <c r="J13" s="306"/>
    </row>
    <row r="14" spans="1:10" ht="12">
      <c r="A14" s="302">
        <v>3</v>
      </c>
      <c r="B14" s="303">
        <v>210010105</v>
      </c>
      <c r="C14" s="304" t="s">
        <v>1034</v>
      </c>
      <c r="D14" s="305" t="s">
        <v>395</v>
      </c>
      <c r="E14" s="306">
        <v>9</v>
      </c>
      <c r="F14" s="281"/>
      <c r="G14" s="306">
        <f>E14*F14</f>
        <v>0</v>
      </c>
      <c r="H14" s="306"/>
      <c r="I14" s="306"/>
      <c r="J14" s="306"/>
    </row>
    <row r="15" spans="1:10" ht="12">
      <c r="A15" s="302">
        <v>4</v>
      </c>
      <c r="B15" s="303" t="s">
        <v>1035</v>
      </c>
      <c r="C15" s="304" t="s">
        <v>1036</v>
      </c>
      <c r="D15" s="305" t="s">
        <v>395</v>
      </c>
      <c r="E15" s="306">
        <v>6</v>
      </c>
      <c r="F15" s="281"/>
      <c r="G15" s="306"/>
      <c r="H15" s="306">
        <f t="shared" si="0"/>
        <v>0</v>
      </c>
      <c r="I15" s="306"/>
      <c r="J15" s="306"/>
    </row>
    <row r="16" spans="1:10" ht="12">
      <c r="A16" s="302">
        <v>5</v>
      </c>
      <c r="B16" s="303" t="s">
        <v>1037</v>
      </c>
      <c r="C16" s="304" t="s">
        <v>1038</v>
      </c>
      <c r="D16" s="305" t="s">
        <v>395</v>
      </c>
      <c r="E16" s="306">
        <v>3</v>
      </c>
      <c r="F16" s="281"/>
      <c r="G16" s="306"/>
      <c r="H16" s="306">
        <f t="shared" si="0"/>
        <v>0</v>
      </c>
      <c r="I16" s="306"/>
      <c r="J16" s="306"/>
    </row>
    <row r="17" spans="1:10" ht="12">
      <c r="A17" s="302">
        <v>6</v>
      </c>
      <c r="B17" s="303">
        <v>210010301</v>
      </c>
      <c r="C17" s="304" t="s">
        <v>1039</v>
      </c>
      <c r="D17" s="305" t="s">
        <v>1040</v>
      </c>
      <c r="E17" s="306">
        <v>18</v>
      </c>
      <c r="F17" s="281"/>
      <c r="G17" s="306">
        <f>E17*F17</f>
        <v>0</v>
      </c>
      <c r="H17" s="306"/>
      <c r="I17" s="306"/>
      <c r="J17" s="306"/>
    </row>
    <row r="18" spans="1:10" ht="12">
      <c r="A18" s="302">
        <v>7</v>
      </c>
      <c r="B18" s="303" t="s">
        <v>1035</v>
      </c>
      <c r="C18" s="304" t="s">
        <v>1041</v>
      </c>
      <c r="D18" s="305" t="s">
        <v>1040</v>
      </c>
      <c r="E18" s="306">
        <v>18</v>
      </c>
      <c r="F18" s="281"/>
      <c r="G18" s="306"/>
      <c r="H18" s="306">
        <f t="shared" si="0"/>
        <v>0</v>
      </c>
      <c r="I18" s="306"/>
      <c r="J18" s="306"/>
    </row>
    <row r="19" spans="1:10" ht="12">
      <c r="A19" s="302">
        <v>8</v>
      </c>
      <c r="B19" s="303">
        <v>210010322</v>
      </c>
      <c r="C19" s="304" t="s">
        <v>1047</v>
      </c>
      <c r="D19" s="305" t="s">
        <v>1040</v>
      </c>
      <c r="E19" s="306">
        <v>8</v>
      </c>
      <c r="F19" s="281"/>
      <c r="G19" s="306">
        <f>E19*F19</f>
        <v>0</v>
      </c>
      <c r="H19" s="306"/>
      <c r="I19" s="306"/>
      <c r="J19" s="306"/>
    </row>
    <row r="20" spans="1:10" ht="12">
      <c r="A20" s="302">
        <v>9</v>
      </c>
      <c r="B20" s="303">
        <v>345715620</v>
      </c>
      <c r="C20" s="304" t="s">
        <v>1048</v>
      </c>
      <c r="D20" s="305" t="s">
        <v>1040</v>
      </c>
      <c r="E20" s="306">
        <v>8</v>
      </c>
      <c r="F20" s="281"/>
      <c r="G20" s="306"/>
      <c r="H20" s="306">
        <f t="shared" si="0"/>
        <v>0</v>
      </c>
      <c r="I20" s="306"/>
      <c r="J20" s="306"/>
    </row>
    <row r="21" spans="1:10" ht="12">
      <c r="A21" s="302">
        <v>10</v>
      </c>
      <c r="B21" s="303">
        <v>210010331</v>
      </c>
      <c r="C21" s="304" t="s">
        <v>1050</v>
      </c>
      <c r="D21" s="305" t="s">
        <v>1040</v>
      </c>
      <c r="E21" s="306">
        <v>5</v>
      </c>
      <c r="F21" s="281"/>
      <c r="G21" s="306">
        <f>E21*F21</f>
        <v>0</v>
      </c>
      <c r="H21" s="306"/>
      <c r="I21" s="306"/>
      <c r="J21" s="306"/>
    </row>
    <row r="22" spans="1:10" ht="12">
      <c r="A22" s="302">
        <v>11</v>
      </c>
      <c r="B22" s="303" t="s">
        <v>1035</v>
      </c>
      <c r="C22" s="304" t="s">
        <v>1132</v>
      </c>
      <c r="D22" s="305" t="s">
        <v>1040</v>
      </c>
      <c r="E22" s="306">
        <v>4</v>
      </c>
      <c r="F22" s="281"/>
      <c r="G22" s="306"/>
      <c r="H22" s="306">
        <f t="shared" si="0"/>
        <v>0</v>
      </c>
      <c r="I22" s="306"/>
      <c r="J22" s="306"/>
    </row>
    <row r="23" spans="1:10" ht="12">
      <c r="A23" s="302">
        <v>12</v>
      </c>
      <c r="B23" s="303" t="s">
        <v>1037</v>
      </c>
      <c r="C23" s="304" t="s">
        <v>1133</v>
      </c>
      <c r="D23" s="305" t="s">
        <v>1040</v>
      </c>
      <c r="E23" s="306">
        <v>1</v>
      </c>
      <c r="F23" s="281"/>
      <c r="G23" s="306"/>
      <c r="H23" s="306">
        <f t="shared" si="0"/>
        <v>0</v>
      </c>
      <c r="I23" s="306"/>
      <c r="J23" s="306"/>
    </row>
    <row r="24" spans="1:10" ht="12">
      <c r="A24" s="302">
        <v>13</v>
      </c>
      <c r="B24" s="303">
        <v>210020301</v>
      </c>
      <c r="C24" s="304" t="s">
        <v>1053</v>
      </c>
      <c r="D24" s="305" t="s">
        <v>395</v>
      </c>
      <c r="E24" s="306">
        <v>15</v>
      </c>
      <c r="F24" s="281"/>
      <c r="G24" s="306">
        <f>E24*F24</f>
        <v>0</v>
      </c>
      <c r="H24" s="306"/>
      <c r="I24" s="306"/>
      <c r="J24" s="306"/>
    </row>
    <row r="25" spans="1:10" ht="12">
      <c r="A25" s="302">
        <v>14</v>
      </c>
      <c r="B25" s="303" t="s">
        <v>1029</v>
      </c>
      <c r="C25" s="304" t="s">
        <v>1054</v>
      </c>
      <c r="D25" s="305" t="s">
        <v>395</v>
      </c>
      <c r="E25" s="306">
        <v>15</v>
      </c>
      <c r="F25" s="281"/>
      <c r="G25" s="306"/>
      <c r="H25" s="306">
        <f t="shared" si="0"/>
        <v>0</v>
      </c>
      <c r="I25" s="306"/>
      <c r="J25" s="306"/>
    </row>
    <row r="26" spans="1:10" ht="12">
      <c r="A26" s="302">
        <v>15</v>
      </c>
      <c r="B26" s="303">
        <v>210020571</v>
      </c>
      <c r="C26" s="304" t="s">
        <v>1055</v>
      </c>
      <c r="D26" s="305" t="s">
        <v>1040</v>
      </c>
      <c r="E26" s="306">
        <v>6</v>
      </c>
      <c r="F26" s="281"/>
      <c r="G26" s="306">
        <f>E26*F26</f>
        <v>0</v>
      </c>
      <c r="H26" s="306"/>
      <c r="I26" s="306"/>
      <c r="J26" s="306"/>
    </row>
    <row r="27" spans="1:10" ht="12">
      <c r="A27" s="302">
        <v>16</v>
      </c>
      <c r="B27" s="303" t="s">
        <v>1035</v>
      </c>
      <c r="C27" s="304" t="s">
        <v>1056</v>
      </c>
      <c r="D27" s="305" t="s">
        <v>1040</v>
      </c>
      <c r="E27" s="306">
        <v>4</v>
      </c>
      <c r="F27" s="281"/>
      <c r="G27" s="306"/>
      <c r="H27" s="306">
        <f t="shared" si="0"/>
        <v>0</v>
      </c>
      <c r="I27" s="306"/>
      <c r="J27" s="306"/>
    </row>
    <row r="28" spans="1:10" ht="12">
      <c r="A28" s="302">
        <v>17</v>
      </c>
      <c r="B28" s="303" t="s">
        <v>1037</v>
      </c>
      <c r="C28" s="304" t="s">
        <v>1057</v>
      </c>
      <c r="D28" s="305" t="s">
        <v>1040</v>
      </c>
      <c r="E28" s="306">
        <v>2</v>
      </c>
      <c r="F28" s="281"/>
      <c r="G28" s="306"/>
      <c r="H28" s="306">
        <f t="shared" si="0"/>
        <v>0</v>
      </c>
      <c r="I28" s="306"/>
      <c r="J28" s="306"/>
    </row>
    <row r="29" spans="1:10" ht="12">
      <c r="A29" s="302">
        <v>18</v>
      </c>
      <c r="B29" s="303">
        <v>210100001</v>
      </c>
      <c r="C29" s="304" t="s">
        <v>1058</v>
      </c>
      <c r="D29" s="305" t="s">
        <v>1040</v>
      </c>
      <c r="E29" s="306">
        <v>30</v>
      </c>
      <c r="F29" s="281"/>
      <c r="G29" s="306">
        <f>E29*F29</f>
        <v>0</v>
      </c>
      <c r="H29" s="306"/>
      <c r="I29" s="306"/>
      <c r="J29" s="306"/>
    </row>
    <row r="30" spans="1:10" ht="12">
      <c r="A30" s="302">
        <v>19</v>
      </c>
      <c r="B30" s="303">
        <v>210100101</v>
      </c>
      <c r="C30" s="304" t="s">
        <v>1059</v>
      </c>
      <c r="D30" s="305" t="s">
        <v>1040</v>
      </c>
      <c r="E30" s="306">
        <v>2</v>
      </c>
      <c r="F30" s="281"/>
      <c r="G30" s="306">
        <f>E30*F30</f>
        <v>0</v>
      </c>
      <c r="H30" s="306"/>
      <c r="I30" s="306"/>
      <c r="J30" s="306"/>
    </row>
    <row r="31" spans="1:10" ht="12">
      <c r="A31" s="302">
        <v>20</v>
      </c>
      <c r="B31" s="303">
        <v>210100258</v>
      </c>
      <c r="C31" s="304" t="s">
        <v>1060</v>
      </c>
      <c r="D31" s="305" t="s">
        <v>1040</v>
      </c>
      <c r="E31" s="306">
        <v>2</v>
      </c>
      <c r="F31" s="281"/>
      <c r="G31" s="306">
        <f>E31*F31</f>
        <v>0</v>
      </c>
      <c r="H31" s="306"/>
      <c r="I31" s="306"/>
      <c r="J31" s="306"/>
    </row>
    <row r="32" spans="1:10" ht="12">
      <c r="A32" s="302">
        <v>21</v>
      </c>
      <c r="B32" s="303">
        <v>210110043</v>
      </c>
      <c r="C32" s="304" t="s">
        <v>1061</v>
      </c>
      <c r="D32" s="305" t="s">
        <v>1040</v>
      </c>
      <c r="E32" s="306">
        <v>3</v>
      </c>
      <c r="F32" s="281"/>
      <c r="G32" s="306">
        <f>E32*F32</f>
        <v>0</v>
      </c>
      <c r="H32" s="306"/>
      <c r="I32" s="306"/>
      <c r="J32" s="306"/>
    </row>
    <row r="33" spans="1:10" ht="12">
      <c r="A33" s="302">
        <v>22</v>
      </c>
      <c r="B33" s="303" t="s">
        <v>1029</v>
      </c>
      <c r="C33" s="304" t="s">
        <v>1062</v>
      </c>
      <c r="D33" s="305" t="s">
        <v>1040</v>
      </c>
      <c r="E33" s="306">
        <v>3</v>
      </c>
      <c r="F33" s="281"/>
      <c r="G33" s="306"/>
      <c r="H33" s="306">
        <f t="shared" si="0"/>
        <v>0</v>
      </c>
      <c r="I33" s="306"/>
      <c r="J33" s="306"/>
    </row>
    <row r="34" spans="1:10" ht="12">
      <c r="A34" s="302">
        <v>23</v>
      </c>
      <c r="B34" s="303">
        <v>210110044</v>
      </c>
      <c r="C34" s="304" t="s">
        <v>1063</v>
      </c>
      <c r="D34" s="305" t="s">
        <v>1040</v>
      </c>
      <c r="E34" s="306">
        <v>2</v>
      </c>
      <c r="F34" s="281"/>
      <c r="G34" s="306">
        <f>E34*F34</f>
        <v>0</v>
      </c>
      <c r="H34" s="306"/>
      <c r="I34" s="306"/>
      <c r="J34" s="306"/>
    </row>
    <row r="35" spans="1:10" ht="12">
      <c r="A35" s="302">
        <v>24</v>
      </c>
      <c r="B35" s="303" t="s">
        <v>1035</v>
      </c>
      <c r="C35" s="304" t="s">
        <v>1064</v>
      </c>
      <c r="D35" s="305" t="s">
        <v>1040</v>
      </c>
      <c r="E35" s="306">
        <v>1</v>
      </c>
      <c r="F35" s="281"/>
      <c r="G35" s="306"/>
      <c r="H35" s="306">
        <f>E35*F35</f>
        <v>0</v>
      </c>
      <c r="I35" s="306"/>
      <c r="J35" s="306"/>
    </row>
    <row r="36" spans="1:10" ht="12">
      <c r="A36" s="302">
        <v>25</v>
      </c>
      <c r="B36" s="303" t="s">
        <v>1037</v>
      </c>
      <c r="C36" s="304" t="s">
        <v>1134</v>
      </c>
      <c r="D36" s="305" t="s">
        <v>1040</v>
      </c>
      <c r="E36" s="306">
        <v>1</v>
      </c>
      <c r="F36" s="281"/>
      <c r="G36" s="306"/>
      <c r="H36" s="306">
        <f t="shared" si="0"/>
        <v>0</v>
      </c>
      <c r="I36" s="306"/>
      <c r="J36" s="306"/>
    </row>
    <row r="37" spans="1:10" ht="12">
      <c r="A37" s="302">
        <v>26</v>
      </c>
      <c r="B37" s="303">
        <v>210111011</v>
      </c>
      <c r="C37" s="304" t="s">
        <v>1066</v>
      </c>
      <c r="D37" s="305" t="s">
        <v>1040</v>
      </c>
      <c r="E37" s="306">
        <v>10</v>
      </c>
      <c r="F37" s="281"/>
      <c r="G37" s="306">
        <f>E37*F37</f>
        <v>0</v>
      </c>
      <c r="H37" s="306"/>
      <c r="I37" s="306"/>
      <c r="J37" s="306"/>
    </row>
    <row r="38" spans="1:10" ht="12">
      <c r="A38" s="302">
        <v>27</v>
      </c>
      <c r="B38" s="303">
        <v>210111012</v>
      </c>
      <c r="C38" s="304" t="s">
        <v>1067</v>
      </c>
      <c r="D38" s="305" t="s">
        <v>1040</v>
      </c>
      <c r="E38" s="306">
        <v>8</v>
      </c>
      <c r="F38" s="281"/>
      <c r="G38" s="306">
        <f>E38*F38</f>
        <v>0</v>
      </c>
      <c r="H38" s="306"/>
      <c r="I38" s="306"/>
      <c r="J38" s="306"/>
    </row>
    <row r="39" spans="1:10" ht="12">
      <c r="A39" s="302">
        <v>28</v>
      </c>
      <c r="B39" s="303" t="s">
        <v>1035</v>
      </c>
      <c r="C39" s="304" t="s">
        <v>1135</v>
      </c>
      <c r="D39" s="305" t="s">
        <v>1040</v>
      </c>
      <c r="E39" s="306">
        <v>1</v>
      </c>
      <c r="F39" s="281"/>
      <c r="G39" s="306"/>
      <c r="H39" s="306">
        <f t="shared" si="0"/>
        <v>0</v>
      </c>
      <c r="I39" s="306"/>
      <c r="J39" s="306"/>
    </row>
    <row r="40" spans="1:10" ht="12">
      <c r="A40" s="302">
        <v>29</v>
      </c>
      <c r="B40" s="303" t="s">
        <v>1037</v>
      </c>
      <c r="C40" s="304" t="s">
        <v>1136</v>
      </c>
      <c r="D40" s="305" t="s">
        <v>1040</v>
      </c>
      <c r="E40" s="306">
        <v>2</v>
      </c>
      <c r="F40" s="281"/>
      <c r="G40" s="306"/>
      <c r="H40" s="306">
        <f t="shared" si="0"/>
        <v>0</v>
      </c>
      <c r="I40" s="306"/>
      <c r="J40" s="306"/>
    </row>
    <row r="41" spans="1:10" ht="12">
      <c r="A41" s="302">
        <v>30</v>
      </c>
      <c r="B41" s="303" t="s">
        <v>1043</v>
      </c>
      <c r="C41" s="304" t="s">
        <v>1069</v>
      </c>
      <c r="D41" s="305" t="s">
        <v>1040</v>
      </c>
      <c r="E41" s="306">
        <v>14</v>
      </c>
      <c r="F41" s="281"/>
      <c r="G41" s="306"/>
      <c r="H41" s="306">
        <f t="shared" si="0"/>
        <v>0</v>
      </c>
      <c r="I41" s="306"/>
      <c r="J41" s="306"/>
    </row>
    <row r="42" spans="1:10" ht="12">
      <c r="A42" s="302">
        <v>31</v>
      </c>
      <c r="B42" s="303" t="s">
        <v>1045</v>
      </c>
      <c r="C42" s="304" t="s">
        <v>1137</v>
      </c>
      <c r="D42" s="305" t="s">
        <v>1040</v>
      </c>
      <c r="E42" s="306">
        <v>1</v>
      </c>
      <c r="F42" s="281"/>
      <c r="G42" s="306"/>
      <c r="H42" s="306">
        <f t="shared" si="0"/>
        <v>0</v>
      </c>
      <c r="I42" s="306"/>
      <c r="J42" s="306"/>
    </row>
    <row r="43" spans="1:10" ht="12">
      <c r="A43" s="302">
        <v>32</v>
      </c>
      <c r="B43" s="303" t="s">
        <v>1072</v>
      </c>
      <c r="C43" s="304" t="s">
        <v>1138</v>
      </c>
      <c r="D43" s="305" t="s">
        <v>1040</v>
      </c>
      <c r="E43" s="306">
        <v>1</v>
      </c>
      <c r="F43" s="281"/>
      <c r="G43" s="306"/>
      <c r="H43" s="306">
        <f t="shared" si="0"/>
        <v>0</v>
      </c>
      <c r="I43" s="306"/>
      <c r="J43" s="306"/>
    </row>
    <row r="44" spans="1:10" ht="12">
      <c r="A44" s="302">
        <v>33</v>
      </c>
      <c r="B44" s="303">
        <v>210120451</v>
      </c>
      <c r="C44" s="304" t="s">
        <v>1076</v>
      </c>
      <c r="D44" s="305" t="s">
        <v>1040</v>
      </c>
      <c r="E44" s="306">
        <v>1</v>
      </c>
      <c r="F44" s="281"/>
      <c r="G44" s="306">
        <f>E44*F44</f>
        <v>0</v>
      </c>
      <c r="H44" s="306"/>
      <c r="I44" s="306"/>
      <c r="J44" s="306"/>
    </row>
    <row r="45" spans="1:10" ht="12">
      <c r="A45" s="302">
        <v>34</v>
      </c>
      <c r="B45" s="303" t="s">
        <v>1029</v>
      </c>
      <c r="C45" s="304" t="s">
        <v>1077</v>
      </c>
      <c r="D45" s="305" t="s">
        <v>1040</v>
      </c>
      <c r="E45" s="306">
        <v>1</v>
      </c>
      <c r="F45" s="281"/>
      <c r="G45" s="306"/>
      <c r="H45" s="306">
        <f t="shared" si="0"/>
        <v>0</v>
      </c>
      <c r="I45" s="306"/>
      <c r="J45" s="306"/>
    </row>
    <row r="46" spans="1:10" ht="12">
      <c r="A46" s="302">
        <v>35</v>
      </c>
      <c r="B46" s="303">
        <v>210190002</v>
      </c>
      <c r="C46" s="304" t="s">
        <v>1078</v>
      </c>
      <c r="D46" s="305" t="s">
        <v>1040</v>
      </c>
      <c r="E46" s="306">
        <v>1</v>
      </c>
      <c r="F46" s="281"/>
      <c r="G46" s="306">
        <f>E46*F46</f>
        <v>0</v>
      </c>
      <c r="H46" s="306"/>
      <c r="I46" s="306"/>
      <c r="J46" s="306"/>
    </row>
    <row r="47" spans="1:10" ht="12">
      <c r="A47" s="302">
        <v>36</v>
      </c>
      <c r="B47" s="307" t="s">
        <v>1079</v>
      </c>
      <c r="C47" s="304" t="s">
        <v>1139</v>
      </c>
      <c r="D47" s="305" t="s">
        <v>1040</v>
      </c>
      <c r="E47" s="306">
        <v>1</v>
      </c>
      <c r="F47" s="480">
        <f>'ELEKTRO ROZVADĚČ B36'!F17</f>
        <v>0</v>
      </c>
      <c r="G47" s="306"/>
      <c r="H47" s="306"/>
      <c r="I47" s="306">
        <f>E47*F47</f>
        <v>0</v>
      </c>
      <c r="J47" s="306"/>
    </row>
    <row r="48" spans="1:10" ht="12">
      <c r="A48" s="302">
        <v>37</v>
      </c>
      <c r="B48" s="303">
        <v>210201065</v>
      </c>
      <c r="C48" s="304" t="s">
        <v>1081</v>
      </c>
      <c r="D48" s="305" t="s">
        <v>1040</v>
      </c>
      <c r="E48" s="306">
        <v>12</v>
      </c>
      <c r="F48" s="281"/>
      <c r="G48" s="306">
        <f>E48*F48</f>
        <v>0</v>
      </c>
      <c r="H48" s="306"/>
      <c r="I48" s="306"/>
      <c r="J48" s="306"/>
    </row>
    <row r="49" spans="1:10" ht="12">
      <c r="A49" s="302">
        <v>38</v>
      </c>
      <c r="B49" s="303" t="s">
        <v>1035</v>
      </c>
      <c r="C49" s="304" t="s">
        <v>1140</v>
      </c>
      <c r="D49" s="305" t="s">
        <v>1040</v>
      </c>
      <c r="E49" s="306">
        <v>12</v>
      </c>
      <c r="F49" s="281"/>
      <c r="G49" s="306"/>
      <c r="H49" s="306">
        <f t="shared" si="0"/>
        <v>0</v>
      </c>
      <c r="I49" s="306"/>
      <c r="J49" s="306"/>
    </row>
    <row r="50" spans="1:10" ht="12">
      <c r="A50" s="302">
        <v>39</v>
      </c>
      <c r="B50" s="303" t="s">
        <v>1037</v>
      </c>
      <c r="C50" s="304" t="s">
        <v>1083</v>
      </c>
      <c r="D50" s="305" t="s">
        <v>1040</v>
      </c>
      <c r="E50" s="306">
        <v>48</v>
      </c>
      <c r="F50" s="281"/>
      <c r="G50" s="306"/>
      <c r="H50" s="306">
        <f t="shared" si="0"/>
        <v>0</v>
      </c>
      <c r="I50" s="306"/>
      <c r="J50" s="306"/>
    </row>
    <row r="51" spans="1:10" ht="12">
      <c r="A51" s="302">
        <v>40</v>
      </c>
      <c r="B51" s="303" t="s">
        <v>1043</v>
      </c>
      <c r="C51" s="304" t="s">
        <v>1084</v>
      </c>
      <c r="D51" s="305" t="s">
        <v>1040</v>
      </c>
      <c r="E51" s="306">
        <v>12</v>
      </c>
      <c r="F51" s="281"/>
      <c r="G51" s="306"/>
      <c r="H51" s="306">
        <f t="shared" si="0"/>
        <v>0</v>
      </c>
      <c r="I51" s="306"/>
      <c r="J51" s="306"/>
    </row>
    <row r="52" spans="1:10" ht="12">
      <c r="A52" s="302">
        <v>41</v>
      </c>
      <c r="B52" s="303" t="s">
        <v>1045</v>
      </c>
      <c r="C52" s="304" t="s">
        <v>1085</v>
      </c>
      <c r="D52" s="305" t="s">
        <v>1040</v>
      </c>
      <c r="E52" s="306">
        <v>48</v>
      </c>
      <c r="F52" s="281"/>
      <c r="G52" s="306"/>
      <c r="H52" s="306">
        <f t="shared" si="0"/>
        <v>0</v>
      </c>
      <c r="I52" s="306"/>
      <c r="J52" s="306"/>
    </row>
    <row r="53" spans="1:10" ht="12">
      <c r="A53" s="302">
        <v>42</v>
      </c>
      <c r="B53" s="303">
        <v>210800105</v>
      </c>
      <c r="C53" s="304" t="s">
        <v>1141</v>
      </c>
      <c r="D53" s="305" t="s">
        <v>395</v>
      </c>
      <c r="E53" s="306">
        <v>30</v>
      </c>
      <c r="F53" s="281"/>
      <c r="G53" s="306">
        <f aca="true" t="shared" si="1" ref="G53:G64">E53*F53</f>
        <v>0</v>
      </c>
      <c r="H53" s="306"/>
      <c r="I53" s="306"/>
      <c r="J53" s="306"/>
    </row>
    <row r="54" spans="1:10" ht="12">
      <c r="A54" s="302">
        <v>43</v>
      </c>
      <c r="B54" s="303">
        <v>210800106</v>
      </c>
      <c r="C54" s="304" t="s">
        <v>1087</v>
      </c>
      <c r="D54" s="305" t="s">
        <v>395</v>
      </c>
      <c r="E54" s="306">
        <v>74</v>
      </c>
      <c r="F54" s="281"/>
      <c r="G54" s="306">
        <f t="shared" si="1"/>
        <v>0</v>
      </c>
      <c r="H54" s="306"/>
      <c r="I54" s="306"/>
      <c r="J54" s="306"/>
    </row>
    <row r="55" spans="1:10" ht="12">
      <c r="A55" s="302">
        <v>44</v>
      </c>
      <c r="B55" s="303">
        <v>210800115</v>
      </c>
      <c r="C55" s="304" t="s">
        <v>1088</v>
      </c>
      <c r="D55" s="305" t="s">
        <v>395</v>
      </c>
      <c r="E55" s="306">
        <v>4</v>
      </c>
      <c r="F55" s="281"/>
      <c r="G55" s="306">
        <f t="shared" si="1"/>
        <v>0</v>
      </c>
      <c r="H55" s="306"/>
      <c r="I55" s="306"/>
      <c r="J55" s="306"/>
    </row>
    <row r="56" spans="1:10" ht="12">
      <c r="A56" s="302">
        <v>45</v>
      </c>
      <c r="B56" s="303">
        <v>210800117</v>
      </c>
      <c r="C56" s="304" t="s">
        <v>1089</v>
      </c>
      <c r="D56" s="305" t="s">
        <v>395</v>
      </c>
      <c r="E56" s="306">
        <v>3</v>
      </c>
      <c r="F56" s="281"/>
      <c r="G56" s="306">
        <f t="shared" si="1"/>
        <v>0</v>
      </c>
      <c r="H56" s="306"/>
      <c r="I56" s="306"/>
      <c r="J56" s="306"/>
    </row>
    <row r="57" spans="1:10" ht="12">
      <c r="A57" s="302">
        <v>46</v>
      </c>
      <c r="B57" s="303">
        <v>210800118</v>
      </c>
      <c r="C57" s="304" t="s">
        <v>1090</v>
      </c>
      <c r="D57" s="305" t="s">
        <v>395</v>
      </c>
      <c r="E57" s="306">
        <v>9</v>
      </c>
      <c r="F57" s="281"/>
      <c r="G57" s="306">
        <f t="shared" si="1"/>
        <v>0</v>
      </c>
      <c r="H57" s="306"/>
      <c r="I57" s="306"/>
      <c r="J57" s="306"/>
    </row>
    <row r="58" spans="1:10" ht="12">
      <c r="A58" s="302">
        <v>47</v>
      </c>
      <c r="B58" s="303">
        <v>210800628</v>
      </c>
      <c r="C58" s="304" t="s">
        <v>1091</v>
      </c>
      <c r="D58" s="305" t="s">
        <v>395</v>
      </c>
      <c r="E58" s="306">
        <v>9</v>
      </c>
      <c r="F58" s="281"/>
      <c r="G58" s="306">
        <f t="shared" si="1"/>
        <v>0</v>
      </c>
      <c r="H58" s="306"/>
      <c r="I58" s="306"/>
      <c r="J58" s="306"/>
    </row>
    <row r="59" spans="1:10" ht="12">
      <c r="A59" s="302">
        <v>48</v>
      </c>
      <c r="B59" s="303">
        <v>210800648</v>
      </c>
      <c r="C59" s="304" t="s">
        <v>1092</v>
      </c>
      <c r="D59" s="305" t="s">
        <v>395</v>
      </c>
      <c r="E59" s="306">
        <v>3</v>
      </c>
      <c r="F59" s="281"/>
      <c r="G59" s="306">
        <f t="shared" si="1"/>
        <v>0</v>
      </c>
      <c r="H59" s="306"/>
      <c r="I59" s="306"/>
      <c r="J59" s="306"/>
    </row>
    <row r="60" spans="1:10" ht="12">
      <c r="A60" s="302">
        <v>49</v>
      </c>
      <c r="B60" s="303">
        <v>210810005</v>
      </c>
      <c r="C60" s="304" t="s">
        <v>1093</v>
      </c>
      <c r="D60" s="305" t="s">
        <v>395</v>
      </c>
      <c r="E60" s="306">
        <v>8</v>
      </c>
      <c r="F60" s="281"/>
      <c r="G60" s="306">
        <f t="shared" si="1"/>
        <v>0</v>
      </c>
      <c r="H60" s="306"/>
      <c r="I60" s="306"/>
      <c r="J60" s="306"/>
    </row>
    <row r="61" spans="1:10" ht="12">
      <c r="A61" s="302">
        <v>50</v>
      </c>
      <c r="B61" s="303">
        <v>210810006</v>
      </c>
      <c r="C61" s="304" t="s">
        <v>1094</v>
      </c>
      <c r="D61" s="305" t="s">
        <v>395</v>
      </c>
      <c r="E61" s="306">
        <v>95</v>
      </c>
      <c r="F61" s="281"/>
      <c r="G61" s="306">
        <f t="shared" si="1"/>
        <v>0</v>
      </c>
      <c r="H61" s="306"/>
      <c r="I61" s="306"/>
      <c r="J61" s="306"/>
    </row>
    <row r="62" spans="1:10" ht="12">
      <c r="A62" s="302">
        <v>51</v>
      </c>
      <c r="B62" s="303">
        <v>210810015</v>
      </c>
      <c r="C62" s="304" t="s">
        <v>1142</v>
      </c>
      <c r="D62" s="305" t="s">
        <v>395</v>
      </c>
      <c r="E62" s="306">
        <v>70</v>
      </c>
      <c r="F62" s="281"/>
      <c r="G62" s="306">
        <f t="shared" si="1"/>
        <v>0</v>
      </c>
      <c r="H62" s="306"/>
      <c r="I62" s="306"/>
      <c r="J62" s="306"/>
    </row>
    <row r="63" spans="1:10" ht="12">
      <c r="A63" s="302">
        <v>52</v>
      </c>
      <c r="B63" s="303">
        <v>210810017</v>
      </c>
      <c r="C63" s="304" t="s">
        <v>1096</v>
      </c>
      <c r="D63" s="305" t="s">
        <v>395</v>
      </c>
      <c r="E63" s="306">
        <v>9</v>
      </c>
      <c r="F63" s="281"/>
      <c r="G63" s="306">
        <f t="shared" si="1"/>
        <v>0</v>
      </c>
      <c r="H63" s="306"/>
      <c r="I63" s="306"/>
      <c r="J63" s="306"/>
    </row>
    <row r="64" spans="1:10" ht="12">
      <c r="A64" s="302">
        <v>53</v>
      </c>
      <c r="B64" s="303">
        <v>210810018</v>
      </c>
      <c r="C64" s="304" t="s">
        <v>1097</v>
      </c>
      <c r="D64" s="305" t="s">
        <v>395</v>
      </c>
      <c r="E64" s="306">
        <v>12</v>
      </c>
      <c r="F64" s="281"/>
      <c r="G64" s="306">
        <f t="shared" si="1"/>
        <v>0</v>
      </c>
      <c r="H64" s="306"/>
      <c r="I64" s="306"/>
      <c r="J64" s="306"/>
    </row>
    <row r="65" spans="1:10" ht="12">
      <c r="A65" s="302">
        <v>54</v>
      </c>
      <c r="B65" s="303">
        <v>341110300</v>
      </c>
      <c r="C65" s="304" t="s">
        <v>1143</v>
      </c>
      <c r="D65" s="305" t="s">
        <v>395</v>
      </c>
      <c r="E65" s="306">
        <v>23</v>
      </c>
      <c r="F65" s="281"/>
      <c r="G65" s="306"/>
      <c r="H65" s="306">
        <f t="shared" si="0"/>
        <v>0</v>
      </c>
      <c r="I65" s="306"/>
      <c r="J65" s="306"/>
    </row>
    <row r="66" spans="1:10" ht="12">
      <c r="A66" s="302">
        <v>55</v>
      </c>
      <c r="B66" s="303">
        <v>341110300</v>
      </c>
      <c r="C66" s="304" t="s">
        <v>1098</v>
      </c>
      <c r="D66" s="305" t="s">
        <v>395</v>
      </c>
      <c r="E66" s="306">
        <v>15</v>
      </c>
      <c r="F66" s="281"/>
      <c r="G66" s="306"/>
      <c r="H66" s="306">
        <f t="shared" si="0"/>
        <v>0</v>
      </c>
      <c r="I66" s="306"/>
      <c r="J66" s="306"/>
    </row>
    <row r="67" spans="1:10" ht="12">
      <c r="A67" s="302">
        <v>56</v>
      </c>
      <c r="B67" s="303">
        <v>341110360</v>
      </c>
      <c r="C67" s="304" t="s">
        <v>1144</v>
      </c>
      <c r="D67" s="305" t="s">
        <v>395</v>
      </c>
      <c r="E67" s="306">
        <v>169</v>
      </c>
      <c r="F67" s="281"/>
      <c r="G67" s="306"/>
      <c r="H67" s="306">
        <f t="shared" si="0"/>
        <v>0</v>
      </c>
      <c r="I67" s="306"/>
      <c r="J67" s="306"/>
    </row>
    <row r="68" spans="1:10" ht="12">
      <c r="A68" s="302">
        <v>57</v>
      </c>
      <c r="B68" s="303">
        <v>341110900</v>
      </c>
      <c r="C68" s="304" t="s">
        <v>1102</v>
      </c>
      <c r="D68" s="305" t="s">
        <v>395</v>
      </c>
      <c r="E68" s="306">
        <v>62</v>
      </c>
      <c r="F68" s="281"/>
      <c r="G68" s="306"/>
      <c r="H68" s="306">
        <f t="shared" si="0"/>
        <v>0</v>
      </c>
      <c r="I68" s="306"/>
      <c r="J68" s="306"/>
    </row>
    <row r="69" spans="1:10" ht="12">
      <c r="A69" s="302">
        <v>58</v>
      </c>
      <c r="B69" s="303">
        <v>341110900</v>
      </c>
      <c r="C69" s="304" t="s">
        <v>1145</v>
      </c>
      <c r="D69" s="305" t="s">
        <v>395</v>
      </c>
      <c r="E69" s="306">
        <v>12</v>
      </c>
      <c r="F69" s="281"/>
      <c r="G69" s="306"/>
      <c r="H69" s="306">
        <f t="shared" si="0"/>
        <v>0</v>
      </c>
      <c r="I69" s="306"/>
      <c r="J69" s="306"/>
    </row>
    <row r="70" spans="1:10" ht="12">
      <c r="A70" s="302">
        <v>59</v>
      </c>
      <c r="B70" s="303">
        <v>341110980</v>
      </c>
      <c r="C70" s="304" t="s">
        <v>1146</v>
      </c>
      <c r="D70" s="305" t="s">
        <v>395</v>
      </c>
      <c r="E70" s="306">
        <v>12</v>
      </c>
      <c r="F70" s="281"/>
      <c r="G70" s="306"/>
      <c r="H70" s="306">
        <f t="shared" si="0"/>
        <v>0</v>
      </c>
      <c r="I70" s="306"/>
      <c r="J70" s="306"/>
    </row>
    <row r="71" spans="1:10" ht="12">
      <c r="A71" s="302">
        <v>60</v>
      </c>
      <c r="B71" s="303">
        <v>341111100</v>
      </c>
      <c r="C71" s="304" t="s">
        <v>1147</v>
      </c>
      <c r="D71" s="305" t="s">
        <v>395</v>
      </c>
      <c r="E71" s="306">
        <v>21</v>
      </c>
      <c r="F71" s="281"/>
      <c r="G71" s="306"/>
      <c r="H71" s="306">
        <f t="shared" si="0"/>
        <v>0</v>
      </c>
      <c r="I71" s="306"/>
      <c r="J71" s="306"/>
    </row>
    <row r="72" spans="1:10" ht="12">
      <c r="A72" s="308">
        <v>61</v>
      </c>
      <c r="B72" s="309">
        <v>341421590</v>
      </c>
      <c r="C72" s="310" t="s">
        <v>1148</v>
      </c>
      <c r="D72" s="311" t="s">
        <v>395</v>
      </c>
      <c r="E72" s="312">
        <v>12</v>
      </c>
      <c r="F72" s="313"/>
      <c r="G72" s="312"/>
      <c r="H72" s="312">
        <f t="shared" si="0"/>
        <v>0</v>
      </c>
      <c r="I72" s="312"/>
      <c r="J72" s="306"/>
    </row>
    <row r="73" spans="1:10" ht="12">
      <c r="A73" s="302"/>
      <c r="B73" s="303"/>
      <c r="C73" s="304"/>
      <c r="D73" s="305"/>
      <c r="E73" s="306"/>
      <c r="F73" s="306"/>
      <c r="G73" s="306">
        <f>SUM(G12:G72)</f>
        <v>0</v>
      </c>
      <c r="H73" s="306">
        <f>SUM(H12:H72)</f>
        <v>0</v>
      </c>
      <c r="I73" s="306">
        <f>SUM(I12:I72)</f>
        <v>0</v>
      </c>
      <c r="J73" s="306"/>
    </row>
    <row r="74" spans="1:10" ht="12">
      <c r="A74" s="302"/>
      <c r="B74" s="303"/>
      <c r="C74" s="304"/>
      <c r="D74" s="305"/>
      <c r="E74" s="306"/>
      <c r="F74" s="306"/>
      <c r="G74" s="306"/>
      <c r="H74" s="306"/>
      <c r="I74" s="306"/>
      <c r="J74" s="306"/>
    </row>
    <row r="75" spans="1:10" ht="12">
      <c r="A75" s="302"/>
      <c r="B75" s="303" t="s">
        <v>1106</v>
      </c>
      <c r="C75" s="304"/>
      <c r="D75" s="305"/>
      <c r="E75" s="306"/>
      <c r="F75" s="306"/>
      <c r="G75" s="314">
        <f>G73</f>
        <v>0</v>
      </c>
      <c r="H75" s="306"/>
      <c r="I75" s="306"/>
      <c r="J75" s="306"/>
    </row>
    <row r="76" spans="1:10" ht="12">
      <c r="A76" s="302"/>
      <c r="B76" s="303" t="s">
        <v>1107</v>
      </c>
      <c r="C76" s="304"/>
      <c r="D76" s="305"/>
      <c r="E76" s="306"/>
      <c r="F76" s="306"/>
      <c r="G76" s="306"/>
      <c r="H76" s="314">
        <f>H73</f>
        <v>0</v>
      </c>
      <c r="I76" s="306"/>
      <c r="J76" s="306"/>
    </row>
    <row r="77" spans="1:10" ht="12">
      <c r="A77" s="302"/>
      <c r="B77" s="303" t="s">
        <v>1108</v>
      </c>
      <c r="C77" s="304"/>
      <c r="D77" s="305"/>
      <c r="E77" s="306"/>
      <c r="F77" s="306"/>
      <c r="G77" s="306"/>
      <c r="H77" s="306"/>
      <c r="I77" s="314">
        <f>I73</f>
        <v>0</v>
      </c>
      <c r="J77" s="306"/>
    </row>
    <row r="78" spans="1:10" ht="12">
      <c r="A78" s="302"/>
      <c r="B78" s="303"/>
      <c r="C78" s="304"/>
      <c r="D78" s="305"/>
      <c r="E78" s="306"/>
      <c r="F78" s="306"/>
      <c r="G78" s="306"/>
      <c r="H78" s="306"/>
      <c r="I78" s="306"/>
      <c r="J78" s="306"/>
    </row>
    <row r="79" spans="1:9" ht="12">
      <c r="A79" s="302"/>
      <c r="B79" s="303" t="s">
        <v>1109</v>
      </c>
      <c r="C79" s="304"/>
      <c r="D79" s="305"/>
      <c r="E79" s="306"/>
      <c r="F79" s="306"/>
      <c r="G79" s="306">
        <f>G73+H73</f>
        <v>0</v>
      </c>
      <c r="H79" s="306"/>
      <c r="I79" s="306"/>
    </row>
    <row r="80" spans="1:9" ht="12">
      <c r="A80" s="302"/>
      <c r="B80" s="303" t="s">
        <v>1110</v>
      </c>
      <c r="C80" s="304"/>
      <c r="D80" s="305"/>
      <c r="E80" s="306"/>
      <c r="F80" s="306"/>
      <c r="G80" s="306">
        <f>I73</f>
        <v>0</v>
      </c>
      <c r="H80" s="306"/>
      <c r="I80" s="306"/>
    </row>
    <row r="81" spans="1:10" ht="12">
      <c r="A81" s="302"/>
      <c r="B81" s="303"/>
      <c r="C81" s="304"/>
      <c r="D81" s="305"/>
      <c r="E81" s="306"/>
      <c r="F81" s="306"/>
      <c r="G81" s="306"/>
      <c r="H81" s="306"/>
      <c r="I81" s="306"/>
      <c r="J81" s="306"/>
    </row>
    <row r="82" spans="1:8" ht="12">
      <c r="A82" s="315"/>
      <c r="B82" s="316"/>
      <c r="C82" s="301" t="s">
        <v>1111</v>
      </c>
      <c r="D82" s="304"/>
      <c r="E82" s="304"/>
      <c r="F82" s="306"/>
      <c r="G82" s="306"/>
      <c r="H82" s="306"/>
    </row>
    <row r="83" spans="1:8" ht="12">
      <c r="A83" s="317"/>
      <c r="B83" s="316"/>
      <c r="C83" s="304"/>
      <c r="D83" s="304"/>
      <c r="E83" s="304"/>
      <c r="F83" s="306"/>
      <c r="G83" s="306"/>
      <c r="H83" s="306"/>
    </row>
    <row r="84" spans="1:8" ht="12">
      <c r="A84" s="317"/>
      <c r="B84" s="316" t="s">
        <v>1112</v>
      </c>
      <c r="C84" s="304"/>
      <c r="D84" s="318" t="s">
        <v>140</v>
      </c>
      <c r="E84" s="304"/>
      <c r="F84" s="306"/>
      <c r="G84" s="306"/>
      <c r="H84" s="306"/>
    </row>
    <row r="85" spans="1:8" ht="12">
      <c r="A85" s="317"/>
      <c r="B85" s="316"/>
      <c r="C85" s="304"/>
      <c r="D85" s="318"/>
      <c r="E85" s="304"/>
      <c r="F85" s="306"/>
      <c r="G85" s="306"/>
      <c r="H85" s="306"/>
    </row>
    <row r="86" spans="1:9" ht="12">
      <c r="A86" s="317">
        <v>62</v>
      </c>
      <c r="B86" s="316" t="s">
        <v>1149</v>
      </c>
      <c r="C86" s="304"/>
      <c r="D86" s="318" t="s">
        <v>348</v>
      </c>
      <c r="E86" s="306">
        <v>2</v>
      </c>
      <c r="F86" s="281"/>
      <c r="G86" s="306">
        <f>(G73+H73)/100*E86</f>
        <v>0</v>
      </c>
      <c r="H86" s="306"/>
      <c r="I86" s="306"/>
    </row>
    <row r="87" spans="1:9" ht="12">
      <c r="A87" s="317">
        <v>63</v>
      </c>
      <c r="B87" s="304" t="s">
        <v>1150</v>
      </c>
      <c r="C87" s="304"/>
      <c r="D87" s="318" t="s">
        <v>348</v>
      </c>
      <c r="E87" s="306">
        <v>3</v>
      </c>
      <c r="F87" s="281"/>
      <c r="G87" s="306">
        <f>H73/100*E87</f>
        <v>0</v>
      </c>
      <c r="H87" s="306"/>
      <c r="I87" s="306"/>
    </row>
    <row r="88" spans="1:9" ht="12">
      <c r="A88" s="317">
        <v>64</v>
      </c>
      <c r="B88" s="304" t="s">
        <v>1151</v>
      </c>
      <c r="C88" s="304"/>
      <c r="D88" s="318" t="s">
        <v>348</v>
      </c>
      <c r="E88" s="306">
        <v>3.6</v>
      </c>
      <c r="F88" s="281"/>
      <c r="G88" s="306">
        <f>I73/100*E88</f>
        <v>0</v>
      </c>
      <c r="H88" s="306"/>
      <c r="I88" s="306"/>
    </row>
    <row r="89" spans="1:9" ht="12">
      <c r="A89" s="317">
        <v>65</v>
      </c>
      <c r="B89" s="304" t="s">
        <v>1152</v>
      </c>
      <c r="C89" s="304"/>
      <c r="D89" s="318" t="s">
        <v>348</v>
      </c>
      <c r="E89" s="306">
        <v>1</v>
      </c>
      <c r="F89" s="281"/>
      <c r="G89" s="306">
        <f>I73/100*E89</f>
        <v>0</v>
      </c>
      <c r="H89" s="306"/>
      <c r="I89" s="306"/>
    </row>
    <row r="90" spans="1:9" ht="12">
      <c r="A90" s="317"/>
      <c r="B90" s="304"/>
      <c r="C90" s="304"/>
      <c r="D90" s="318"/>
      <c r="E90" s="306"/>
      <c r="F90" s="306"/>
      <c r="G90" s="306"/>
      <c r="H90" s="306"/>
      <c r="I90" s="306"/>
    </row>
    <row r="91" spans="1:9" ht="12">
      <c r="A91" s="317"/>
      <c r="B91" s="304" t="s">
        <v>1117</v>
      </c>
      <c r="C91" s="304"/>
      <c r="D91" s="318"/>
      <c r="E91" s="306"/>
      <c r="F91" s="306"/>
      <c r="G91" s="314">
        <f>G79+G80+G86+G87+G88+G89</f>
        <v>0</v>
      </c>
      <c r="H91" s="306"/>
      <c r="I91" s="306"/>
    </row>
    <row r="92" spans="1:9" ht="12">
      <c r="A92" s="317"/>
      <c r="B92" s="304"/>
      <c r="C92" s="304"/>
      <c r="D92" s="318"/>
      <c r="E92" s="306"/>
      <c r="F92" s="306"/>
      <c r="G92" s="306"/>
      <c r="H92" s="306"/>
      <c r="I92" s="306"/>
    </row>
    <row r="93" spans="1:10" ht="12">
      <c r="A93" s="302"/>
      <c r="B93" s="303"/>
      <c r="C93" s="304"/>
      <c r="D93" s="305"/>
      <c r="E93" s="306"/>
      <c r="F93" s="306"/>
      <c r="G93" s="306"/>
      <c r="H93" s="306"/>
      <c r="I93" s="306"/>
      <c r="J93" s="306"/>
    </row>
    <row r="94" spans="1:9" ht="12">
      <c r="A94" s="302"/>
      <c r="B94" s="303"/>
      <c r="C94" s="301" t="s">
        <v>1118</v>
      </c>
      <c r="D94" s="305"/>
      <c r="E94" s="306"/>
      <c r="F94" s="306"/>
      <c r="G94" s="306"/>
      <c r="H94" s="306"/>
      <c r="I94" s="306"/>
    </row>
    <row r="95" spans="1:9" ht="12">
      <c r="A95" s="302"/>
      <c r="B95" s="303"/>
      <c r="C95" s="304"/>
      <c r="D95" s="305"/>
      <c r="E95" s="306"/>
      <c r="F95" s="306"/>
      <c r="G95" s="306"/>
      <c r="H95" s="306"/>
      <c r="I95" s="306"/>
    </row>
    <row r="96" spans="1:9" ht="12">
      <c r="A96" s="302">
        <v>66</v>
      </c>
      <c r="B96" s="303" t="s">
        <v>737</v>
      </c>
      <c r="C96" s="304" t="s">
        <v>1153</v>
      </c>
      <c r="D96" s="305" t="s">
        <v>1120</v>
      </c>
      <c r="E96" s="306">
        <v>8.5</v>
      </c>
      <c r="F96" s="281"/>
      <c r="G96" s="306">
        <f>E96*F96</f>
        <v>0</v>
      </c>
      <c r="H96" s="306"/>
      <c r="I96" s="306"/>
    </row>
    <row r="97" spans="1:9" ht="12">
      <c r="A97" s="302">
        <v>67</v>
      </c>
      <c r="B97" s="303" t="s">
        <v>737</v>
      </c>
      <c r="C97" s="304" t="s">
        <v>1122</v>
      </c>
      <c r="D97" s="305" t="s">
        <v>1120</v>
      </c>
      <c r="E97" s="306">
        <v>25.5</v>
      </c>
      <c r="F97" s="281"/>
      <c r="G97" s="306">
        <f>E97*F97</f>
        <v>0</v>
      </c>
      <c r="H97" s="306"/>
      <c r="I97" s="306"/>
    </row>
    <row r="98" spans="1:9" ht="12">
      <c r="A98" s="302">
        <v>68</v>
      </c>
      <c r="B98" s="303" t="s">
        <v>737</v>
      </c>
      <c r="C98" s="304" t="s">
        <v>1123</v>
      </c>
      <c r="D98" s="305" t="s">
        <v>1120</v>
      </c>
      <c r="E98" s="306">
        <v>10</v>
      </c>
      <c r="F98" s="281"/>
      <c r="G98" s="306">
        <f>E98*F98</f>
        <v>0</v>
      </c>
      <c r="H98" s="306"/>
      <c r="I98" s="306"/>
    </row>
    <row r="99" spans="1:9" ht="12">
      <c r="A99" s="302"/>
      <c r="B99" s="303"/>
      <c r="C99" s="304"/>
      <c r="D99" s="305"/>
      <c r="E99" s="306"/>
      <c r="F99" s="306"/>
      <c r="G99" s="306"/>
      <c r="H99" s="306"/>
      <c r="I99" s="306"/>
    </row>
    <row r="100" spans="1:8" ht="12">
      <c r="A100" s="302"/>
      <c r="B100" s="303" t="s">
        <v>1124</v>
      </c>
      <c r="C100" s="304"/>
      <c r="D100" s="305"/>
      <c r="E100" s="306"/>
      <c r="F100" s="306"/>
      <c r="G100" s="314">
        <f>G96+G97+G98</f>
        <v>0</v>
      </c>
      <c r="H100" s="306"/>
    </row>
    <row r="101" spans="1:8" ht="12">
      <c r="A101" s="302"/>
      <c r="B101" s="303"/>
      <c r="C101" s="304"/>
      <c r="D101" s="305"/>
      <c r="E101" s="306"/>
      <c r="F101" s="306"/>
      <c r="G101" s="306"/>
      <c r="H101" s="306"/>
    </row>
    <row r="102" spans="1:8" ht="12.75" thickBot="1">
      <c r="A102" s="302"/>
      <c r="B102" s="303" t="s">
        <v>1125</v>
      </c>
      <c r="C102" s="304"/>
      <c r="D102" s="306"/>
      <c r="E102" s="306"/>
      <c r="F102" s="306"/>
      <c r="G102" s="306"/>
      <c r="H102" s="306"/>
    </row>
    <row r="103" spans="1:9" ht="12.75" thickBot="1">
      <c r="A103" s="302"/>
      <c r="B103" s="303"/>
      <c r="C103" s="304"/>
      <c r="D103" s="305"/>
      <c r="E103" s="306"/>
      <c r="F103" s="306"/>
      <c r="G103" s="319">
        <f>G91+G100</f>
        <v>0</v>
      </c>
      <c r="H103" s="306"/>
      <c r="I103" s="306"/>
    </row>
    <row r="104" spans="1:9" ht="12">
      <c r="A104" s="302"/>
      <c r="B104" s="303"/>
      <c r="C104" s="304"/>
      <c r="D104" s="305"/>
      <c r="E104" s="306"/>
      <c r="F104" s="306"/>
      <c r="G104" s="306"/>
      <c r="H104" s="306"/>
      <c r="I104" s="306"/>
    </row>
    <row r="105" spans="1:9" ht="12">
      <c r="A105" s="317"/>
      <c r="B105" s="316" t="s">
        <v>1126</v>
      </c>
      <c r="C105" s="304"/>
      <c r="D105" s="318" t="s">
        <v>1127</v>
      </c>
      <c r="E105" s="306">
        <v>1</v>
      </c>
      <c r="F105" s="281"/>
      <c r="G105" s="306">
        <f>F105</f>
        <v>0</v>
      </c>
      <c r="H105" s="306"/>
      <c r="I105" s="306"/>
    </row>
    <row r="106" ht="12" thickBot="1"/>
    <row r="107" spans="1:7" ht="12.75" thickBot="1">
      <c r="A107" s="304"/>
      <c r="B107" s="320" t="s">
        <v>1154</v>
      </c>
      <c r="C107" s="321"/>
      <c r="D107" s="304"/>
      <c r="E107" s="304"/>
      <c r="F107" s="304"/>
      <c r="G107" s="319">
        <f>G103+G105</f>
        <v>0</v>
      </c>
    </row>
    <row r="108" spans="1:7" ht="12">
      <c r="A108" s="304"/>
      <c r="B108" s="304"/>
      <c r="C108" s="304"/>
      <c r="D108" s="304"/>
      <c r="E108" s="304"/>
      <c r="F108" s="304"/>
      <c r="G108" s="304"/>
    </row>
    <row r="115" spans="1:9" ht="12">
      <c r="A115" s="317"/>
      <c r="B115" s="304"/>
      <c r="C115" s="304"/>
      <c r="D115" s="318"/>
      <c r="E115" s="306"/>
      <c r="F115" s="306"/>
      <c r="G115" s="306"/>
      <c r="H115" s="306"/>
      <c r="I115" s="306"/>
    </row>
    <row r="116" spans="1:8" ht="12">
      <c r="A116" s="317"/>
      <c r="B116" s="304"/>
      <c r="C116" s="304"/>
      <c r="D116" s="318"/>
      <c r="E116" s="304"/>
      <c r="F116" s="304"/>
      <c r="G116" s="304"/>
      <c r="H116" s="304"/>
    </row>
    <row r="117" spans="1:8" ht="12">
      <c r="A117" s="317"/>
      <c r="B117" s="304"/>
      <c r="C117" s="304"/>
      <c r="D117" s="318"/>
      <c r="E117" s="304"/>
      <c r="F117" s="304"/>
      <c r="G117" s="304"/>
      <c r="H117" s="304"/>
    </row>
    <row r="118" spans="1:8" ht="14.25">
      <c r="A118" s="322" t="s">
        <v>1129</v>
      </c>
      <c r="B118" s="323"/>
      <c r="C118" s="323"/>
      <c r="D118" s="323"/>
      <c r="E118" s="323"/>
      <c r="F118" s="323"/>
      <c r="G118" s="323"/>
      <c r="H118" s="323"/>
    </row>
    <row r="119" spans="1:8" ht="69.75" customHeight="1">
      <c r="A119" s="324" t="s">
        <v>1130</v>
      </c>
      <c r="B119" s="324"/>
      <c r="C119" s="324"/>
      <c r="D119" s="324"/>
      <c r="E119" s="324"/>
      <c r="F119" s="324"/>
      <c r="G119" s="324"/>
      <c r="H119" s="324"/>
    </row>
  </sheetData>
  <sheetProtection password="CC06" sheet="1" objects="1" scenarios="1" selectLockedCells="1"/>
  <mergeCells count="3">
    <mergeCell ref="B107:C107"/>
    <mergeCell ref="A118:H118"/>
    <mergeCell ref="A119:H119"/>
  </mergeCells>
  <printOptions/>
  <pageMargins left="0.7" right="0.7" top="0.787401575" bottom="0.7874015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picha</cp:lastModifiedBy>
  <dcterms:modified xsi:type="dcterms:W3CDTF">2016-04-20T11:58:31Z</dcterms:modified>
  <cp:category/>
  <cp:version/>
  <cp:contentType/>
  <cp:contentStatus/>
</cp:coreProperties>
</file>