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a.4 - SO 3a - Úprava pos..." sheetId="1" r:id="rId1"/>
  </sheets>
  <definedNames>
    <definedName name="_xlnm.Print_Titles" localSheetId="0">'3a.4 - SO 3a - Úprava pos...'!$124:$124</definedName>
    <definedName name="_xlnm.Print_Area" localSheetId="0">'3a.4 - SO 3a - Úprava pos...'!$C$4:$Q$70,'3a.4 - SO 3a - Úprava pos...'!$C$76:$Q$108,'3a.4 - SO 3a - Úprava pos...'!$C$114:$Q$191</definedName>
  </definedNames>
  <calcPr fullCalcOnLoad="1"/>
</workbook>
</file>

<file path=xl/sharedStrings.xml><?xml version="1.0" encoding="utf-8"?>
<sst xmlns="http://schemas.openxmlformats.org/spreadsheetml/2006/main" count="829" uniqueCount="251">
  <si>
    <t>List obsahuje:</t>
  </si>
  <si>
    <t>False</t>
  </si>
  <si>
    <t>optimalizováno pro tisk sestav ve formátu A4 - na výšku</t>
  </si>
  <si>
    <t>21</t>
  </si>
  <si>
    <t>15</t>
  </si>
  <si>
    <t>v ---  níže se nacházejí doplnkové a pomocné údaje k sestavám  --- v</t>
  </si>
  <si>
    <t>Stavba:</t>
  </si>
  <si>
    <t>1</t>
  </si>
  <si>
    <t>Místo:</t>
  </si>
  <si>
    <t>BRNO</t>
  </si>
  <si>
    <t>Datum:</t>
  </si>
  <si>
    <t>10</t>
  </si>
  <si>
    <t>Objednavatel:</t>
  </si>
  <si>
    <t>IČ:</t>
  </si>
  <si>
    <t>MENDELOVA  UNIVERZITA  V  BRNĚ</t>
  </si>
  <si>
    <t>DIČ:</t>
  </si>
  <si>
    <t>Zhotovitel:</t>
  </si>
  <si>
    <t>Projektant:</t>
  </si>
  <si>
    <t>ing.Helena Zámečníková Brno</t>
  </si>
  <si>
    <t>Zpracovatel:</t>
  </si>
  <si>
    <t>Kepertová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</si>
  <si>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</si>
  <si>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</si>
  <si>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</si>
  <si>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</si>
  <si>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</si>
  <si>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</si>
  <si>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</si>
  <si>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</si>
  <si>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</si>
  <si>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</si>
  <si>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</si>
  <si>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</si>
  <si>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</si>
  <si>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</si>
  <si>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</si>
  <si>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</si>
  <si>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</si>
  <si>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</si>
  <si>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</si>
  <si>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</si>
  <si>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{893FD0A2-6CB5-45EC-96F4-BD58BDAC8E31}</t>
  </si>
  <si>
    <t>Ostatní náklady</t>
  </si>
  <si>
    <t>Celkové náklady za stavbu 1) + 2)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</si>
  <si>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</si>
  <si>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</si>
  <si>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</si>
  <si>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</si>
  <si>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</si>
  <si>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</si>
  <si>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</si>
  <si>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</si>
  <si>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</si>
  <si>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</si>
  <si>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</si>
  <si>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</si>
  <si>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</si>
  <si>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</si>
  <si>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</si>
  <si>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</si>
  <si>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</si>
  <si>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</si>
  <si>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</si>
  <si>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</si>
  <si>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</si>
  <si>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</si>
  <si>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</si>
  <si>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</si>
  <si>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</si>
  <si>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</si>
  <si>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</si>
  <si>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</si>
  <si>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</si>
  <si>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</si>
  <si>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</si>
  <si>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</si>
  <si>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</si>
  <si>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</si>
  <si>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</si>
  <si>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</si>
  <si>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</si>
  <si>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</si>
  <si>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721174063</t>
  </si>
  <si>
    <t>Potrubí kanalizační z PP větrací systém HT DN 110</t>
  </si>
  <si>
    <t>m</t>
  </si>
  <si>
    <t>16</t>
  </si>
  <si>
    <t>kus</t>
  </si>
  <si>
    <t>3</t>
  </si>
  <si>
    <t>%</t>
  </si>
  <si>
    <t>VP - Vícepráce</t>
  </si>
  <si>
    <t>PN</t>
  </si>
  <si>
    <t>3a.4 - SO 3a - Úprava poslucháren a nová WC ve 2.NP - ZTI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</si>
  <si>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</si>
  <si>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</si>
  <si>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</si>
  <si>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</si>
  <si>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</si>
  <si>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</si>
  <si>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</si>
  <si>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644941111</t>
  </si>
  <si>
    <t>Osazování ventilačních mřížek velikosti do 150 x 150 mm</t>
  </si>
  <si>
    <t>4</t>
  </si>
  <si>
    <t>M</t>
  </si>
  <si>
    <t>553414100</t>
  </si>
  <si>
    <t>průvětrník mřížový s klapkami 15x15 cm</t>
  </si>
  <si>
    <t>8</t>
  </si>
  <si>
    <t>998011002</t>
  </si>
  <si>
    <t>Přesun hmot pro budovy zděné v do 12 m</t>
  </si>
  <si>
    <t>t</t>
  </si>
  <si>
    <t>721174005</t>
  </si>
  <si>
    <t>Potrubí kanalizační z PP svodné systém HT DN 100</t>
  </si>
  <si>
    <t>5</t>
  </si>
  <si>
    <t>721174024</t>
  </si>
  <si>
    <t>Potrubí kanalizační z PP odpadní systém HT DN 70</t>
  </si>
  <si>
    <t>6</t>
  </si>
  <si>
    <t>721174025</t>
  </si>
  <si>
    <t>Potrubí kanalizační z PP odpadní systém HT DN 100</t>
  </si>
  <si>
    <t>7</t>
  </si>
  <si>
    <t>721174042</t>
  </si>
  <si>
    <t>Potrubí kanalizační z PP připojovací systém HT DN 40</t>
  </si>
  <si>
    <t>721174043</t>
  </si>
  <si>
    <t>Potrubí kanalizační z PP připojovací systém HT DN 50</t>
  </si>
  <si>
    <t>9</t>
  </si>
  <si>
    <t>721174044</t>
  </si>
  <si>
    <t>Potrubí kanalizační z PP připojovací systém HT DN 70</t>
  </si>
  <si>
    <t>721174045</t>
  </si>
  <si>
    <t>Potrubí kanalizační z PP připojovací systém HT DN 100</t>
  </si>
  <si>
    <t>11</t>
  </si>
  <si>
    <t>12</t>
  </si>
  <si>
    <t>721194104</t>
  </si>
  <si>
    <t>Vyvedení a upevnění odpadních výpustek DN 40</t>
  </si>
  <si>
    <t>13</t>
  </si>
  <si>
    <t>721194105</t>
  </si>
  <si>
    <t>Vyvedení a upevnění odpadních výpustek DN 50</t>
  </si>
  <si>
    <t>14</t>
  </si>
  <si>
    <t>721194107</t>
  </si>
  <si>
    <t>Vyvedení a upevnění odpadních výpustek DN 70</t>
  </si>
  <si>
    <t>721194109</t>
  </si>
  <si>
    <t>Vyvedení a upevnění odpadních výpustek DN 100</t>
  </si>
  <si>
    <t>72122PC1</t>
  </si>
  <si>
    <t>Zápachová uzávěrka pro kondenzát HL 136 DN 32</t>
  </si>
  <si>
    <t>17</t>
  </si>
  <si>
    <t>721290111</t>
  </si>
  <si>
    <t>Zkouška těsnosti potrubí kanalizace vodou do DN 125</t>
  </si>
  <si>
    <t>18</t>
  </si>
  <si>
    <t>72129PC1</t>
  </si>
  <si>
    <t>Úpravy pro dopojení ke stávající kanalizaci</t>
  </si>
  <si>
    <t>soub</t>
  </si>
  <si>
    <t>19</t>
  </si>
  <si>
    <t>998721202</t>
  </si>
  <si>
    <t>Přesun hmot procentní pro vnitřní kanalizace v objektech v do 12 m</t>
  </si>
  <si>
    <t>20</t>
  </si>
  <si>
    <t>722171933</t>
  </si>
  <si>
    <t>Potrubí plastové výměna trub nebo tvarovek D do 25 mm</t>
  </si>
  <si>
    <t>722174022</t>
  </si>
  <si>
    <t>Potrubí vodovodní plastové PPR svar polyfuze PN 20 D 20 x 3,4 mm</t>
  </si>
  <si>
    <t>22</t>
  </si>
  <si>
    <t>722174023</t>
  </si>
  <si>
    <t>Potrubí vodovodní plastové PPR svar polyfuze PN 20 D 25 x 4,2 mm</t>
  </si>
  <si>
    <t>23</t>
  </si>
  <si>
    <t>722181241</t>
  </si>
  <si>
    <t>Ochrana vodovodního potrubí přilepenými tepelně izolačními trubicemi z PE tl do 20 mm DN do 22 mm</t>
  </si>
  <si>
    <t>24</t>
  </si>
  <si>
    <t>722181242</t>
  </si>
  <si>
    <t>Ochrana vodovodního potrubí přilepenými tepelně izolačními trubicemi z PE tl do 20 mm DN do 42 mm</t>
  </si>
  <si>
    <t>25</t>
  </si>
  <si>
    <t>72218PC1</t>
  </si>
  <si>
    <t>Montáž krycí lišty</t>
  </si>
  <si>
    <t>26</t>
  </si>
  <si>
    <t>286PC1</t>
  </si>
  <si>
    <t>lišta plastová krycí stoupačková bílá 100 mm l = 3000</t>
  </si>
  <si>
    <t>ks</t>
  </si>
  <si>
    <t>32</t>
  </si>
  <si>
    <t>27</t>
  </si>
  <si>
    <t>722190401</t>
  </si>
  <si>
    <t>Vyvedení a upevnění výpustku do DN 25</t>
  </si>
  <si>
    <t>28</t>
  </si>
  <si>
    <t>722190901</t>
  </si>
  <si>
    <t>Uzavření nebo otevření vodovodního potrubí při opravách</t>
  </si>
  <si>
    <t>29</t>
  </si>
  <si>
    <t>722290234</t>
  </si>
  <si>
    <t>Proplach a dezinfekce vodovodního potrubí do DN 80</t>
  </si>
  <si>
    <t>30</t>
  </si>
  <si>
    <t>72229PC1</t>
  </si>
  <si>
    <t>Propojení se stávajícím rozvodem vody,úpravy</t>
  </si>
  <si>
    <t>31</t>
  </si>
  <si>
    <t>998722202</t>
  </si>
  <si>
    <t>Přesun hmot procentní pro vnitřní vodovod v objektech v do 12 m</t>
  </si>
  <si>
    <t>725111131</t>
  </si>
  <si>
    <t>Splachovač nádržkový plastový vysokopoložený</t>
  </si>
  <si>
    <t>soubor</t>
  </si>
  <si>
    <t>33</t>
  </si>
  <si>
    <t>725112021</t>
  </si>
  <si>
    <t>Klozet keramický závěsný na nosné stěny s hlubokým splachováním odpad vodorovný</t>
  </si>
  <si>
    <t>34</t>
  </si>
  <si>
    <t>551673990</t>
  </si>
  <si>
    <t>sedátko klozetové duroplastové  bílé antibaktriální</t>
  </si>
  <si>
    <t>35</t>
  </si>
  <si>
    <t>551666120</t>
  </si>
  <si>
    <t>manžeta připojovací WC HL201 DN 110</t>
  </si>
  <si>
    <t>36</t>
  </si>
  <si>
    <t>551666240</t>
  </si>
  <si>
    <t>koleno odpadní PP pro závěsné WC HL224 WE DN110</t>
  </si>
  <si>
    <t>37</t>
  </si>
  <si>
    <t>725121527</t>
  </si>
  <si>
    <t>Pisoárový záchodek automatický s integrovaným napájecím zdrojem</t>
  </si>
  <si>
    <t>38</t>
  </si>
  <si>
    <t>725210821</t>
  </si>
  <si>
    <t>Demontáž umyvadel bez výtokových armatur</t>
  </si>
  <si>
    <t>39</t>
  </si>
  <si>
    <t>286542280</t>
  </si>
  <si>
    <t>záslepka PPR D 20 mm</t>
  </si>
  <si>
    <t>40</t>
  </si>
  <si>
    <t>286542300</t>
  </si>
  <si>
    <t>záslepka PPR D 25 mm</t>
  </si>
  <si>
    <t>41</t>
  </si>
  <si>
    <t>725211602</t>
  </si>
  <si>
    <t>Umyvadlo keramické připevněné na stěnu šrouby bílé bez krytu na sifon 550 mm</t>
  </si>
  <si>
    <t>42</t>
  </si>
  <si>
    <t>725331111</t>
  </si>
  <si>
    <t>Výlevka bez výtokových armatur keramická se sklopnou plastovou mřížkou 425 mm</t>
  </si>
  <si>
    <t>43</t>
  </si>
  <si>
    <t>725819401</t>
  </si>
  <si>
    <t>Montáž ventilů rohových G 1/2 s připojovací trubičkou</t>
  </si>
  <si>
    <t>44</t>
  </si>
  <si>
    <t>551456330</t>
  </si>
  <si>
    <t>ventil rohový mosazný 1/2" s připojovací trubičkou</t>
  </si>
  <si>
    <t>45</t>
  </si>
  <si>
    <t>725820801</t>
  </si>
  <si>
    <t>Demontáž baterie nástěnné do G 3 / 4</t>
  </si>
  <si>
    <t>46</t>
  </si>
  <si>
    <t>725821315</t>
  </si>
  <si>
    <t>Baterie dřezové nástěnné pákové s otáčivým plochým ústím a délkou ramínka 225 mm - výlevka</t>
  </si>
  <si>
    <t>47</t>
  </si>
  <si>
    <t>725822612</t>
  </si>
  <si>
    <t>Baterie umyvadlové stojánkové pákové s výpustí</t>
  </si>
  <si>
    <t>48</t>
  </si>
  <si>
    <t>725860811</t>
  </si>
  <si>
    <t>Demontáž uzávěrů zápachu jednoduchých</t>
  </si>
  <si>
    <t>49</t>
  </si>
  <si>
    <t>726111031</t>
  </si>
  <si>
    <t>Instalační předstěna - klozet s ovládáním zepředu v 1080 mm závěsný do masivní zděné kce</t>
  </si>
  <si>
    <t>50</t>
  </si>
  <si>
    <t>726191002</t>
  </si>
  <si>
    <t>Souprava pro předstěnovou montáž</t>
  </si>
  <si>
    <t>51</t>
  </si>
  <si>
    <t>998726212</t>
  </si>
  <si>
    <t>Přesun hmot procentní pro instalační prefabrikáty v objektech v do 12 m</t>
  </si>
  <si>
    <t>1) Krycí list rozpočtu</t>
  </si>
  <si>
    <t>2) Rekapitulace rozpočtu</t>
  </si>
  <si>
    <t>3)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</si>
</sst>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67" fontId="18" fillId="0" borderId="0" xfId="0" applyNumberFormat="1" applyFont="1" applyAlignment="1">
      <alignment horizontal="right"/>
    </xf>
    <xf numFmtId="167" fontId="18" fillId="0" borderId="21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5" borderId="31" xfId="0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61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4" fontId="21" fillId="35" borderId="31" xfId="0" applyNumberFormat="1" applyFont="1" applyFill="1" applyBorder="1" applyAlignment="1">
      <alignment horizontal="right" vertical="center"/>
    </xf>
    <xf numFmtId="164" fontId="21" fillId="0" borderId="3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16" fillId="35" borderId="0" xfId="0" applyFont="1" applyFill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164" fontId="14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5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166" fontId="7" fillId="35" borderId="0" xfId="0" applyNumberFormat="1" applyFont="1" applyFill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E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BAE64.tmp" descr="C:\KROSplusData\System\Temp\radBAE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S2" sqref="S2:AC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03"/>
      <c r="B1" s="100"/>
      <c r="C1" s="100"/>
      <c r="D1" s="101" t="s">
        <v>0</v>
      </c>
      <c r="E1" s="100"/>
      <c r="F1" s="102" t="s">
        <v>248</v>
      </c>
      <c r="G1" s="102"/>
      <c r="H1" s="108" t="s">
        <v>249</v>
      </c>
      <c r="I1" s="108"/>
      <c r="J1" s="108"/>
      <c r="K1" s="108"/>
      <c r="L1" s="102" t="s">
        <v>250</v>
      </c>
      <c r="M1" s="100"/>
      <c r="N1" s="100"/>
      <c r="O1" s="101"/>
      <c r="P1" s="100"/>
      <c r="Q1" s="100"/>
      <c r="R1" s="100"/>
      <c r="S1" s="102"/>
      <c r="T1" s="102"/>
      <c r="U1" s="103"/>
      <c r="V1" s="10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46" t="s">
        <v>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109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T2" s="2" t="s">
        <v>41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44</v>
      </c>
    </row>
    <row r="4" spans="2:46" s="2" customFormat="1" ht="37.5" customHeight="1">
      <c r="B4" s="9"/>
      <c r="C4" s="132" t="s">
        <v>45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0"/>
      <c r="T4" s="11" t="s">
        <v>5</v>
      </c>
      <c r="AT4" s="2" t="s">
        <v>1</v>
      </c>
    </row>
    <row r="5" spans="2:18" s="2" customFormat="1" ht="7.5" customHeight="1">
      <c r="B5" s="9"/>
      <c r="R5" s="10"/>
    </row>
    <row r="6" spans="2:18" s="2" customFormat="1" ht="15.75" customHeight="1">
      <c r="B6" s="9"/>
      <c r="D6" s="13" t="s">
        <v>6</v>
      </c>
      <c r="F6" s="133" t="e">
        <f>#REF!</f>
        <v>#REF!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R6" s="10"/>
    </row>
    <row r="7" spans="2:18" s="5" customFormat="1" ht="18.75" customHeight="1">
      <c r="B7" s="16"/>
      <c r="D7" s="12" t="s">
        <v>46</v>
      </c>
      <c r="F7" s="122" t="s">
        <v>91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R7" s="17"/>
    </row>
    <row r="8" spans="2:18" s="5" customFormat="1" ht="7.5" customHeight="1">
      <c r="B8" s="16"/>
      <c r="R8" s="17"/>
    </row>
    <row r="9" spans="2:18" s="5" customFormat="1" ht="15" customHeight="1">
      <c r="B9" s="16"/>
      <c r="D9" s="13" t="s">
        <v>8</v>
      </c>
      <c r="F9" s="14" t="s">
        <v>9</v>
      </c>
      <c r="M9" s="13" t="s">
        <v>10</v>
      </c>
      <c r="O9" s="147" t="e">
        <f>#REF!</f>
        <v>#REF!</v>
      </c>
      <c r="P9" s="107"/>
      <c r="R9" s="17"/>
    </row>
    <row r="10" spans="2:18" s="5" customFormat="1" ht="7.5" customHeight="1">
      <c r="B10" s="16"/>
      <c r="R10" s="17"/>
    </row>
    <row r="11" spans="2:18" s="5" customFormat="1" ht="15" customHeight="1">
      <c r="B11" s="16"/>
      <c r="D11" s="13" t="s">
        <v>12</v>
      </c>
      <c r="M11" s="13" t="s">
        <v>13</v>
      </c>
      <c r="O11" s="124"/>
      <c r="P11" s="107"/>
      <c r="R11" s="17"/>
    </row>
    <row r="12" spans="2:18" s="5" customFormat="1" ht="18.75" customHeight="1">
      <c r="B12" s="16"/>
      <c r="E12" s="14" t="s">
        <v>14</v>
      </c>
      <c r="M12" s="13" t="s">
        <v>15</v>
      </c>
      <c r="O12" s="124"/>
      <c r="P12" s="107"/>
      <c r="R12" s="17"/>
    </row>
    <row r="13" spans="2:18" s="5" customFormat="1" ht="7.5" customHeight="1">
      <c r="B13" s="16"/>
      <c r="R13" s="17"/>
    </row>
    <row r="14" spans="2:18" s="5" customFormat="1" ht="15" customHeight="1">
      <c r="B14" s="16"/>
      <c r="D14" s="13" t="s">
        <v>16</v>
      </c>
      <c r="M14" s="13" t="s">
        <v>13</v>
      </c>
      <c r="O14" s="145" t="e">
        <f>IF(#REF!="","",#REF!)</f>
        <v>#REF!</v>
      </c>
      <c r="P14" s="107"/>
      <c r="R14" s="17"/>
    </row>
    <row r="15" spans="2:18" s="5" customFormat="1" ht="18.75" customHeight="1">
      <c r="B15" s="16"/>
      <c r="E15" s="145" t="e">
        <f>IF(#REF!="","",#REF!)</f>
        <v>#REF!</v>
      </c>
      <c r="F15" s="107"/>
      <c r="G15" s="107"/>
      <c r="H15" s="107"/>
      <c r="I15" s="107"/>
      <c r="J15" s="107"/>
      <c r="K15" s="107"/>
      <c r="L15" s="107"/>
      <c r="M15" s="13" t="s">
        <v>15</v>
      </c>
      <c r="O15" s="145" t="e">
        <f>IF(#REF!="","",#REF!)</f>
        <v>#REF!</v>
      </c>
      <c r="P15" s="107"/>
      <c r="R15" s="17"/>
    </row>
    <row r="16" spans="2:18" s="5" customFormat="1" ht="7.5" customHeight="1">
      <c r="B16" s="16"/>
      <c r="R16" s="17"/>
    </row>
    <row r="17" spans="2:18" s="5" customFormat="1" ht="15" customHeight="1">
      <c r="B17" s="16"/>
      <c r="D17" s="13" t="s">
        <v>17</v>
      </c>
      <c r="M17" s="13" t="s">
        <v>13</v>
      </c>
      <c r="O17" s="124"/>
      <c r="P17" s="107"/>
      <c r="R17" s="17"/>
    </row>
    <row r="18" spans="2:18" s="5" customFormat="1" ht="18.75" customHeight="1">
      <c r="B18" s="16"/>
      <c r="E18" s="14" t="s">
        <v>18</v>
      </c>
      <c r="M18" s="13" t="s">
        <v>15</v>
      </c>
      <c r="O18" s="124"/>
      <c r="P18" s="107"/>
      <c r="R18" s="17"/>
    </row>
    <row r="19" spans="2:18" s="5" customFormat="1" ht="7.5" customHeight="1">
      <c r="B19" s="16"/>
      <c r="R19" s="17"/>
    </row>
    <row r="20" spans="2:18" s="5" customFormat="1" ht="15" customHeight="1">
      <c r="B20" s="16"/>
      <c r="D20" s="13" t="s">
        <v>19</v>
      </c>
      <c r="M20" s="13" t="s">
        <v>13</v>
      </c>
      <c r="O20" s="124"/>
      <c r="P20" s="107"/>
      <c r="R20" s="17"/>
    </row>
    <row r="21" spans="2:18" s="5" customFormat="1" ht="18.75" customHeight="1">
      <c r="B21" s="16"/>
      <c r="E21" s="14" t="s">
        <v>20</v>
      </c>
      <c r="M21" s="13" t="s">
        <v>15</v>
      </c>
      <c r="O21" s="124"/>
      <c r="P21" s="107"/>
      <c r="R21" s="17"/>
    </row>
    <row r="22" spans="2:18" s="5" customFormat="1" ht="7.5" customHeight="1">
      <c r="B22" s="16"/>
      <c r="R22" s="17"/>
    </row>
    <row r="23" spans="2:18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17"/>
    </row>
    <row r="24" spans="2:18" s="5" customFormat="1" ht="15" customHeight="1">
      <c r="B24" s="16"/>
      <c r="D24" s="51" t="s">
        <v>47</v>
      </c>
      <c r="M24" s="143">
        <f>$N$88</f>
        <v>0</v>
      </c>
      <c r="N24" s="107"/>
      <c r="O24" s="107"/>
      <c r="P24" s="107"/>
      <c r="R24" s="17"/>
    </row>
    <row r="25" spans="2:18" s="5" customFormat="1" ht="15" customHeight="1">
      <c r="B25" s="16"/>
      <c r="D25" s="15" t="s">
        <v>42</v>
      </c>
      <c r="M25" s="143">
        <f>$N$100</f>
        <v>0</v>
      </c>
      <c r="N25" s="107"/>
      <c r="O25" s="107"/>
      <c r="P25" s="107"/>
      <c r="R25" s="17"/>
    </row>
    <row r="26" spans="2:18" s="5" customFormat="1" ht="7.5" customHeight="1">
      <c r="B26" s="16"/>
      <c r="R26" s="17"/>
    </row>
    <row r="27" spans="2:18" s="5" customFormat="1" ht="26.25" customHeight="1">
      <c r="B27" s="16"/>
      <c r="D27" s="52" t="s">
        <v>21</v>
      </c>
      <c r="M27" s="144">
        <f>ROUNDUP($M$24+$M$25,2)</f>
        <v>0</v>
      </c>
      <c r="N27" s="107"/>
      <c r="O27" s="107"/>
      <c r="P27" s="107"/>
      <c r="R27" s="17"/>
    </row>
    <row r="28" spans="2:18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17"/>
    </row>
    <row r="29" spans="2:18" s="5" customFormat="1" ht="15" customHeight="1">
      <c r="B29" s="16"/>
      <c r="D29" s="18" t="s">
        <v>22</v>
      </c>
      <c r="E29" s="18" t="s">
        <v>23</v>
      </c>
      <c r="F29" s="19">
        <v>0.21</v>
      </c>
      <c r="G29" s="53" t="s">
        <v>24</v>
      </c>
      <c r="H29" s="139">
        <f>ROUNDUP((((SUM($BE$100:$BE$107)+SUM($BE$125:$BE$185))+SUM($BE$187:$BE$191))),2)</f>
        <v>0</v>
      </c>
      <c r="I29" s="107"/>
      <c r="J29" s="107"/>
      <c r="M29" s="139">
        <f>ROUNDUP((((SUM($BE$100:$BE$107)+SUM($BE$125:$BE$185))*$F$29)+SUM($BE$187:$BE$191)*$F$29),1)</f>
        <v>0</v>
      </c>
      <c r="N29" s="107"/>
      <c r="O29" s="107"/>
      <c r="P29" s="107"/>
      <c r="R29" s="17"/>
    </row>
    <row r="30" spans="2:18" s="5" customFormat="1" ht="15" customHeight="1">
      <c r="B30" s="16"/>
      <c r="E30" s="18" t="s">
        <v>25</v>
      </c>
      <c r="F30" s="19">
        <v>0.15</v>
      </c>
      <c r="G30" s="53" t="s">
        <v>24</v>
      </c>
      <c r="H30" s="139">
        <f>ROUNDUP((((SUM($BF$100:$BF$107)+SUM($BF$125:$BF$185))+SUM($BF$187:$BF$191))),2)</f>
        <v>0</v>
      </c>
      <c r="I30" s="107"/>
      <c r="J30" s="107"/>
      <c r="M30" s="139">
        <f>ROUNDUP((((SUM($BF$100:$BF$107)+SUM($BF$125:$BF$185))*$F$30)+SUM($BF$187:$BF$191)*$F$30),1)</f>
        <v>0</v>
      </c>
      <c r="N30" s="107"/>
      <c r="O30" s="107"/>
      <c r="P30" s="107"/>
      <c r="R30" s="17"/>
    </row>
    <row r="31" spans="2:18" s="5" customFormat="1" ht="15" customHeight="1" hidden="1">
      <c r="B31" s="16"/>
      <c r="E31" s="18" t="s">
        <v>26</v>
      </c>
      <c r="F31" s="19">
        <v>0.21</v>
      </c>
      <c r="G31" s="53" t="s">
        <v>24</v>
      </c>
      <c r="H31" s="139">
        <f>ROUNDUP((((SUM($BG$100:$BG$107)+SUM($BG$125:$BG$185))+SUM($BG$187:$BG$191))),2)</f>
        <v>0</v>
      </c>
      <c r="I31" s="107"/>
      <c r="J31" s="107"/>
      <c r="M31" s="139">
        <v>0</v>
      </c>
      <c r="N31" s="107"/>
      <c r="O31" s="107"/>
      <c r="P31" s="107"/>
      <c r="R31" s="17"/>
    </row>
    <row r="32" spans="2:18" s="5" customFormat="1" ht="15" customHeight="1" hidden="1">
      <c r="B32" s="16"/>
      <c r="E32" s="18" t="s">
        <v>27</v>
      </c>
      <c r="F32" s="19">
        <v>0.15</v>
      </c>
      <c r="G32" s="53" t="s">
        <v>24</v>
      </c>
      <c r="H32" s="139">
        <f>ROUNDUP((((SUM($BH$100:$BH$107)+SUM($BH$125:$BH$185))+SUM($BH$187:$BH$191))),2)</f>
        <v>0</v>
      </c>
      <c r="I32" s="107"/>
      <c r="J32" s="107"/>
      <c r="M32" s="139">
        <v>0</v>
      </c>
      <c r="N32" s="107"/>
      <c r="O32" s="107"/>
      <c r="P32" s="107"/>
      <c r="R32" s="17"/>
    </row>
    <row r="33" spans="2:18" s="5" customFormat="1" ht="15" customHeight="1" hidden="1">
      <c r="B33" s="16"/>
      <c r="E33" s="18" t="s">
        <v>28</v>
      </c>
      <c r="F33" s="19">
        <v>0</v>
      </c>
      <c r="G33" s="53" t="s">
        <v>24</v>
      </c>
      <c r="H33" s="139">
        <f>ROUNDUP((((SUM($BI$100:$BI$107)+SUM($BI$125:$BI$185))+SUM($BI$187:$BI$191))),2)</f>
        <v>0</v>
      </c>
      <c r="I33" s="107"/>
      <c r="J33" s="107"/>
      <c r="M33" s="139">
        <v>0</v>
      </c>
      <c r="N33" s="107"/>
      <c r="O33" s="107"/>
      <c r="P33" s="107"/>
      <c r="R33" s="17"/>
    </row>
    <row r="34" spans="2:18" s="5" customFormat="1" ht="7.5" customHeight="1">
      <c r="B34" s="16"/>
      <c r="R34" s="17"/>
    </row>
    <row r="35" spans="2:18" s="5" customFormat="1" ht="26.25" customHeight="1">
      <c r="B35" s="16"/>
      <c r="C35" s="21"/>
      <c r="D35" s="22" t="s">
        <v>29</v>
      </c>
      <c r="E35" s="23"/>
      <c r="F35" s="23"/>
      <c r="G35" s="54" t="s">
        <v>30</v>
      </c>
      <c r="H35" s="24" t="s">
        <v>31</v>
      </c>
      <c r="I35" s="23"/>
      <c r="J35" s="23"/>
      <c r="K35" s="23"/>
      <c r="L35" s="140">
        <f>ROUNDUP(SUM($M$27:$M$33),2)</f>
        <v>0</v>
      </c>
      <c r="M35" s="141"/>
      <c r="N35" s="141"/>
      <c r="O35" s="141"/>
      <c r="P35" s="142"/>
      <c r="Q35" s="21"/>
      <c r="R35" s="17"/>
    </row>
    <row r="36" spans="2:18" s="5" customFormat="1" ht="15" customHeight="1">
      <c r="B36" s="16"/>
      <c r="R36" s="17"/>
    </row>
    <row r="37" spans="2:18" s="5" customFormat="1" ht="15" customHeight="1">
      <c r="B37" s="16"/>
      <c r="R37" s="17"/>
    </row>
    <row r="38" spans="2:18" s="2" customFormat="1" ht="14.25" customHeight="1">
      <c r="B38" s="9"/>
      <c r="R38" s="10"/>
    </row>
    <row r="39" spans="2:18" s="2" customFormat="1" ht="14.25" customHeight="1">
      <c r="B39" s="9"/>
      <c r="R39" s="10"/>
    </row>
    <row r="40" spans="2:18" s="2" customFormat="1" ht="14.25" customHeight="1">
      <c r="B40" s="9"/>
      <c r="R40" s="10"/>
    </row>
    <row r="41" spans="2:18" s="2" customFormat="1" ht="14.25" customHeight="1">
      <c r="B41" s="9"/>
      <c r="R41" s="10"/>
    </row>
    <row r="42" spans="2:18" s="2" customFormat="1" ht="14.25" customHeight="1">
      <c r="B42" s="9"/>
      <c r="R42" s="10"/>
    </row>
    <row r="43" spans="2:18" s="2" customFormat="1" ht="14.25" customHeight="1">
      <c r="B43" s="9"/>
      <c r="R43" s="10"/>
    </row>
    <row r="44" spans="2:18" s="2" customFormat="1" ht="14.25" customHeight="1">
      <c r="B44" s="9"/>
      <c r="R44" s="10"/>
    </row>
    <row r="45" spans="2:18" s="2" customFormat="1" ht="14.25" customHeight="1">
      <c r="B45" s="9"/>
      <c r="R45" s="10"/>
    </row>
    <row r="46" spans="2:18" s="2" customFormat="1" ht="14.25" customHeight="1">
      <c r="B46" s="9"/>
      <c r="R46" s="10"/>
    </row>
    <row r="47" spans="2:18" s="2" customFormat="1" ht="14.25" customHeight="1">
      <c r="B47" s="9"/>
      <c r="R47" s="10"/>
    </row>
    <row r="48" spans="2:18" s="2" customFormat="1" ht="14.25" customHeight="1">
      <c r="B48" s="9"/>
      <c r="R48" s="10"/>
    </row>
    <row r="49" spans="2:18" s="2" customFormat="1" ht="14.25" customHeight="1">
      <c r="B49" s="9"/>
      <c r="R49" s="10"/>
    </row>
    <row r="50" spans="2:18" s="5" customFormat="1" ht="15.75" customHeight="1">
      <c r="B50" s="16"/>
      <c r="D50" s="25" t="s">
        <v>32</v>
      </c>
      <c r="E50" s="26"/>
      <c r="F50" s="26"/>
      <c r="G50" s="26"/>
      <c r="H50" s="27"/>
      <c r="J50" s="25" t="s">
        <v>33</v>
      </c>
      <c r="K50" s="26"/>
      <c r="L50" s="26"/>
      <c r="M50" s="26"/>
      <c r="N50" s="26"/>
      <c r="O50" s="26"/>
      <c r="P50" s="27"/>
      <c r="R50" s="17"/>
    </row>
    <row r="51" spans="2:18" s="2" customFormat="1" ht="14.25" customHeight="1">
      <c r="B51" s="9"/>
      <c r="D51" s="28"/>
      <c r="H51" s="29"/>
      <c r="J51" s="28"/>
      <c r="P51" s="29"/>
      <c r="R51" s="10"/>
    </row>
    <row r="52" spans="2:18" s="2" customFormat="1" ht="14.25" customHeight="1">
      <c r="B52" s="9"/>
      <c r="D52" s="28"/>
      <c r="H52" s="29"/>
      <c r="J52" s="28"/>
      <c r="P52" s="29"/>
      <c r="R52" s="10"/>
    </row>
    <row r="53" spans="2:18" s="2" customFormat="1" ht="14.25" customHeight="1">
      <c r="B53" s="9"/>
      <c r="D53" s="28"/>
      <c r="H53" s="29"/>
      <c r="J53" s="28"/>
      <c r="P53" s="29"/>
      <c r="R53" s="10"/>
    </row>
    <row r="54" spans="2:18" s="2" customFormat="1" ht="14.25" customHeight="1">
      <c r="B54" s="9"/>
      <c r="D54" s="28"/>
      <c r="H54" s="29"/>
      <c r="J54" s="28"/>
      <c r="P54" s="29"/>
      <c r="R54" s="10"/>
    </row>
    <row r="55" spans="2:18" s="2" customFormat="1" ht="14.25" customHeight="1">
      <c r="B55" s="9"/>
      <c r="D55" s="28"/>
      <c r="H55" s="29"/>
      <c r="J55" s="28"/>
      <c r="P55" s="29"/>
      <c r="R55" s="10"/>
    </row>
    <row r="56" spans="2:18" s="2" customFormat="1" ht="14.25" customHeight="1">
      <c r="B56" s="9"/>
      <c r="D56" s="28"/>
      <c r="H56" s="29"/>
      <c r="J56" s="28"/>
      <c r="P56" s="29"/>
      <c r="R56" s="10"/>
    </row>
    <row r="57" spans="2:18" s="2" customFormat="1" ht="14.25" customHeight="1">
      <c r="B57" s="9"/>
      <c r="D57" s="28"/>
      <c r="H57" s="29"/>
      <c r="J57" s="28"/>
      <c r="P57" s="29"/>
      <c r="R57" s="10"/>
    </row>
    <row r="58" spans="2:18" s="2" customFormat="1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34</v>
      </c>
      <c r="E59" s="31"/>
      <c r="F59" s="31"/>
      <c r="G59" s="32" t="s">
        <v>35</v>
      </c>
      <c r="H59" s="33"/>
      <c r="J59" s="30" t="s">
        <v>34</v>
      </c>
      <c r="K59" s="31"/>
      <c r="L59" s="31"/>
      <c r="M59" s="31"/>
      <c r="N59" s="32" t="s">
        <v>35</v>
      </c>
      <c r="O59" s="31"/>
      <c r="P59" s="33"/>
      <c r="R59" s="17"/>
    </row>
    <row r="60" spans="2:18" s="2" customFormat="1" ht="14.25" customHeight="1">
      <c r="B60" s="9"/>
      <c r="R60" s="10"/>
    </row>
    <row r="61" spans="2:18" s="5" customFormat="1" ht="15.75" customHeight="1">
      <c r="B61" s="16"/>
      <c r="D61" s="25" t="s">
        <v>36</v>
      </c>
      <c r="E61" s="26"/>
      <c r="F61" s="26"/>
      <c r="G61" s="26"/>
      <c r="H61" s="27"/>
      <c r="J61" s="25" t="s">
        <v>37</v>
      </c>
      <c r="K61" s="26"/>
      <c r="L61" s="26"/>
      <c r="M61" s="26"/>
      <c r="N61" s="26"/>
      <c r="O61" s="26"/>
      <c r="P61" s="27"/>
      <c r="R61" s="17"/>
    </row>
    <row r="62" spans="2:18" s="2" customFormat="1" ht="14.25" customHeight="1">
      <c r="B62" s="9"/>
      <c r="D62" s="28"/>
      <c r="H62" s="29"/>
      <c r="J62" s="28"/>
      <c r="P62" s="29"/>
      <c r="R62" s="10"/>
    </row>
    <row r="63" spans="2:18" s="2" customFormat="1" ht="14.25" customHeight="1">
      <c r="B63" s="9"/>
      <c r="D63" s="28"/>
      <c r="H63" s="29"/>
      <c r="J63" s="28"/>
      <c r="P63" s="29"/>
      <c r="R63" s="10"/>
    </row>
    <row r="64" spans="2:18" s="2" customFormat="1" ht="14.25" customHeight="1">
      <c r="B64" s="9"/>
      <c r="D64" s="28"/>
      <c r="H64" s="29"/>
      <c r="J64" s="28"/>
      <c r="P64" s="29"/>
      <c r="R64" s="10"/>
    </row>
    <row r="65" spans="2:18" s="2" customFormat="1" ht="14.25" customHeight="1">
      <c r="B65" s="9"/>
      <c r="D65" s="28"/>
      <c r="H65" s="29"/>
      <c r="J65" s="28"/>
      <c r="P65" s="29"/>
      <c r="R65" s="10"/>
    </row>
    <row r="66" spans="2:18" s="2" customFormat="1" ht="14.25" customHeight="1">
      <c r="B66" s="9"/>
      <c r="D66" s="28"/>
      <c r="H66" s="29"/>
      <c r="J66" s="28"/>
      <c r="P66" s="29"/>
      <c r="R66" s="10"/>
    </row>
    <row r="67" spans="2:18" s="2" customFormat="1" ht="14.25" customHeight="1">
      <c r="B67" s="9"/>
      <c r="D67" s="28"/>
      <c r="H67" s="29"/>
      <c r="J67" s="28"/>
      <c r="P67" s="29"/>
      <c r="R67" s="10"/>
    </row>
    <row r="68" spans="2:18" s="2" customFormat="1" ht="14.25" customHeight="1">
      <c r="B68" s="9"/>
      <c r="D68" s="28"/>
      <c r="H68" s="29"/>
      <c r="J68" s="28"/>
      <c r="P68" s="29"/>
      <c r="R68" s="10"/>
    </row>
    <row r="69" spans="2:18" s="2" customFormat="1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34</v>
      </c>
      <c r="E70" s="31"/>
      <c r="F70" s="31"/>
      <c r="G70" s="32" t="s">
        <v>35</v>
      </c>
      <c r="H70" s="33"/>
      <c r="J70" s="30" t="s">
        <v>34</v>
      </c>
      <c r="K70" s="31"/>
      <c r="L70" s="31"/>
      <c r="M70" s="31"/>
      <c r="N70" s="32" t="s">
        <v>35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32" t="s">
        <v>48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7"/>
    </row>
    <row r="77" spans="2:18" s="5" customFormat="1" ht="7.5" customHeight="1">
      <c r="B77" s="16"/>
      <c r="R77" s="17"/>
    </row>
    <row r="78" spans="2:18" s="5" customFormat="1" ht="15" customHeight="1">
      <c r="B78" s="16"/>
      <c r="C78" s="13" t="s">
        <v>6</v>
      </c>
      <c r="F78" s="133" t="e">
        <f>$F$6</f>
        <v>#REF!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R78" s="17"/>
    </row>
    <row r="79" spans="2:18" s="5" customFormat="1" ht="15" customHeight="1">
      <c r="B79" s="16"/>
      <c r="C79" s="12" t="s">
        <v>46</v>
      </c>
      <c r="F79" s="122" t="str">
        <f>$F$7</f>
        <v>3a.4 - SO 3a - Úprava poslucháren a nová WC ve 2.NP - ZTI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3" t="s">
        <v>8</v>
      </c>
      <c r="F81" s="14" t="str">
        <f>$F$9</f>
        <v>BRNO</v>
      </c>
      <c r="K81" s="13" t="s">
        <v>10</v>
      </c>
      <c r="M81" s="123" t="e">
        <f>IF($O$9="","",$O$9)</f>
        <v>#REF!</v>
      </c>
      <c r="N81" s="107"/>
      <c r="O81" s="107"/>
      <c r="P81" s="107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3" t="s">
        <v>12</v>
      </c>
      <c r="F83" s="14" t="str">
        <f>$E$12</f>
        <v>MENDELOVA  UNIVERZITA  V  BRNĚ</v>
      </c>
      <c r="K83" s="13" t="s">
        <v>17</v>
      </c>
      <c r="M83" s="124" t="str">
        <f>$E$18</f>
        <v>ing.Helena Zámečníková Brno</v>
      </c>
      <c r="N83" s="107"/>
      <c r="O83" s="107"/>
      <c r="P83" s="107"/>
      <c r="Q83" s="107"/>
      <c r="R83" s="17"/>
    </row>
    <row r="84" spans="2:18" s="5" customFormat="1" ht="15" customHeight="1">
      <c r="B84" s="16"/>
      <c r="C84" s="13" t="s">
        <v>16</v>
      </c>
      <c r="F84" s="14" t="e">
        <f>IF($E$15="","",$E$15)</f>
        <v>#REF!</v>
      </c>
      <c r="K84" s="13" t="s">
        <v>19</v>
      </c>
      <c r="M84" s="124" t="str">
        <f>$E$21</f>
        <v>Kepertová</v>
      </c>
      <c r="N84" s="107"/>
      <c r="O84" s="107"/>
      <c r="P84" s="107"/>
      <c r="Q84" s="107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38" t="s">
        <v>49</v>
      </c>
      <c r="D86" s="131"/>
      <c r="E86" s="131"/>
      <c r="F86" s="131"/>
      <c r="G86" s="131"/>
      <c r="H86" s="21"/>
      <c r="I86" s="21"/>
      <c r="J86" s="21"/>
      <c r="K86" s="21"/>
      <c r="L86" s="21"/>
      <c r="M86" s="21"/>
      <c r="N86" s="138" t="s">
        <v>50</v>
      </c>
      <c r="O86" s="107"/>
      <c r="P86" s="107"/>
      <c r="Q86" s="107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6" t="s">
        <v>51</v>
      </c>
      <c r="N88" s="136">
        <f>ROUNDUP($N$125,2)</f>
        <v>0</v>
      </c>
      <c r="O88" s="107"/>
      <c r="P88" s="107"/>
      <c r="Q88" s="107"/>
      <c r="R88" s="17"/>
      <c r="AU88" s="5" t="s">
        <v>52</v>
      </c>
    </row>
    <row r="89" spans="2:18" s="47" customFormat="1" ht="25.5" customHeight="1">
      <c r="B89" s="55"/>
      <c r="D89" s="56" t="s">
        <v>92</v>
      </c>
      <c r="N89" s="137">
        <f>ROUNDUP($N$126,2)</f>
        <v>0</v>
      </c>
      <c r="O89" s="135"/>
      <c r="P89" s="135"/>
      <c r="Q89" s="135"/>
      <c r="R89" s="57"/>
    </row>
    <row r="90" spans="2:18" s="51" customFormat="1" ht="21" customHeight="1">
      <c r="B90" s="58"/>
      <c r="D90" s="48" t="s">
        <v>93</v>
      </c>
      <c r="N90" s="134">
        <f>ROUNDUP($N$127,2)</f>
        <v>0</v>
      </c>
      <c r="O90" s="135"/>
      <c r="P90" s="135"/>
      <c r="Q90" s="135"/>
      <c r="R90" s="59"/>
    </row>
    <row r="91" spans="2:18" s="51" customFormat="1" ht="21" customHeight="1">
      <c r="B91" s="58"/>
      <c r="D91" s="48" t="s">
        <v>94</v>
      </c>
      <c r="N91" s="134">
        <f>ROUNDUP($N$130,2)</f>
        <v>0</v>
      </c>
      <c r="O91" s="135"/>
      <c r="P91" s="135"/>
      <c r="Q91" s="135"/>
      <c r="R91" s="59"/>
    </row>
    <row r="92" spans="2:18" s="51" customFormat="1" ht="15.75" customHeight="1">
      <c r="B92" s="58"/>
      <c r="D92" s="48" t="s">
        <v>95</v>
      </c>
      <c r="N92" s="134">
        <f>ROUNDUP($N$131,2)</f>
        <v>0</v>
      </c>
      <c r="O92" s="135"/>
      <c r="P92" s="135"/>
      <c r="Q92" s="135"/>
      <c r="R92" s="59"/>
    </row>
    <row r="93" spans="2:18" s="47" customFormat="1" ht="25.5" customHeight="1">
      <c r="B93" s="55"/>
      <c r="D93" s="56" t="s">
        <v>53</v>
      </c>
      <c r="N93" s="137">
        <f>ROUNDUP($N$133,2)</f>
        <v>0</v>
      </c>
      <c r="O93" s="135"/>
      <c r="P93" s="135"/>
      <c r="Q93" s="135"/>
      <c r="R93" s="57"/>
    </row>
    <row r="94" spans="2:18" s="51" customFormat="1" ht="21" customHeight="1">
      <c r="B94" s="58"/>
      <c r="D94" s="48" t="s">
        <v>54</v>
      </c>
      <c r="N94" s="134">
        <f>ROUNDUP($N$134,2)</f>
        <v>0</v>
      </c>
      <c r="O94" s="135"/>
      <c r="P94" s="135"/>
      <c r="Q94" s="135"/>
      <c r="R94" s="59"/>
    </row>
    <row r="95" spans="2:18" s="51" customFormat="1" ht="21" customHeight="1">
      <c r="B95" s="58"/>
      <c r="D95" s="48" t="s">
        <v>96</v>
      </c>
      <c r="N95" s="134">
        <f>ROUNDUP($N$151,2)</f>
        <v>0</v>
      </c>
      <c r="O95" s="135"/>
      <c r="P95" s="135"/>
      <c r="Q95" s="135"/>
      <c r="R95" s="59"/>
    </row>
    <row r="96" spans="2:18" s="51" customFormat="1" ht="21" customHeight="1">
      <c r="B96" s="58"/>
      <c r="D96" s="48" t="s">
        <v>97</v>
      </c>
      <c r="N96" s="134">
        <f>ROUNDUP($N$164,2)</f>
        <v>0</v>
      </c>
      <c r="O96" s="135"/>
      <c r="P96" s="135"/>
      <c r="Q96" s="135"/>
      <c r="R96" s="59"/>
    </row>
    <row r="97" spans="2:18" s="51" customFormat="1" ht="21" customHeight="1">
      <c r="B97" s="58"/>
      <c r="D97" s="48" t="s">
        <v>98</v>
      </c>
      <c r="N97" s="134">
        <f>ROUNDUP($N$182,2)</f>
        <v>0</v>
      </c>
      <c r="O97" s="135"/>
      <c r="P97" s="135"/>
      <c r="Q97" s="135"/>
      <c r="R97" s="59"/>
    </row>
    <row r="98" spans="2:18" s="47" customFormat="1" ht="22.5" customHeight="1">
      <c r="B98" s="55"/>
      <c r="D98" s="56" t="s">
        <v>55</v>
      </c>
      <c r="N98" s="106">
        <f>$N$186</f>
        <v>0</v>
      </c>
      <c r="O98" s="135"/>
      <c r="P98" s="135"/>
      <c r="Q98" s="135"/>
      <c r="R98" s="57"/>
    </row>
    <row r="99" spans="2:18" s="5" customFormat="1" ht="22.5" customHeight="1">
      <c r="B99" s="16"/>
      <c r="R99" s="17"/>
    </row>
    <row r="100" spans="2:21" s="5" customFormat="1" ht="30" customHeight="1">
      <c r="B100" s="16"/>
      <c r="C100" s="46" t="s">
        <v>56</v>
      </c>
      <c r="N100" s="136">
        <f>ROUNDUP($N$101+$N$102+$N$103+$N$104+$N$105+$N$106,2)</f>
        <v>0</v>
      </c>
      <c r="O100" s="107"/>
      <c r="P100" s="107"/>
      <c r="Q100" s="107"/>
      <c r="R100" s="17"/>
      <c r="T100" s="60"/>
      <c r="U100" s="61" t="s">
        <v>22</v>
      </c>
    </row>
    <row r="101" spans="2:62" s="5" customFormat="1" ht="18.75" customHeight="1">
      <c r="B101" s="16"/>
      <c r="D101" s="128" t="s">
        <v>57</v>
      </c>
      <c r="E101" s="107"/>
      <c r="F101" s="107"/>
      <c r="G101" s="107"/>
      <c r="H101" s="107"/>
      <c r="N101" s="129">
        <f>ROUNDUP($N$88*$T$101,2)</f>
        <v>0</v>
      </c>
      <c r="O101" s="107"/>
      <c r="P101" s="107"/>
      <c r="Q101" s="107"/>
      <c r="R101" s="17"/>
      <c r="T101" s="62"/>
      <c r="U101" s="63" t="s">
        <v>23</v>
      </c>
      <c r="AY101" s="5" t="s">
        <v>58</v>
      </c>
      <c r="BE101" s="49">
        <f>IF($U$101="základní",$N$101,0)</f>
        <v>0</v>
      </c>
      <c r="BF101" s="49">
        <f>IF($U$101="snížená",$N$101,0)</f>
        <v>0</v>
      </c>
      <c r="BG101" s="49">
        <f>IF($U$101="zákl. přenesená",$N$101,0)</f>
        <v>0</v>
      </c>
      <c r="BH101" s="49">
        <f>IF($U$101="sníž. přenesená",$N$101,0)</f>
        <v>0</v>
      </c>
      <c r="BI101" s="49">
        <f>IF($U$101="nulová",$N$101,0)</f>
        <v>0</v>
      </c>
      <c r="BJ101" s="5" t="s">
        <v>7</v>
      </c>
    </row>
    <row r="102" spans="2:62" s="5" customFormat="1" ht="18.75" customHeight="1">
      <c r="B102" s="16"/>
      <c r="D102" s="128" t="s">
        <v>59</v>
      </c>
      <c r="E102" s="107"/>
      <c r="F102" s="107"/>
      <c r="G102" s="107"/>
      <c r="H102" s="107"/>
      <c r="N102" s="129">
        <f>ROUNDUP($N$88*$T$102,2)</f>
        <v>0</v>
      </c>
      <c r="O102" s="107"/>
      <c r="P102" s="107"/>
      <c r="Q102" s="107"/>
      <c r="R102" s="17"/>
      <c r="T102" s="62"/>
      <c r="U102" s="63" t="s">
        <v>23</v>
      </c>
      <c r="AY102" s="5" t="s">
        <v>58</v>
      </c>
      <c r="BE102" s="49">
        <f>IF($U$102="základní",$N$102,0)</f>
        <v>0</v>
      </c>
      <c r="BF102" s="49">
        <f>IF($U$102="snížená",$N$102,0)</f>
        <v>0</v>
      </c>
      <c r="BG102" s="49">
        <f>IF($U$102="zákl. přenesená",$N$102,0)</f>
        <v>0</v>
      </c>
      <c r="BH102" s="49">
        <f>IF($U$102="sníž. přenesená",$N$102,0)</f>
        <v>0</v>
      </c>
      <c r="BI102" s="49">
        <f>IF($U$102="nulová",$N$102,0)</f>
        <v>0</v>
      </c>
      <c r="BJ102" s="5" t="s">
        <v>7</v>
      </c>
    </row>
    <row r="103" spans="2:62" s="5" customFormat="1" ht="18.75" customHeight="1">
      <c r="B103" s="16"/>
      <c r="D103" s="128" t="s">
        <v>60</v>
      </c>
      <c r="E103" s="107"/>
      <c r="F103" s="107"/>
      <c r="G103" s="107"/>
      <c r="H103" s="107"/>
      <c r="N103" s="129">
        <f>ROUNDUP($N$88*$T$103,2)</f>
        <v>0</v>
      </c>
      <c r="O103" s="107"/>
      <c r="P103" s="107"/>
      <c r="Q103" s="107"/>
      <c r="R103" s="17"/>
      <c r="T103" s="62"/>
      <c r="U103" s="63" t="s">
        <v>23</v>
      </c>
      <c r="AY103" s="5" t="s">
        <v>58</v>
      </c>
      <c r="BE103" s="49">
        <f>IF($U$103="základní",$N$103,0)</f>
        <v>0</v>
      </c>
      <c r="BF103" s="49">
        <f>IF($U$103="snížená",$N$103,0)</f>
        <v>0</v>
      </c>
      <c r="BG103" s="49">
        <f>IF($U$103="zákl. přenesená",$N$103,0)</f>
        <v>0</v>
      </c>
      <c r="BH103" s="49">
        <f>IF($U$103="sníž. přenesená",$N$103,0)</f>
        <v>0</v>
      </c>
      <c r="BI103" s="49">
        <f>IF($U$103="nulová",$N$103,0)</f>
        <v>0</v>
      </c>
      <c r="BJ103" s="5" t="s">
        <v>7</v>
      </c>
    </row>
    <row r="104" spans="2:62" s="5" customFormat="1" ht="18.75" customHeight="1">
      <c r="B104" s="16"/>
      <c r="D104" s="128" t="s">
        <v>61</v>
      </c>
      <c r="E104" s="107"/>
      <c r="F104" s="107"/>
      <c r="G104" s="107"/>
      <c r="H104" s="107"/>
      <c r="N104" s="129">
        <f>ROUNDUP($N$88*$T$104,2)</f>
        <v>0</v>
      </c>
      <c r="O104" s="107"/>
      <c r="P104" s="107"/>
      <c r="Q104" s="107"/>
      <c r="R104" s="17"/>
      <c r="T104" s="62"/>
      <c r="U104" s="63" t="s">
        <v>23</v>
      </c>
      <c r="AY104" s="5" t="s">
        <v>58</v>
      </c>
      <c r="BE104" s="49">
        <f>IF($U$104="základní",$N$104,0)</f>
        <v>0</v>
      </c>
      <c r="BF104" s="49">
        <f>IF($U$104="snížená",$N$104,0)</f>
        <v>0</v>
      </c>
      <c r="BG104" s="49">
        <f>IF($U$104="zákl. přenesená",$N$104,0)</f>
        <v>0</v>
      </c>
      <c r="BH104" s="49">
        <f>IF($U$104="sníž. přenesená",$N$104,0)</f>
        <v>0</v>
      </c>
      <c r="BI104" s="49">
        <f>IF($U$104="nulová",$N$104,0)</f>
        <v>0</v>
      </c>
      <c r="BJ104" s="5" t="s">
        <v>7</v>
      </c>
    </row>
    <row r="105" spans="2:62" s="5" customFormat="1" ht="18.75" customHeight="1">
      <c r="B105" s="16"/>
      <c r="D105" s="128" t="s">
        <v>62</v>
      </c>
      <c r="E105" s="107"/>
      <c r="F105" s="107"/>
      <c r="G105" s="107"/>
      <c r="H105" s="107"/>
      <c r="N105" s="129">
        <f>ROUNDUP($N$88*$T$105,2)</f>
        <v>0</v>
      </c>
      <c r="O105" s="107"/>
      <c r="P105" s="107"/>
      <c r="Q105" s="107"/>
      <c r="R105" s="17"/>
      <c r="T105" s="62"/>
      <c r="U105" s="63" t="s">
        <v>23</v>
      </c>
      <c r="AY105" s="5" t="s">
        <v>58</v>
      </c>
      <c r="BE105" s="49">
        <f>IF($U$105="základní",$N$105,0)</f>
        <v>0</v>
      </c>
      <c r="BF105" s="49">
        <f>IF($U$105="snížená",$N$105,0)</f>
        <v>0</v>
      </c>
      <c r="BG105" s="49">
        <f>IF($U$105="zákl. přenesená",$N$105,0)</f>
        <v>0</v>
      </c>
      <c r="BH105" s="49">
        <f>IF($U$105="sníž. přenesená",$N$105,0)</f>
        <v>0</v>
      </c>
      <c r="BI105" s="49">
        <f>IF($U$105="nulová",$N$105,0)</f>
        <v>0</v>
      </c>
      <c r="BJ105" s="5" t="s">
        <v>7</v>
      </c>
    </row>
    <row r="106" spans="2:62" s="5" customFormat="1" ht="18.75" customHeight="1">
      <c r="B106" s="16"/>
      <c r="D106" s="48" t="s">
        <v>63</v>
      </c>
      <c r="N106" s="129">
        <f>ROUNDUP($N$88*$T$106,2)</f>
        <v>0</v>
      </c>
      <c r="O106" s="107"/>
      <c r="P106" s="107"/>
      <c r="Q106" s="107"/>
      <c r="R106" s="17"/>
      <c r="T106" s="64"/>
      <c r="U106" s="65" t="s">
        <v>23</v>
      </c>
      <c r="AY106" s="5" t="s">
        <v>64</v>
      </c>
      <c r="BE106" s="49">
        <f>IF($U$106="základní",$N$106,0)</f>
        <v>0</v>
      </c>
      <c r="BF106" s="49">
        <f>IF($U$106="snížená",$N$106,0)</f>
        <v>0</v>
      </c>
      <c r="BG106" s="49">
        <f>IF($U$106="zákl. přenesená",$N$106,0)</f>
        <v>0</v>
      </c>
      <c r="BH106" s="49">
        <f>IF($U$106="sníž. přenesená",$N$106,0)</f>
        <v>0</v>
      </c>
      <c r="BI106" s="49">
        <f>IF($U$106="nulová",$N$106,0)</f>
        <v>0</v>
      </c>
      <c r="BJ106" s="5" t="s">
        <v>7</v>
      </c>
    </row>
    <row r="107" spans="2:18" s="5" customFormat="1" ht="14.25" customHeight="1">
      <c r="B107" s="16"/>
      <c r="R107" s="17"/>
    </row>
    <row r="108" spans="2:18" s="5" customFormat="1" ht="30" customHeight="1">
      <c r="B108" s="16"/>
      <c r="C108" s="50" t="s">
        <v>43</v>
      </c>
      <c r="D108" s="21"/>
      <c r="E108" s="21"/>
      <c r="F108" s="21"/>
      <c r="G108" s="21"/>
      <c r="H108" s="21"/>
      <c r="I108" s="21"/>
      <c r="J108" s="21"/>
      <c r="K108" s="21"/>
      <c r="L108" s="130">
        <f>ROUNDUP(SUM($N$88+$N$100),2)</f>
        <v>0</v>
      </c>
      <c r="M108" s="131"/>
      <c r="N108" s="131"/>
      <c r="O108" s="131"/>
      <c r="P108" s="131"/>
      <c r="Q108" s="131"/>
      <c r="R108" s="17"/>
    </row>
    <row r="109" spans="2:18" s="5" customFormat="1" ht="7.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3" spans="2:18" s="5" customFormat="1" ht="7.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5" customFormat="1" ht="37.5" customHeight="1">
      <c r="B114" s="16"/>
      <c r="C114" s="132" t="s">
        <v>65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7"/>
    </row>
    <row r="115" spans="2:18" s="5" customFormat="1" ht="7.5" customHeight="1">
      <c r="B115" s="16"/>
      <c r="R115" s="17"/>
    </row>
    <row r="116" spans="2:18" s="5" customFormat="1" ht="15" customHeight="1">
      <c r="B116" s="16"/>
      <c r="C116" s="13" t="s">
        <v>6</v>
      </c>
      <c r="F116" s="133" t="e">
        <f>$F$6</f>
        <v>#REF!</v>
      </c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R116" s="17"/>
    </row>
    <row r="117" spans="2:18" s="5" customFormat="1" ht="15" customHeight="1">
      <c r="B117" s="16"/>
      <c r="C117" s="12" t="s">
        <v>46</v>
      </c>
      <c r="F117" s="122" t="str">
        <f>$F$7</f>
        <v>3a.4 - SO 3a - Úprava poslucháren a nová WC ve 2.NP - ZTI</v>
      </c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R117" s="17"/>
    </row>
    <row r="118" spans="2:18" s="5" customFormat="1" ht="7.5" customHeight="1">
      <c r="B118" s="16"/>
      <c r="R118" s="17"/>
    </row>
    <row r="119" spans="2:18" s="5" customFormat="1" ht="18.75" customHeight="1">
      <c r="B119" s="16"/>
      <c r="C119" s="13" t="s">
        <v>8</v>
      </c>
      <c r="F119" s="14" t="str">
        <f>$F$9</f>
        <v>BRNO</v>
      </c>
      <c r="K119" s="13" t="s">
        <v>10</v>
      </c>
      <c r="M119" s="123" t="e">
        <f>IF($O$9="","",$O$9)</f>
        <v>#REF!</v>
      </c>
      <c r="N119" s="107"/>
      <c r="O119" s="107"/>
      <c r="P119" s="107"/>
      <c r="R119" s="17"/>
    </row>
    <row r="120" spans="2:18" s="5" customFormat="1" ht="7.5" customHeight="1">
      <c r="B120" s="16"/>
      <c r="R120" s="17"/>
    </row>
    <row r="121" spans="2:18" s="5" customFormat="1" ht="15.75" customHeight="1">
      <c r="B121" s="16"/>
      <c r="C121" s="13" t="s">
        <v>12</v>
      </c>
      <c r="F121" s="14" t="str">
        <f>$E$12</f>
        <v>MENDELOVA  UNIVERZITA  V  BRNĚ</v>
      </c>
      <c r="K121" s="13" t="s">
        <v>17</v>
      </c>
      <c r="M121" s="124" t="str">
        <f>$E$18</f>
        <v>ing.Helena Zámečníková Brno</v>
      </c>
      <c r="N121" s="107"/>
      <c r="O121" s="107"/>
      <c r="P121" s="107"/>
      <c r="Q121" s="107"/>
      <c r="R121" s="17"/>
    </row>
    <row r="122" spans="2:18" s="5" customFormat="1" ht="15" customHeight="1">
      <c r="B122" s="16"/>
      <c r="C122" s="13" t="s">
        <v>16</v>
      </c>
      <c r="F122" s="14" t="e">
        <f>IF($E$15="","",$E$15)</f>
        <v>#REF!</v>
      </c>
      <c r="K122" s="13" t="s">
        <v>19</v>
      </c>
      <c r="M122" s="124" t="str">
        <f>$E$21</f>
        <v>Kepertová</v>
      </c>
      <c r="N122" s="107"/>
      <c r="O122" s="107"/>
      <c r="P122" s="107"/>
      <c r="Q122" s="107"/>
      <c r="R122" s="17"/>
    </row>
    <row r="123" spans="2:18" s="5" customFormat="1" ht="11.25" customHeight="1">
      <c r="B123" s="16"/>
      <c r="R123" s="17"/>
    </row>
    <row r="124" spans="2:27" s="66" customFormat="1" ht="30" customHeight="1">
      <c r="B124" s="67"/>
      <c r="C124" s="68" t="s">
        <v>66</v>
      </c>
      <c r="D124" s="69" t="s">
        <v>67</v>
      </c>
      <c r="E124" s="69" t="s">
        <v>38</v>
      </c>
      <c r="F124" s="125" t="s">
        <v>68</v>
      </c>
      <c r="G124" s="126"/>
      <c r="H124" s="126"/>
      <c r="I124" s="126"/>
      <c r="J124" s="69" t="s">
        <v>69</v>
      </c>
      <c r="K124" s="69" t="s">
        <v>70</v>
      </c>
      <c r="L124" s="125" t="s">
        <v>71</v>
      </c>
      <c r="M124" s="126"/>
      <c r="N124" s="125" t="s">
        <v>72</v>
      </c>
      <c r="O124" s="126"/>
      <c r="P124" s="126"/>
      <c r="Q124" s="127"/>
      <c r="R124" s="70"/>
      <c r="T124" s="42" t="s">
        <v>73</v>
      </c>
      <c r="U124" s="43" t="s">
        <v>22</v>
      </c>
      <c r="V124" s="43" t="s">
        <v>74</v>
      </c>
      <c r="W124" s="43" t="s">
        <v>75</v>
      </c>
      <c r="X124" s="43" t="s">
        <v>76</v>
      </c>
      <c r="Y124" s="43" t="s">
        <v>77</v>
      </c>
      <c r="Z124" s="43" t="s">
        <v>78</v>
      </c>
      <c r="AA124" s="44" t="s">
        <v>79</v>
      </c>
    </row>
    <row r="125" spans="2:63" s="5" customFormat="1" ht="30" customHeight="1">
      <c r="B125" s="16"/>
      <c r="C125" s="46" t="s">
        <v>47</v>
      </c>
      <c r="N125" s="111">
        <f>$BK$125</f>
        <v>0</v>
      </c>
      <c r="O125" s="107"/>
      <c r="P125" s="107"/>
      <c r="Q125" s="107"/>
      <c r="R125" s="17"/>
      <c r="T125" s="45"/>
      <c r="U125" s="26"/>
      <c r="V125" s="26"/>
      <c r="W125" s="71">
        <f>$W$126+$W$133+$W$186</f>
        <v>214.27115400000002</v>
      </c>
      <c r="X125" s="26"/>
      <c r="Y125" s="71">
        <f>$Y$126+$Y$133+$Y$186</f>
        <v>0.8762344999999999</v>
      </c>
      <c r="Z125" s="26"/>
      <c r="AA125" s="72">
        <f>$AA$126+$AA$133+$AA$186</f>
        <v>0.06561</v>
      </c>
      <c r="AT125" s="5" t="s">
        <v>39</v>
      </c>
      <c r="AU125" s="5" t="s">
        <v>52</v>
      </c>
      <c r="BK125" s="73">
        <f>$BK$126+$BK$133+$BK$186</f>
        <v>0</v>
      </c>
    </row>
    <row r="126" spans="2:63" s="74" customFormat="1" ht="37.5" customHeight="1">
      <c r="B126" s="75"/>
      <c r="D126" s="76" t="s">
        <v>92</v>
      </c>
      <c r="N126" s="106">
        <f>$BK$126</f>
        <v>0</v>
      </c>
      <c r="O126" s="105"/>
      <c r="P126" s="105"/>
      <c r="Q126" s="105"/>
      <c r="R126" s="78"/>
      <c r="T126" s="79"/>
      <c r="W126" s="80">
        <f>$W$127+$W$130</f>
        <v>0.320954</v>
      </c>
      <c r="Y126" s="80">
        <f>$Y$127+$Y$130</f>
        <v>0.0026</v>
      </c>
      <c r="AA126" s="81">
        <f>$AA$127+$AA$130</f>
        <v>0</v>
      </c>
      <c r="AR126" s="77" t="s">
        <v>7</v>
      </c>
      <c r="AT126" s="77" t="s">
        <v>39</v>
      </c>
      <c r="AU126" s="77" t="s">
        <v>40</v>
      </c>
      <c r="AY126" s="77" t="s">
        <v>80</v>
      </c>
      <c r="BK126" s="82">
        <f>$BK$127+$BK$130</f>
        <v>0</v>
      </c>
    </row>
    <row r="127" spans="2:63" s="74" customFormat="1" ht="21" customHeight="1">
      <c r="B127" s="75"/>
      <c r="D127" s="83" t="s">
        <v>93</v>
      </c>
      <c r="N127" s="104">
        <f>$BK$127</f>
        <v>0</v>
      </c>
      <c r="O127" s="105"/>
      <c r="P127" s="105"/>
      <c r="Q127" s="105"/>
      <c r="R127" s="78"/>
      <c r="T127" s="79"/>
      <c r="W127" s="80">
        <f>SUM($W$128:$W$129)</f>
        <v>0.32</v>
      </c>
      <c r="Y127" s="80">
        <f>SUM($Y$128:$Y$129)</f>
        <v>0.0026</v>
      </c>
      <c r="AA127" s="81">
        <f>SUM($AA$128:$AA$129)</f>
        <v>0</v>
      </c>
      <c r="AR127" s="77" t="s">
        <v>7</v>
      </c>
      <c r="AT127" s="77" t="s">
        <v>39</v>
      </c>
      <c r="AU127" s="77" t="s">
        <v>7</v>
      </c>
      <c r="AY127" s="77" t="s">
        <v>80</v>
      </c>
      <c r="BK127" s="82">
        <f>SUM($BK$128:$BK$129)</f>
        <v>0</v>
      </c>
    </row>
    <row r="128" spans="2:64" s="5" customFormat="1" ht="27" customHeight="1">
      <c r="B128" s="16"/>
      <c r="C128" s="84" t="s">
        <v>7</v>
      </c>
      <c r="D128" s="84" t="s">
        <v>81</v>
      </c>
      <c r="E128" s="85" t="s">
        <v>99</v>
      </c>
      <c r="F128" s="117" t="s">
        <v>100</v>
      </c>
      <c r="G128" s="115"/>
      <c r="H128" s="115"/>
      <c r="I128" s="115"/>
      <c r="J128" s="86" t="s">
        <v>86</v>
      </c>
      <c r="K128" s="87">
        <v>2</v>
      </c>
      <c r="L128" s="114">
        <v>0</v>
      </c>
      <c r="M128" s="115"/>
      <c r="N128" s="116">
        <f>ROUND($L$128*$K$128,2)</f>
        <v>0</v>
      </c>
      <c r="O128" s="115"/>
      <c r="P128" s="115"/>
      <c r="Q128" s="115"/>
      <c r="R128" s="17"/>
      <c r="T128" s="88"/>
      <c r="U128" s="20" t="s">
        <v>23</v>
      </c>
      <c r="V128" s="89">
        <v>0.16</v>
      </c>
      <c r="W128" s="89">
        <f>$V$128*$K$128</f>
        <v>0.32</v>
      </c>
      <c r="X128" s="89">
        <v>0</v>
      </c>
      <c r="Y128" s="89">
        <f>$X$128*$K$128</f>
        <v>0</v>
      </c>
      <c r="Z128" s="89">
        <v>0</v>
      </c>
      <c r="AA128" s="90">
        <f>$Z$128*$K$128</f>
        <v>0</v>
      </c>
      <c r="AR128" s="5" t="s">
        <v>101</v>
      </c>
      <c r="AT128" s="5" t="s">
        <v>81</v>
      </c>
      <c r="AU128" s="5" t="s">
        <v>44</v>
      </c>
      <c r="AY128" s="5" t="s">
        <v>80</v>
      </c>
      <c r="BE128" s="49">
        <f>IF($U$128="základní",$N$128,0)</f>
        <v>0</v>
      </c>
      <c r="BF128" s="49">
        <f>IF($U$128="snížená",$N$128,0)</f>
        <v>0</v>
      </c>
      <c r="BG128" s="49">
        <f>IF($U$128="zákl. přenesená",$N$128,0)</f>
        <v>0</v>
      </c>
      <c r="BH128" s="49">
        <f>IF($U$128="sníž. přenesená",$N$128,0)</f>
        <v>0</v>
      </c>
      <c r="BI128" s="49">
        <f>IF($U$128="nulová",$N$128,0)</f>
        <v>0</v>
      </c>
      <c r="BJ128" s="5" t="s">
        <v>7</v>
      </c>
      <c r="BK128" s="49">
        <f>ROUND($L$128*$K$128,2)</f>
        <v>0</v>
      </c>
      <c r="BL128" s="5" t="s">
        <v>101</v>
      </c>
    </row>
    <row r="129" spans="2:64" s="5" customFormat="1" ht="15.75" customHeight="1">
      <c r="B129" s="16"/>
      <c r="C129" s="96" t="s">
        <v>44</v>
      </c>
      <c r="D129" s="96" t="s">
        <v>102</v>
      </c>
      <c r="E129" s="97" t="s">
        <v>103</v>
      </c>
      <c r="F129" s="118" t="s">
        <v>104</v>
      </c>
      <c r="G129" s="119"/>
      <c r="H129" s="119"/>
      <c r="I129" s="119"/>
      <c r="J129" s="98" t="s">
        <v>86</v>
      </c>
      <c r="K129" s="99">
        <v>2</v>
      </c>
      <c r="L129" s="120">
        <v>0</v>
      </c>
      <c r="M129" s="119"/>
      <c r="N129" s="121">
        <f>ROUND($L$129*$K$129,2)</f>
        <v>0</v>
      </c>
      <c r="O129" s="115"/>
      <c r="P129" s="115"/>
      <c r="Q129" s="115"/>
      <c r="R129" s="17"/>
      <c r="T129" s="88"/>
      <c r="U129" s="20" t="s">
        <v>23</v>
      </c>
      <c r="V129" s="89">
        <v>0</v>
      </c>
      <c r="W129" s="89">
        <f>$V$129*$K$129</f>
        <v>0</v>
      </c>
      <c r="X129" s="89">
        <v>0.0013</v>
      </c>
      <c r="Y129" s="89">
        <f>$X$129*$K$129</f>
        <v>0.0026</v>
      </c>
      <c r="Z129" s="89">
        <v>0</v>
      </c>
      <c r="AA129" s="90">
        <f>$Z$129*$K$129</f>
        <v>0</v>
      </c>
      <c r="AR129" s="5" t="s">
        <v>105</v>
      </c>
      <c r="AT129" s="5" t="s">
        <v>102</v>
      </c>
      <c r="AU129" s="5" t="s">
        <v>44</v>
      </c>
      <c r="AY129" s="5" t="s">
        <v>80</v>
      </c>
      <c r="BE129" s="49">
        <f>IF($U$129="základní",$N$129,0)</f>
        <v>0</v>
      </c>
      <c r="BF129" s="49">
        <f>IF($U$129="snížená",$N$129,0)</f>
        <v>0</v>
      </c>
      <c r="BG129" s="49">
        <f>IF($U$129="zákl. přenesená",$N$129,0)</f>
        <v>0</v>
      </c>
      <c r="BH129" s="49">
        <f>IF($U$129="sníž. přenesená",$N$129,0)</f>
        <v>0</v>
      </c>
      <c r="BI129" s="49">
        <f>IF($U$129="nulová",$N$129,0)</f>
        <v>0</v>
      </c>
      <c r="BJ129" s="5" t="s">
        <v>7</v>
      </c>
      <c r="BK129" s="49">
        <f>ROUND($L$129*$K$129,2)</f>
        <v>0</v>
      </c>
      <c r="BL129" s="5" t="s">
        <v>101</v>
      </c>
    </row>
    <row r="130" spans="2:63" s="74" customFormat="1" ht="30.75" customHeight="1">
      <c r="B130" s="75"/>
      <c r="D130" s="83" t="s">
        <v>94</v>
      </c>
      <c r="N130" s="104">
        <f>$BK$130</f>
        <v>0</v>
      </c>
      <c r="O130" s="105"/>
      <c r="P130" s="105"/>
      <c r="Q130" s="105"/>
      <c r="R130" s="78"/>
      <c r="T130" s="79"/>
      <c r="W130" s="80">
        <f>$W$131</f>
        <v>0.000954</v>
      </c>
      <c r="Y130" s="80">
        <f>$Y$131</f>
        <v>0</v>
      </c>
      <c r="AA130" s="81">
        <f>$AA$131</f>
        <v>0</v>
      </c>
      <c r="AR130" s="77" t="s">
        <v>7</v>
      </c>
      <c r="AT130" s="77" t="s">
        <v>39</v>
      </c>
      <c r="AU130" s="77" t="s">
        <v>7</v>
      </c>
      <c r="AY130" s="77" t="s">
        <v>80</v>
      </c>
      <c r="BK130" s="82">
        <f>$BK$131</f>
        <v>0</v>
      </c>
    </row>
    <row r="131" spans="2:63" s="74" customFormat="1" ht="15.75" customHeight="1">
      <c r="B131" s="75"/>
      <c r="D131" s="83" t="s">
        <v>95</v>
      </c>
      <c r="N131" s="104">
        <f>$BK$131</f>
        <v>0</v>
      </c>
      <c r="O131" s="105"/>
      <c r="P131" s="105"/>
      <c r="Q131" s="105"/>
      <c r="R131" s="78"/>
      <c r="T131" s="79"/>
      <c r="W131" s="80">
        <f>$W$132</f>
        <v>0.000954</v>
      </c>
      <c r="Y131" s="80">
        <f>$Y$132</f>
        <v>0</v>
      </c>
      <c r="AA131" s="81">
        <f>$AA$132</f>
        <v>0</v>
      </c>
      <c r="AR131" s="77" t="s">
        <v>7</v>
      </c>
      <c r="AT131" s="77" t="s">
        <v>39</v>
      </c>
      <c r="AU131" s="77" t="s">
        <v>44</v>
      </c>
      <c r="AY131" s="77" t="s">
        <v>80</v>
      </c>
      <c r="BK131" s="82">
        <f>$BK$132</f>
        <v>0</v>
      </c>
    </row>
    <row r="132" spans="2:64" s="5" customFormat="1" ht="15.75" customHeight="1">
      <c r="B132" s="16"/>
      <c r="C132" s="84" t="s">
        <v>87</v>
      </c>
      <c r="D132" s="84" t="s">
        <v>81</v>
      </c>
      <c r="E132" s="85" t="s">
        <v>106</v>
      </c>
      <c r="F132" s="117" t="s">
        <v>107</v>
      </c>
      <c r="G132" s="115"/>
      <c r="H132" s="115"/>
      <c r="I132" s="115"/>
      <c r="J132" s="86" t="s">
        <v>108</v>
      </c>
      <c r="K132" s="87">
        <v>0.003</v>
      </c>
      <c r="L132" s="114">
        <v>0</v>
      </c>
      <c r="M132" s="115"/>
      <c r="N132" s="116">
        <f>ROUND($L$132*$K$132,2)</f>
        <v>0</v>
      </c>
      <c r="O132" s="115"/>
      <c r="P132" s="115"/>
      <c r="Q132" s="115"/>
      <c r="R132" s="17"/>
      <c r="T132" s="88"/>
      <c r="U132" s="20" t="s">
        <v>23</v>
      </c>
      <c r="V132" s="89">
        <v>0.318</v>
      </c>
      <c r="W132" s="89">
        <f>$V$132*$K$132</f>
        <v>0.000954</v>
      </c>
      <c r="X132" s="89">
        <v>0</v>
      </c>
      <c r="Y132" s="89">
        <f>$X$132*$K$132</f>
        <v>0</v>
      </c>
      <c r="Z132" s="89">
        <v>0</v>
      </c>
      <c r="AA132" s="90">
        <f>$Z$132*$K$132</f>
        <v>0</v>
      </c>
      <c r="AR132" s="5" t="s">
        <v>101</v>
      </c>
      <c r="AT132" s="5" t="s">
        <v>81</v>
      </c>
      <c r="AU132" s="5" t="s">
        <v>87</v>
      </c>
      <c r="AY132" s="5" t="s">
        <v>80</v>
      </c>
      <c r="BE132" s="49">
        <f>IF($U$132="základní",$N$132,0)</f>
        <v>0</v>
      </c>
      <c r="BF132" s="49">
        <f>IF($U$132="snížená",$N$132,0)</f>
        <v>0</v>
      </c>
      <c r="BG132" s="49">
        <f>IF($U$132="zákl. přenesená",$N$132,0)</f>
        <v>0</v>
      </c>
      <c r="BH132" s="49">
        <f>IF($U$132="sníž. přenesená",$N$132,0)</f>
        <v>0</v>
      </c>
      <c r="BI132" s="49">
        <f>IF($U$132="nulová",$N$132,0)</f>
        <v>0</v>
      </c>
      <c r="BJ132" s="5" t="s">
        <v>7</v>
      </c>
      <c r="BK132" s="49">
        <f>ROUND($L$132*$K$132,2)</f>
        <v>0</v>
      </c>
      <c r="BL132" s="5" t="s">
        <v>101</v>
      </c>
    </row>
    <row r="133" spans="2:63" s="74" customFormat="1" ht="37.5" customHeight="1">
      <c r="B133" s="75"/>
      <c r="D133" s="76" t="s">
        <v>53</v>
      </c>
      <c r="N133" s="106">
        <f>$BK$133</f>
        <v>0</v>
      </c>
      <c r="O133" s="105"/>
      <c r="P133" s="105"/>
      <c r="Q133" s="105"/>
      <c r="R133" s="78"/>
      <c r="T133" s="79"/>
      <c r="W133" s="80">
        <f>$W$134+$W$151+$W$164+$W$182</f>
        <v>213.95020000000002</v>
      </c>
      <c r="Y133" s="80">
        <f>$Y$134+$Y$151+$Y$164+$Y$182</f>
        <v>0.8736344999999999</v>
      </c>
      <c r="AA133" s="81">
        <f>$AA$134+$AA$151+$AA$164+$AA$182</f>
        <v>0.06561</v>
      </c>
      <c r="AR133" s="77" t="s">
        <v>44</v>
      </c>
      <c r="AT133" s="77" t="s">
        <v>39</v>
      </c>
      <c r="AU133" s="77" t="s">
        <v>40</v>
      </c>
      <c r="AY133" s="77" t="s">
        <v>80</v>
      </c>
      <c r="BK133" s="82">
        <f>$BK$134+$BK$151+$BK$164+$BK$182</f>
        <v>0</v>
      </c>
    </row>
    <row r="134" spans="2:63" s="74" customFormat="1" ht="21" customHeight="1">
      <c r="B134" s="75"/>
      <c r="D134" s="83" t="s">
        <v>54</v>
      </c>
      <c r="N134" s="104">
        <f>$BK$134</f>
        <v>0</v>
      </c>
      <c r="O134" s="105"/>
      <c r="P134" s="105"/>
      <c r="Q134" s="105"/>
      <c r="R134" s="78"/>
      <c r="T134" s="79"/>
      <c r="W134" s="80">
        <f>SUM($W$135:$W$150)</f>
        <v>78.84070000000001</v>
      </c>
      <c r="Y134" s="80">
        <f>SUM($Y$135:$Y$150)</f>
        <v>0.07034950000000001</v>
      </c>
      <c r="AA134" s="81">
        <f>SUM($AA$135:$AA$150)</f>
        <v>0</v>
      </c>
      <c r="AR134" s="77" t="s">
        <v>44</v>
      </c>
      <c r="AT134" s="77" t="s">
        <v>39</v>
      </c>
      <c r="AU134" s="77" t="s">
        <v>7</v>
      </c>
      <c r="AY134" s="77" t="s">
        <v>80</v>
      </c>
      <c r="BK134" s="82">
        <f>SUM($BK$135:$BK$150)</f>
        <v>0</v>
      </c>
    </row>
    <row r="135" spans="2:64" s="5" customFormat="1" ht="27" customHeight="1">
      <c r="B135" s="16"/>
      <c r="C135" s="84" t="s">
        <v>101</v>
      </c>
      <c r="D135" s="84" t="s">
        <v>81</v>
      </c>
      <c r="E135" s="85" t="s">
        <v>109</v>
      </c>
      <c r="F135" s="117" t="s">
        <v>110</v>
      </c>
      <c r="G135" s="115"/>
      <c r="H135" s="115"/>
      <c r="I135" s="115"/>
      <c r="J135" s="86" t="s">
        <v>84</v>
      </c>
      <c r="K135" s="87">
        <v>13</v>
      </c>
      <c r="L135" s="114">
        <v>0</v>
      </c>
      <c r="M135" s="115"/>
      <c r="N135" s="116">
        <f>ROUND($L$135*$K$135,2)</f>
        <v>0</v>
      </c>
      <c r="O135" s="115"/>
      <c r="P135" s="115"/>
      <c r="Q135" s="115"/>
      <c r="R135" s="17"/>
      <c r="T135" s="88"/>
      <c r="U135" s="20" t="s">
        <v>23</v>
      </c>
      <c r="V135" s="89">
        <v>0.769</v>
      </c>
      <c r="W135" s="89">
        <f>$V$135*$K$135</f>
        <v>9.997</v>
      </c>
      <c r="X135" s="89">
        <v>0.00109</v>
      </c>
      <c r="Y135" s="89">
        <f>$X$135*$K$135</f>
        <v>0.01417</v>
      </c>
      <c r="Z135" s="89">
        <v>0</v>
      </c>
      <c r="AA135" s="90">
        <f>$Z$135*$K$135</f>
        <v>0</v>
      </c>
      <c r="AR135" s="5" t="s">
        <v>85</v>
      </c>
      <c r="AT135" s="5" t="s">
        <v>81</v>
      </c>
      <c r="AU135" s="5" t="s">
        <v>44</v>
      </c>
      <c r="AY135" s="5" t="s">
        <v>80</v>
      </c>
      <c r="BE135" s="49">
        <f>IF($U$135="základní",$N$135,0)</f>
        <v>0</v>
      </c>
      <c r="BF135" s="49">
        <f>IF($U$135="snížená",$N$135,0)</f>
        <v>0</v>
      </c>
      <c r="BG135" s="49">
        <f>IF($U$135="zákl. přenesená",$N$135,0)</f>
        <v>0</v>
      </c>
      <c r="BH135" s="49">
        <f>IF($U$135="sníž. přenesená",$N$135,0)</f>
        <v>0</v>
      </c>
      <c r="BI135" s="49">
        <f>IF($U$135="nulová",$N$135,0)</f>
        <v>0</v>
      </c>
      <c r="BJ135" s="5" t="s">
        <v>7</v>
      </c>
      <c r="BK135" s="49">
        <f>ROUND($L$135*$K$135,2)</f>
        <v>0</v>
      </c>
      <c r="BL135" s="5" t="s">
        <v>85</v>
      </c>
    </row>
    <row r="136" spans="2:64" s="5" customFormat="1" ht="27" customHeight="1">
      <c r="B136" s="16"/>
      <c r="C136" s="84" t="s">
        <v>111</v>
      </c>
      <c r="D136" s="84" t="s">
        <v>81</v>
      </c>
      <c r="E136" s="85" t="s">
        <v>112</v>
      </c>
      <c r="F136" s="117" t="s">
        <v>113</v>
      </c>
      <c r="G136" s="115"/>
      <c r="H136" s="115"/>
      <c r="I136" s="115"/>
      <c r="J136" s="86" t="s">
        <v>84</v>
      </c>
      <c r="K136" s="87">
        <v>11.1</v>
      </c>
      <c r="L136" s="114">
        <v>0</v>
      </c>
      <c r="M136" s="115"/>
      <c r="N136" s="116">
        <f>ROUND($L$136*$K$136,2)</f>
        <v>0</v>
      </c>
      <c r="O136" s="115"/>
      <c r="P136" s="115"/>
      <c r="Q136" s="115"/>
      <c r="R136" s="17"/>
      <c r="T136" s="88"/>
      <c r="U136" s="20" t="s">
        <v>23</v>
      </c>
      <c r="V136" s="89">
        <v>0.78</v>
      </c>
      <c r="W136" s="89">
        <f>$V$136*$K$136</f>
        <v>8.658</v>
      </c>
      <c r="X136" s="89">
        <v>0.00059</v>
      </c>
      <c r="Y136" s="89">
        <f>$X$136*$K$136</f>
        <v>0.006549</v>
      </c>
      <c r="Z136" s="89">
        <v>0</v>
      </c>
      <c r="AA136" s="90">
        <f>$Z$136*$K$136</f>
        <v>0</v>
      </c>
      <c r="AR136" s="5" t="s">
        <v>85</v>
      </c>
      <c r="AT136" s="5" t="s">
        <v>81</v>
      </c>
      <c r="AU136" s="5" t="s">
        <v>44</v>
      </c>
      <c r="AY136" s="5" t="s">
        <v>80</v>
      </c>
      <c r="BE136" s="49">
        <f>IF($U$136="základní",$N$136,0)</f>
        <v>0</v>
      </c>
      <c r="BF136" s="49">
        <f>IF($U$136="snížená",$N$136,0)</f>
        <v>0</v>
      </c>
      <c r="BG136" s="49">
        <f>IF($U$136="zákl. přenesená",$N$136,0)</f>
        <v>0</v>
      </c>
      <c r="BH136" s="49">
        <f>IF($U$136="sníž. přenesená",$N$136,0)</f>
        <v>0</v>
      </c>
      <c r="BI136" s="49">
        <f>IF($U$136="nulová",$N$136,0)</f>
        <v>0</v>
      </c>
      <c r="BJ136" s="5" t="s">
        <v>7</v>
      </c>
      <c r="BK136" s="49">
        <f>ROUND($L$136*$K$136,2)</f>
        <v>0</v>
      </c>
      <c r="BL136" s="5" t="s">
        <v>85</v>
      </c>
    </row>
    <row r="137" spans="2:64" s="5" customFormat="1" ht="27" customHeight="1">
      <c r="B137" s="16"/>
      <c r="C137" s="84" t="s">
        <v>114</v>
      </c>
      <c r="D137" s="84" t="s">
        <v>81</v>
      </c>
      <c r="E137" s="85" t="s">
        <v>115</v>
      </c>
      <c r="F137" s="117" t="s">
        <v>116</v>
      </c>
      <c r="G137" s="115"/>
      <c r="H137" s="115"/>
      <c r="I137" s="115"/>
      <c r="J137" s="86" t="s">
        <v>84</v>
      </c>
      <c r="K137" s="87">
        <v>8.65</v>
      </c>
      <c r="L137" s="114">
        <v>0</v>
      </c>
      <c r="M137" s="115"/>
      <c r="N137" s="116">
        <f>ROUND($L$137*$K$137,2)</f>
        <v>0</v>
      </c>
      <c r="O137" s="115"/>
      <c r="P137" s="115"/>
      <c r="Q137" s="115"/>
      <c r="R137" s="17"/>
      <c r="T137" s="88"/>
      <c r="U137" s="20" t="s">
        <v>23</v>
      </c>
      <c r="V137" s="89">
        <v>0.827</v>
      </c>
      <c r="W137" s="89">
        <f>$V$137*$K$137</f>
        <v>7.15355</v>
      </c>
      <c r="X137" s="89">
        <v>0.0012</v>
      </c>
      <c r="Y137" s="89">
        <f>$X$137*$K$137</f>
        <v>0.01038</v>
      </c>
      <c r="Z137" s="89">
        <v>0</v>
      </c>
      <c r="AA137" s="90">
        <f>$Z$137*$K$137</f>
        <v>0</v>
      </c>
      <c r="AR137" s="5" t="s">
        <v>85</v>
      </c>
      <c r="AT137" s="5" t="s">
        <v>81</v>
      </c>
      <c r="AU137" s="5" t="s">
        <v>44</v>
      </c>
      <c r="AY137" s="5" t="s">
        <v>80</v>
      </c>
      <c r="BE137" s="49">
        <f>IF($U$137="základní",$N$137,0)</f>
        <v>0</v>
      </c>
      <c r="BF137" s="49">
        <f>IF($U$137="snížená",$N$137,0)</f>
        <v>0</v>
      </c>
      <c r="BG137" s="49">
        <f>IF($U$137="zákl. přenesená",$N$137,0)</f>
        <v>0</v>
      </c>
      <c r="BH137" s="49">
        <f>IF($U$137="sníž. přenesená",$N$137,0)</f>
        <v>0</v>
      </c>
      <c r="BI137" s="49">
        <f>IF($U$137="nulová",$N$137,0)</f>
        <v>0</v>
      </c>
      <c r="BJ137" s="5" t="s">
        <v>7</v>
      </c>
      <c r="BK137" s="49">
        <f>ROUND($L$137*$K$137,2)</f>
        <v>0</v>
      </c>
      <c r="BL137" s="5" t="s">
        <v>85</v>
      </c>
    </row>
    <row r="138" spans="2:64" s="5" customFormat="1" ht="27" customHeight="1">
      <c r="B138" s="16"/>
      <c r="C138" s="84" t="s">
        <v>117</v>
      </c>
      <c r="D138" s="84" t="s">
        <v>81</v>
      </c>
      <c r="E138" s="85" t="s">
        <v>118</v>
      </c>
      <c r="F138" s="117" t="s">
        <v>119</v>
      </c>
      <c r="G138" s="115"/>
      <c r="H138" s="115"/>
      <c r="I138" s="115"/>
      <c r="J138" s="86" t="s">
        <v>84</v>
      </c>
      <c r="K138" s="87">
        <v>30.6</v>
      </c>
      <c r="L138" s="114">
        <v>0</v>
      </c>
      <c r="M138" s="115"/>
      <c r="N138" s="116">
        <f>ROUND($L$138*$K$138,2)</f>
        <v>0</v>
      </c>
      <c r="O138" s="115"/>
      <c r="P138" s="115"/>
      <c r="Q138" s="115"/>
      <c r="R138" s="17"/>
      <c r="T138" s="88"/>
      <c r="U138" s="20" t="s">
        <v>23</v>
      </c>
      <c r="V138" s="89">
        <v>0.659</v>
      </c>
      <c r="W138" s="89">
        <f>$V$138*$K$138</f>
        <v>20.1654</v>
      </c>
      <c r="X138" s="89">
        <v>0.00029</v>
      </c>
      <c r="Y138" s="89">
        <f>$X$138*$K$138</f>
        <v>0.008874</v>
      </c>
      <c r="Z138" s="89">
        <v>0</v>
      </c>
      <c r="AA138" s="90">
        <f>$Z$138*$K$138</f>
        <v>0</v>
      </c>
      <c r="AR138" s="5" t="s">
        <v>85</v>
      </c>
      <c r="AT138" s="5" t="s">
        <v>81</v>
      </c>
      <c r="AU138" s="5" t="s">
        <v>44</v>
      </c>
      <c r="AY138" s="5" t="s">
        <v>80</v>
      </c>
      <c r="BE138" s="49">
        <f>IF($U$138="základní",$N$138,0)</f>
        <v>0</v>
      </c>
      <c r="BF138" s="49">
        <f>IF($U$138="snížená",$N$138,0)</f>
        <v>0</v>
      </c>
      <c r="BG138" s="49">
        <f>IF($U$138="zákl. přenesená",$N$138,0)</f>
        <v>0</v>
      </c>
      <c r="BH138" s="49">
        <f>IF($U$138="sníž. přenesená",$N$138,0)</f>
        <v>0</v>
      </c>
      <c r="BI138" s="49">
        <f>IF($U$138="nulová",$N$138,0)</f>
        <v>0</v>
      </c>
      <c r="BJ138" s="5" t="s">
        <v>7</v>
      </c>
      <c r="BK138" s="49">
        <f>ROUND($L$138*$K$138,2)</f>
        <v>0</v>
      </c>
      <c r="BL138" s="5" t="s">
        <v>85</v>
      </c>
    </row>
    <row r="139" spans="2:64" s="5" customFormat="1" ht="27" customHeight="1">
      <c r="B139" s="16"/>
      <c r="C139" s="84" t="s">
        <v>105</v>
      </c>
      <c r="D139" s="84" t="s">
        <v>81</v>
      </c>
      <c r="E139" s="85" t="s">
        <v>120</v>
      </c>
      <c r="F139" s="117" t="s">
        <v>121</v>
      </c>
      <c r="G139" s="115"/>
      <c r="H139" s="115"/>
      <c r="I139" s="115"/>
      <c r="J139" s="86" t="s">
        <v>84</v>
      </c>
      <c r="K139" s="87">
        <v>12.1</v>
      </c>
      <c r="L139" s="114">
        <v>0</v>
      </c>
      <c r="M139" s="115"/>
      <c r="N139" s="116">
        <f>ROUND($L$139*$K$139,2)</f>
        <v>0</v>
      </c>
      <c r="O139" s="115"/>
      <c r="P139" s="115"/>
      <c r="Q139" s="115"/>
      <c r="R139" s="17"/>
      <c r="T139" s="88"/>
      <c r="U139" s="20" t="s">
        <v>23</v>
      </c>
      <c r="V139" s="89">
        <v>0.728</v>
      </c>
      <c r="W139" s="89">
        <f>$V$139*$K$139</f>
        <v>8.8088</v>
      </c>
      <c r="X139" s="89">
        <v>0.00035</v>
      </c>
      <c r="Y139" s="89">
        <f>$X$139*$K$139</f>
        <v>0.004235</v>
      </c>
      <c r="Z139" s="89">
        <v>0</v>
      </c>
      <c r="AA139" s="90">
        <f>$Z$139*$K$139</f>
        <v>0</v>
      </c>
      <c r="AR139" s="5" t="s">
        <v>85</v>
      </c>
      <c r="AT139" s="5" t="s">
        <v>81</v>
      </c>
      <c r="AU139" s="5" t="s">
        <v>44</v>
      </c>
      <c r="AY139" s="5" t="s">
        <v>80</v>
      </c>
      <c r="BE139" s="49">
        <f>IF($U$139="základní",$N$139,0)</f>
        <v>0</v>
      </c>
      <c r="BF139" s="49">
        <f>IF($U$139="snížená",$N$139,0)</f>
        <v>0</v>
      </c>
      <c r="BG139" s="49">
        <f>IF($U$139="zákl. přenesená",$N$139,0)</f>
        <v>0</v>
      </c>
      <c r="BH139" s="49">
        <f>IF($U$139="sníž. přenesená",$N$139,0)</f>
        <v>0</v>
      </c>
      <c r="BI139" s="49">
        <f>IF($U$139="nulová",$N$139,0)</f>
        <v>0</v>
      </c>
      <c r="BJ139" s="5" t="s">
        <v>7</v>
      </c>
      <c r="BK139" s="49">
        <f>ROUND($L$139*$K$139,2)</f>
        <v>0</v>
      </c>
      <c r="BL139" s="5" t="s">
        <v>85</v>
      </c>
    </row>
    <row r="140" spans="2:64" s="5" customFormat="1" ht="27" customHeight="1">
      <c r="B140" s="16"/>
      <c r="C140" s="84" t="s">
        <v>122</v>
      </c>
      <c r="D140" s="84" t="s">
        <v>81</v>
      </c>
      <c r="E140" s="85" t="s">
        <v>123</v>
      </c>
      <c r="F140" s="117" t="s">
        <v>124</v>
      </c>
      <c r="G140" s="115"/>
      <c r="H140" s="115"/>
      <c r="I140" s="115"/>
      <c r="J140" s="86" t="s">
        <v>84</v>
      </c>
      <c r="K140" s="87">
        <v>4.95</v>
      </c>
      <c r="L140" s="114">
        <v>0</v>
      </c>
      <c r="M140" s="115"/>
      <c r="N140" s="116">
        <f>ROUND($L$140*$K$140,2)</f>
        <v>0</v>
      </c>
      <c r="O140" s="115"/>
      <c r="P140" s="115"/>
      <c r="Q140" s="115"/>
      <c r="R140" s="17"/>
      <c r="T140" s="88"/>
      <c r="U140" s="20" t="s">
        <v>23</v>
      </c>
      <c r="V140" s="89">
        <v>0.797</v>
      </c>
      <c r="W140" s="89">
        <f>$V$140*$K$140</f>
        <v>3.9451500000000004</v>
      </c>
      <c r="X140" s="89">
        <v>0.00057</v>
      </c>
      <c r="Y140" s="89">
        <f>$X$140*$K$140</f>
        <v>0.0028215</v>
      </c>
      <c r="Z140" s="89">
        <v>0</v>
      </c>
      <c r="AA140" s="90">
        <f>$Z$140*$K$140</f>
        <v>0</v>
      </c>
      <c r="AR140" s="5" t="s">
        <v>85</v>
      </c>
      <c r="AT140" s="5" t="s">
        <v>81</v>
      </c>
      <c r="AU140" s="5" t="s">
        <v>44</v>
      </c>
      <c r="AY140" s="5" t="s">
        <v>80</v>
      </c>
      <c r="BE140" s="49">
        <f>IF($U$140="základní",$N$140,0)</f>
        <v>0</v>
      </c>
      <c r="BF140" s="49">
        <f>IF($U$140="snížená",$N$140,0)</f>
        <v>0</v>
      </c>
      <c r="BG140" s="49">
        <f>IF($U$140="zákl. přenesená",$N$140,0)</f>
        <v>0</v>
      </c>
      <c r="BH140" s="49">
        <f>IF($U$140="sníž. přenesená",$N$140,0)</f>
        <v>0</v>
      </c>
      <c r="BI140" s="49">
        <f>IF($U$140="nulová",$N$140,0)</f>
        <v>0</v>
      </c>
      <c r="BJ140" s="5" t="s">
        <v>7</v>
      </c>
      <c r="BK140" s="49">
        <f>ROUND($L$140*$K$140,2)</f>
        <v>0</v>
      </c>
      <c r="BL140" s="5" t="s">
        <v>85</v>
      </c>
    </row>
    <row r="141" spans="2:64" s="5" customFormat="1" ht="27" customHeight="1">
      <c r="B141" s="16"/>
      <c r="C141" s="84" t="s">
        <v>11</v>
      </c>
      <c r="D141" s="84" t="s">
        <v>81</v>
      </c>
      <c r="E141" s="85" t="s">
        <v>125</v>
      </c>
      <c r="F141" s="117" t="s">
        <v>126</v>
      </c>
      <c r="G141" s="115"/>
      <c r="H141" s="115"/>
      <c r="I141" s="115"/>
      <c r="J141" s="86" t="s">
        <v>84</v>
      </c>
      <c r="K141" s="87">
        <v>8.6</v>
      </c>
      <c r="L141" s="114">
        <v>0</v>
      </c>
      <c r="M141" s="115"/>
      <c r="N141" s="116">
        <f>ROUND($L$141*$K$141,2)</f>
        <v>0</v>
      </c>
      <c r="O141" s="115"/>
      <c r="P141" s="115"/>
      <c r="Q141" s="115"/>
      <c r="R141" s="17"/>
      <c r="T141" s="88"/>
      <c r="U141" s="20" t="s">
        <v>23</v>
      </c>
      <c r="V141" s="89">
        <v>0.832</v>
      </c>
      <c r="W141" s="89">
        <f>$V$141*$K$141</f>
        <v>7.1552</v>
      </c>
      <c r="X141" s="89">
        <v>0.00114</v>
      </c>
      <c r="Y141" s="89">
        <f>$X$141*$K$141</f>
        <v>0.009803999999999998</v>
      </c>
      <c r="Z141" s="89">
        <v>0</v>
      </c>
      <c r="AA141" s="90">
        <f>$Z$141*$K$141</f>
        <v>0</v>
      </c>
      <c r="AR141" s="5" t="s">
        <v>85</v>
      </c>
      <c r="AT141" s="5" t="s">
        <v>81</v>
      </c>
      <c r="AU141" s="5" t="s">
        <v>44</v>
      </c>
      <c r="AY141" s="5" t="s">
        <v>80</v>
      </c>
      <c r="BE141" s="49">
        <f>IF($U$141="základní",$N$141,0)</f>
        <v>0</v>
      </c>
      <c r="BF141" s="49">
        <f>IF($U$141="snížená",$N$141,0)</f>
        <v>0</v>
      </c>
      <c r="BG141" s="49">
        <f>IF($U$141="zákl. přenesená",$N$141,0)</f>
        <v>0</v>
      </c>
      <c r="BH141" s="49">
        <f>IF($U$141="sníž. přenesená",$N$141,0)</f>
        <v>0</v>
      </c>
      <c r="BI141" s="49">
        <f>IF($U$141="nulová",$N$141,0)</f>
        <v>0</v>
      </c>
      <c r="BJ141" s="5" t="s">
        <v>7</v>
      </c>
      <c r="BK141" s="49">
        <f>ROUND($L$141*$K$141,2)</f>
        <v>0</v>
      </c>
      <c r="BL141" s="5" t="s">
        <v>85</v>
      </c>
    </row>
    <row r="142" spans="2:64" s="5" customFormat="1" ht="27" customHeight="1">
      <c r="B142" s="16"/>
      <c r="C142" s="84" t="s">
        <v>127</v>
      </c>
      <c r="D142" s="84" t="s">
        <v>81</v>
      </c>
      <c r="E142" s="85" t="s">
        <v>82</v>
      </c>
      <c r="F142" s="117" t="s">
        <v>83</v>
      </c>
      <c r="G142" s="115"/>
      <c r="H142" s="115"/>
      <c r="I142" s="115"/>
      <c r="J142" s="86" t="s">
        <v>84</v>
      </c>
      <c r="K142" s="87">
        <v>12.4</v>
      </c>
      <c r="L142" s="114">
        <v>0</v>
      </c>
      <c r="M142" s="115"/>
      <c r="N142" s="116">
        <f>ROUND($L$142*$K$142,2)</f>
        <v>0</v>
      </c>
      <c r="O142" s="115"/>
      <c r="P142" s="115"/>
      <c r="Q142" s="115"/>
      <c r="R142" s="17"/>
      <c r="T142" s="88"/>
      <c r="U142" s="20" t="s">
        <v>23</v>
      </c>
      <c r="V142" s="89">
        <v>0.314</v>
      </c>
      <c r="W142" s="89">
        <f>$V$142*$K$142</f>
        <v>3.8936</v>
      </c>
      <c r="X142" s="89">
        <v>0.00109</v>
      </c>
      <c r="Y142" s="89">
        <f>$X$142*$K$142</f>
        <v>0.013516</v>
      </c>
      <c r="Z142" s="89">
        <v>0</v>
      </c>
      <c r="AA142" s="90">
        <f>$Z$142*$K$142</f>
        <v>0</v>
      </c>
      <c r="AR142" s="5" t="s">
        <v>85</v>
      </c>
      <c r="AT142" s="5" t="s">
        <v>81</v>
      </c>
      <c r="AU142" s="5" t="s">
        <v>44</v>
      </c>
      <c r="AY142" s="5" t="s">
        <v>80</v>
      </c>
      <c r="BE142" s="49">
        <f>IF($U$142="základní",$N$142,0)</f>
        <v>0</v>
      </c>
      <c r="BF142" s="49">
        <f>IF($U$142="snížená",$N$142,0)</f>
        <v>0</v>
      </c>
      <c r="BG142" s="49">
        <f>IF($U$142="zákl. přenesená",$N$142,0)</f>
        <v>0</v>
      </c>
      <c r="BH142" s="49">
        <f>IF($U$142="sníž. přenesená",$N$142,0)</f>
        <v>0</v>
      </c>
      <c r="BI142" s="49">
        <f>IF($U$142="nulová",$N$142,0)</f>
        <v>0</v>
      </c>
      <c r="BJ142" s="5" t="s">
        <v>7</v>
      </c>
      <c r="BK142" s="49">
        <f>ROUND($L$142*$K$142,2)</f>
        <v>0</v>
      </c>
      <c r="BL142" s="5" t="s">
        <v>85</v>
      </c>
    </row>
    <row r="143" spans="2:64" s="5" customFormat="1" ht="15.75" customHeight="1">
      <c r="B143" s="16"/>
      <c r="C143" s="84" t="s">
        <v>128</v>
      </c>
      <c r="D143" s="84" t="s">
        <v>81</v>
      </c>
      <c r="E143" s="85" t="s">
        <v>129</v>
      </c>
      <c r="F143" s="117" t="s">
        <v>130</v>
      </c>
      <c r="G143" s="115"/>
      <c r="H143" s="115"/>
      <c r="I143" s="115"/>
      <c r="J143" s="86" t="s">
        <v>86</v>
      </c>
      <c r="K143" s="87">
        <v>8</v>
      </c>
      <c r="L143" s="114">
        <v>0</v>
      </c>
      <c r="M143" s="115"/>
      <c r="N143" s="116">
        <f>ROUND($L$143*$K$143,2)</f>
        <v>0</v>
      </c>
      <c r="O143" s="115"/>
      <c r="P143" s="115"/>
      <c r="Q143" s="115"/>
      <c r="R143" s="17"/>
      <c r="T143" s="88"/>
      <c r="U143" s="20" t="s">
        <v>23</v>
      </c>
      <c r="V143" s="89">
        <v>0.157</v>
      </c>
      <c r="W143" s="89">
        <f>$V$143*$K$143</f>
        <v>1.256</v>
      </c>
      <c r="X143" s="89">
        <v>0</v>
      </c>
      <c r="Y143" s="89">
        <f>$X$143*$K$143</f>
        <v>0</v>
      </c>
      <c r="Z143" s="89">
        <v>0</v>
      </c>
      <c r="AA143" s="90">
        <f>$Z$143*$K$143</f>
        <v>0</v>
      </c>
      <c r="AR143" s="5" t="s">
        <v>85</v>
      </c>
      <c r="AT143" s="5" t="s">
        <v>81</v>
      </c>
      <c r="AU143" s="5" t="s">
        <v>44</v>
      </c>
      <c r="AY143" s="5" t="s">
        <v>80</v>
      </c>
      <c r="BE143" s="49">
        <f>IF($U$143="základní",$N$143,0)</f>
        <v>0</v>
      </c>
      <c r="BF143" s="49">
        <f>IF($U$143="snížená",$N$143,0)</f>
        <v>0</v>
      </c>
      <c r="BG143" s="49">
        <f>IF($U$143="zákl. přenesená",$N$143,0)</f>
        <v>0</v>
      </c>
      <c r="BH143" s="49">
        <f>IF($U$143="sníž. přenesená",$N$143,0)</f>
        <v>0</v>
      </c>
      <c r="BI143" s="49">
        <f>IF($U$143="nulová",$N$143,0)</f>
        <v>0</v>
      </c>
      <c r="BJ143" s="5" t="s">
        <v>7</v>
      </c>
      <c r="BK143" s="49">
        <f>ROUND($L$143*$K$143,2)</f>
        <v>0</v>
      </c>
      <c r="BL143" s="5" t="s">
        <v>85</v>
      </c>
    </row>
    <row r="144" spans="2:64" s="5" customFormat="1" ht="15.75" customHeight="1">
      <c r="B144" s="16"/>
      <c r="C144" s="84" t="s">
        <v>131</v>
      </c>
      <c r="D144" s="84" t="s">
        <v>81</v>
      </c>
      <c r="E144" s="85" t="s">
        <v>132</v>
      </c>
      <c r="F144" s="117" t="s">
        <v>133</v>
      </c>
      <c r="G144" s="115"/>
      <c r="H144" s="115"/>
      <c r="I144" s="115"/>
      <c r="J144" s="86" t="s">
        <v>86</v>
      </c>
      <c r="K144" s="87">
        <v>8</v>
      </c>
      <c r="L144" s="114">
        <v>0</v>
      </c>
      <c r="M144" s="115"/>
      <c r="N144" s="116">
        <f>ROUND($L$144*$K$144,2)</f>
        <v>0</v>
      </c>
      <c r="O144" s="115"/>
      <c r="P144" s="115"/>
      <c r="Q144" s="115"/>
      <c r="R144" s="17"/>
      <c r="T144" s="88"/>
      <c r="U144" s="20" t="s">
        <v>23</v>
      </c>
      <c r="V144" s="89">
        <v>0.174</v>
      </c>
      <c r="W144" s="89">
        <f>$V$144*$K$144</f>
        <v>1.392</v>
      </c>
      <c r="X144" s="89">
        <v>0</v>
      </c>
      <c r="Y144" s="89">
        <f>$X$144*$K$144</f>
        <v>0</v>
      </c>
      <c r="Z144" s="89">
        <v>0</v>
      </c>
      <c r="AA144" s="90">
        <f>$Z$144*$K$144</f>
        <v>0</v>
      </c>
      <c r="AR144" s="5" t="s">
        <v>85</v>
      </c>
      <c r="AT144" s="5" t="s">
        <v>81</v>
      </c>
      <c r="AU144" s="5" t="s">
        <v>44</v>
      </c>
      <c r="AY144" s="5" t="s">
        <v>80</v>
      </c>
      <c r="BE144" s="49">
        <f>IF($U$144="základní",$N$144,0)</f>
        <v>0</v>
      </c>
      <c r="BF144" s="49">
        <f>IF($U$144="snížená",$N$144,0)</f>
        <v>0</v>
      </c>
      <c r="BG144" s="49">
        <f>IF($U$144="zákl. přenesená",$N$144,0)</f>
        <v>0</v>
      </c>
      <c r="BH144" s="49">
        <f>IF($U$144="sníž. přenesená",$N$144,0)</f>
        <v>0</v>
      </c>
      <c r="BI144" s="49">
        <f>IF($U$144="nulová",$N$144,0)</f>
        <v>0</v>
      </c>
      <c r="BJ144" s="5" t="s">
        <v>7</v>
      </c>
      <c r="BK144" s="49">
        <f>ROUND($L$144*$K$144,2)</f>
        <v>0</v>
      </c>
      <c r="BL144" s="5" t="s">
        <v>85</v>
      </c>
    </row>
    <row r="145" spans="2:64" s="5" customFormat="1" ht="15.75" customHeight="1">
      <c r="B145" s="16"/>
      <c r="C145" s="84" t="s">
        <v>134</v>
      </c>
      <c r="D145" s="84" t="s">
        <v>81</v>
      </c>
      <c r="E145" s="85" t="s">
        <v>135</v>
      </c>
      <c r="F145" s="117" t="s">
        <v>136</v>
      </c>
      <c r="G145" s="115"/>
      <c r="H145" s="115"/>
      <c r="I145" s="115"/>
      <c r="J145" s="86" t="s">
        <v>86</v>
      </c>
      <c r="K145" s="87">
        <v>8</v>
      </c>
      <c r="L145" s="114">
        <v>0</v>
      </c>
      <c r="M145" s="115"/>
      <c r="N145" s="116">
        <f>ROUND($L$145*$K$145,2)</f>
        <v>0</v>
      </c>
      <c r="O145" s="115"/>
      <c r="P145" s="115"/>
      <c r="Q145" s="115"/>
      <c r="R145" s="17"/>
      <c r="T145" s="88"/>
      <c r="U145" s="20" t="s">
        <v>23</v>
      </c>
      <c r="V145" s="89">
        <v>0.211</v>
      </c>
      <c r="W145" s="89">
        <f>$V$145*$K$145</f>
        <v>1.688</v>
      </c>
      <c r="X145" s="89">
        <v>0</v>
      </c>
      <c r="Y145" s="89">
        <f>$X$145*$K$145</f>
        <v>0</v>
      </c>
      <c r="Z145" s="89">
        <v>0</v>
      </c>
      <c r="AA145" s="90">
        <f>$Z$145*$K$145</f>
        <v>0</v>
      </c>
      <c r="AR145" s="5" t="s">
        <v>85</v>
      </c>
      <c r="AT145" s="5" t="s">
        <v>81</v>
      </c>
      <c r="AU145" s="5" t="s">
        <v>44</v>
      </c>
      <c r="AY145" s="5" t="s">
        <v>80</v>
      </c>
      <c r="BE145" s="49">
        <f>IF($U$145="základní",$N$145,0)</f>
        <v>0</v>
      </c>
      <c r="BF145" s="49">
        <f>IF($U$145="snížená",$N$145,0)</f>
        <v>0</v>
      </c>
      <c r="BG145" s="49">
        <f>IF($U$145="zákl. přenesená",$N$145,0)</f>
        <v>0</v>
      </c>
      <c r="BH145" s="49">
        <f>IF($U$145="sníž. přenesená",$N$145,0)</f>
        <v>0</v>
      </c>
      <c r="BI145" s="49">
        <f>IF($U$145="nulová",$N$145,0)</f>
        <v>0</v>
      </c>
      <c r="BJ145" s="5" t="s">
        <v>7</v>
      </c>
      <c r="BK145" s="49">
        <f>ROUND($L$145*$K$145,2)</f>
        <v>0</v>
      </c>
      <c r="BL145" s="5" t="s">
        <v>85</v>
      </c>
    </row>
    <row r="146" spans="2:64" s="5" customFormat="1" ht="27" customHeight="1">
      <c r="B146" s="16"/>
      <c r="C146" s="84" t="s">
        <v>4</v>
      </c>
      <c r="D146" s="84" t="s">
        <v>81</v>
      </c>
      <c r="E146" s="85" t="s">
        <v>137</v>
      </c>
      <c r="F146" s="117" t="s">
        <v>138</v>
      </c>
      <c r="G146" s="115"/>
      <c r="H146" s="115"/>
      <c r="I146" s="115"/>
      <c r="J146" s="86" t="s">
        <v>86</v>
      </c>
      <c r="K146" s="87">
        <v>12</v>
      </c>
      <c r="L146" s="114">
        <v>0</v>
      </c>
      <c r="M146" s="115"/>
      <c r="N146" s="116">
        <f>ROUND($L$146*$K$146,2)</f>
        <v>0</v>
      </c>
      <c r="O146" s="115"/>
      <c r="P146" s="115"/>
      <c r="Q146" s="115"/>
      <c r="R146" s="17"/>
      <c r="T146" s="88"/>
      <c r="U146" s="20" t="s">
        <v>23</v>
      </c>
      <c r="V146" s="89">
        <v>0.259</v>
      </c>
      <c r="W146" s="89">
        <f>$V$146*$K$146</f>
        <v>3.108</v>
      </c>
      <c r="X146" s="89">
        <v>0</v>
      </c>
      <c r="Y146" s="89">
        <f>$X$146*$K$146</f>
        <v>0</v>
      </c>
      <c r="Z146" s="89">
        <v>0</v>
      </c>
      <c r="AA146" s="90">
        <f>$Z$146*$K$146</f>
        <v>0</v>
      </c>
      <c r="AR146" s="5" t="s">
        <v>85</v>
      </c>
      <c r="AT146" s="5" t="s">
        <v>81</v>
      </c>
      <c r="AU146" s="5" t="s">
        <v>44</v>
      </c>
      <c r="AY146" s="5" t="s">
        <v>80</v>
      </c>
      <c r="BE146" s="49">
        <f>IF($U$146="základní",$N$146,0)</f>
        <v>0</v>
      </c>
      <c r="BF146" s="49">
        <f>IF($U$146="snížená",$N$146,0)</f>
        <v>0</v>
      </c>
      <c r="BG146" s="49">
        <f>IF($U$146="zákl. přenesená",$N$146,0)</f>
        <v>0</v>
      </c>
      <c r="BH146" s="49">
        <f>IF($U$146="sníž. přenesená",$N$146,0)</f>
        <v>0</v>
      </c>
      <c r="BI146" s="49">
        <f>IF($U$146="nulová",$N$146,0)</f>
        <v>0</v>
      </c>
      <c r="BJ146" s="5" t="s">
        <v>7</v>
      </c>
      <c r="BK146" s="49">
        <f>ROUND($L$146*$K$146,2)</f>
        <v>0</v>
      </c>
      <c r="BL146" s="5" t="s">
        <v>85</v>
      </c>
    </row>
    <row r="147" spans="2:64" s="5" customFormat="1" ht="27" customHeight="1">
      <c r="B147" s="16"/>
      <c r="C147" s="84" t="s">
        <v>85</v>
      </c>
      <c r="D147" s="84" t="s">
        <v>81</v>
      </c>
      <c r="E147" s="85" t="s">
        <v>139</v>
      </c>
      <c r="F147" s="117" t="s">
        <v>140</v>
      </c>
      <c r="G147" s="115"/>
      <c r="H147" s="115"/>
      <c r="I147" s="115"/>
      <c r="J147" s="86" t="s">
        <v>86</v>
      </c>
      <c r="K147" s="87">
        <v>8</v>
      </c>
      <c r="L147" s="114">
        <v>0</v>
      </c>
      <c r="M147" s="115"/>
      <c r="N147" s="116">
        <f>ROUND($L$147*$K$147,2)</f>
        <v>0</v>
      </c>
      <c r="O147" s="115"/>
      <c r="P147" s="115"/>
      <c r="Q147" s="115"/>
      <c r="R147" s="17"/>
      <c r="T147" s="88"/>
      <c r="U147" s="20" t="s">
        <v>23</v>
      </c>
      <c r="V147" s="89">
        <v>0</v>
      </c>
      <c r="W147" s="89">
        <f>$V$147*$K$147</f>
        <v>0</v>
      </c>
      <c r="X147" s="89">
        <v>0</v>
      </c>
      <c r="Y147" s="89">
        <f>$X$147*$K$147</f>
        <v>0</v>
      </c>
      <c r="Z147" s="89">
        <v>0</v>
      </c>
      <c r="AA147" s="90">
        <f>$Z$147*$K$147</f>
        <v>0</v>
      </c>
      <c r="AR147" s="5" t="s">
        <v>85</v>
      </c>
      <c r="AT147" s="5" t="s">
        <v>81</v>
      </c>
      <c r="AU147" s="5" t="s">
        <v>44</v>
      </c>
      <c r="AY147" s="5" t="s">
        <v>80</v>
      </c>
      <c r="BE147" s="49">
        <f>IF($U$147="základní",$N$147,0)</f>
        <v>0</v>
      </c>
      <c r="BF147" s="49">
        <f>IF($U$147="snížená",$N$147,0)</f>
        <v>0</v>
      </c>
      <c r="BG147" s="49">
        <f>IF($U$147="zákl. přenesená",$N$147,0)</f>
        <v>0</v>
      </c>
      <c r="BH147" s="49">
        <f>IF($U$147="sníž. přenesená",$N$147,0)</f>
        <v>0</v>
      </c>
      <c r="BI147" s="49">
        <f>IF($U$147="nulová",$N$147,0)</f>
        <v>0</v>
      </c>
      <c r="BJ147" s="5" t="s">
        <v>7</v>
      </c>
      <c r="BK147" s="49">
        <f>ROUND($L$147*$K$147,2)</f>
        <v>0</v>
      </c>
      <c r="BL147" s="5" t="s">
        <v>85</v>
      </c>
    </row>
    <row r="148" spans="2:64" s="5" customFormat="1" ht="27" customHeight="1">
      <c r="B148" s="16"/>
      <c r="C148" s="84" t="s">
        <v>141</v>
      </c>
      <c r="D148" s="84" t="s">
        <v>81</v>
      </c>
      <c r="E148" s="85" t="s">
        <v>142</v>
      </c>
      <c r="F148" s="117" t="s">
        <v>143</v>
      </c>
      <c r="G148" s="115"/>
      <c r="H148" s="115"/>
      <c r="I148" s="115"/>
      <c r="J148" s="86" t="s">
        <v>84</v>
      </c>
      <c r="K148" s="87">
        <v>32.75</v>
      </c>
      <c r="L148" s="114">
        <v>0</v>
      </c>
      <c r="M148" s="115"/>
      <c r="N148" s="116">
        <f>ROUND($L$148*$K$148,2)</f>
        <v>0</v>
      </c>
      <c r="O148" s="115"/>
      <c r="P148" s="115"/>
      <c r="Q148" s="115"/>
      <c r="R148" s="17"/>
      <c r="T148" s="88"/>
      <c r="U148" s="20" t="s">
        <v>23</v>
      </c>
      <c r="V148" s="89">
        <v>0.048</v>
      </c>
      <c r="W148" s="89">
        <f>$V$148*$K$148</f>
        <v>1.572</v>
      </c>
      <c r="X148" s="89">
        <v>0</v>
      </c>
      <c r="Y148" s="89">
        <f>$X$148*$K$148</f>
        <v>0</v>
      </c>
      <c r="Z148" s="89">
        <v>0</v>
      </c>
      <c r="AA148" s="90">
        <f>$Z$148*$K$148</f>
        <v>0</v>
      </c>
      <c r="AR148" s="5" t="s">
        <v>85</v>
      </c>
      <c r="AT148" s="5" t="s">
        <v>81</v>
      </c>
      <c r="AU148" s="5" t="s">
        <v>44</v>
      </c>
      <c r="AY148" s="5" t="s">
        <v>80</v>
      </c>
      <c r="BE148" s="49">
        <f>IF($U$148="základní",$N$148,0)</f>
        <v>0</v>
      </c>
      <c r="BF148" s="49">
        <f>IF($U$148="snížená",$N$148,0)</f>
        <v>0</v>
      </c>
      <c r="BG148" s="49">
        <f>IF($U$148="zákl. přenesená",$N$148,0)</f>
        <v>0</v>
      </c>
      <c r="BH148" s="49">
        <f>IF($U$148="sníž. přenesená",$N$148,0)</f>
        <v>0</v>
      </c>
      <c r="BI148" s="49">
        <f>IF($U$148="nulová",$N$148,0)</f>
        <v>0</v>
      </c>
      <c r="BJ148" s="5" t="s">
        <v>7</v>
      </c>
      <c r="BK148" s="49">
        <f>ROUND($L$148*$K$148,2)</f>
        <v>0</v>
      </c>
      <c r="BL148" s="5" t="s">
        <v>85</v>
      </c>
    </row>
    <row r="149" spans="2:64" s="5" customFormat="1" ht="15.75" customHeight="1">
      <c r="B149" s="16"/>
      <c r="C149" s="84" t="s">
        <v>144</v>
      </c>
      <c r="D149" s="84" t="s">
        <v>81</v>
      </c>
      <c r="E149" s="85" t="s">
        <v>145</v>
      </c>
      <c r="F149" s="117" t="s">
        <v>146</v>
      </c>
      <c r="G149" s="115"/>
      <c r="H149" s="115"/>
      <c r="I149" s="115"/>
      <c r="J149" s="86" t="s">
        <v>147</v>
      </c>
      <c r="K149" s="87">
        <v>1</v>
      </c>
      <c r="L149" s="114">
        <v>0</v>
      </c>
      <c r="M149" s="115"/>
      <c r="N149" s="116">
        <f>ROUND($L$149*$K$149,2)</f>
        <v>0</v>
      </c>
      <c r="O149" s="115"/>
      <c r="P149" s="115"/>
      <c r="Q149" s="115"/>
      <c r="R149" s="17"/>
      <c r="T149" s="88"/>
      <c r="U149" s="20" t="s">
        <v>23</v>
      </c>
      <c r="V149" s="89">
        <v>0.048</v>
      </c>
      <c r="W149" s="89">
        <f>$V$149*$K$149</f>
        <v>0.048</v>
      </c>
      <c r="X149" s="89">
        <v>0</v>
      </c>
      <c r="Y149" s="89">
        <f>$X$149*$K$149</f>
        <v>0</v>
      </c>
      <c r="Z149" s="89">
        <v>0</v>
      </c>
      <c r="AA149" s="90">
        <f>$Z$149*$K$149</f>
        <v>0</v>
      </c>
      <c r="AR149" s="5" t="s">
        <v>85</v>
      </c>
      <c r="AT149" s="5" t="s">
        <v>81</v>
      </c>
      <c r="AU149" s="5" t="s">
        <v>44</v>
      </c>
      <c r="AY149" s="5" t="s">
        <v>80</v>
      </c>
      <c r="BE149" s="49">
        <f>IF($U$149="základní",$N$149,0)</f>
        <v>0</v>
      </c>
      <c r="BF149" s="49">
        <f>IF($U$149="snížená",$N$149,0)</f>
        <v>0</v>
      </c>
      <c r="BG149" s="49">
        <f>IF($U$149="zákl. přenesená",$N$149,0)</f>
        <v>0</v>
      </c>
      <c r="BH149" s="49">
        <f>IF($U$149="sníž. přenesená",$N$149,0)</f>
        <v>0</v>
      </c>
      <c r="BI149" s="49">
        <f>IF($U$149="nulová",$N$149,0)</f>
        <v>0</v>
      </c>
      <c r="BJ149" s="5" t="s">
        <v>7</v>
      </c>
      <c r="BK149" s="49">
        <f>ROUND($L$149*$K$149,2)</f>
        <v>0</v>
      </c>
      <c r="BL149" s="5" t="s">
        <v>85</v>
      </c>
    </row>
    <row r="150" spans="2:64" s="5" customFormat="1" ht="27" customHeight="1">
      <c r="B150" s="16"/>
      <c r="C150" s="84" t="s">
        <v>148</v>
      </c>
      <c r="D150" s="84" t="s">
        <v>81</v>
      </c>
      <c r="E150" s="85" t="s">
        <v>149</v>
      </c>
      <c r="F150" s="117" t="s">
        <v>150</v>
      </c>
      <c r="G150" s="115"/>
      <c r="H150" s="115"/>
      <c r="I150" s="115"/>
      <c r="J150" s="86" t="s">
        <v>88</v>
      </c>
      <c r="K150" s="91">
        <v>0</v>
      </c>
      <c r="L150" s="114">
        <v>0</v>
      </c>
      <c r="M150" s="115"/>
      <c r="N150" s="116">
        <f>ROUND($L$150*$K$150,2)</f>
        <v>0</v>
      </c>
      <c r="O150" s="115"/>
      <c r="P150" s="115"/>
      <c r="Q150" s="115"/>
      <c r="R150" s="17"/>
      <c r="T150" s="88"/>
      <c r="U150" s="20" t="s">
        <v>23</v>
      </c>
      <c r="V150" s="89">
        <v>0</v>
      </c>
      <c r="W150" s="89">
        <f>$V$150*$K$150</f>
        <v>0</v>
      </c>
      <c r="X150" s="89">
        <v>0</v>
      </c>
      <c r="Y150" s="89">
        <f>$X$150*$K$150</f>
        <v>0</v>
      </c>
      <c r="Z150" s="89">
        <v>0</v>
      </c>
      <c r="AA150" s="90">
        <f>$Z$150*$K$150</f>
        <v>0</v>
      </c>
      <c r="AR150" s="5" t="s">
        <v>85</v>
      </c>
      <c r="AT150" s="5" t="s">
        <v>81</v>
      </c>
      <c r="AU150" s="5" t="s">
        <v>44</v>
      </c>
      <c r="AY150" s="5" t="s">
        <v>80</v>
      </c>
      <c r="BE150" s="49">
        <f>IF($U$150="základní",$N$150,0)</f>
        <v>0</v>
      </c>
      <c r="BF150" s="49">
        <f>IF($U$150="snížená",$N$150,0)</f>
        <v>0</v>
      </c>
      <c r="BG150" s="49">
        <f>IF($U$150="zákl. přenesená",$N$150,0)</f>
        <v>0</v>
      </c>
      <c r="BH150" s="49">
        <f>IF($U$150="sníž. přenesená",$N$150,0)</f>
        <v>0</v>
      </c>
      <c r="BI150" s="49">
        <f>IF($U$150="nulová",$N$150,0)</f>
        <v>0</v>
      </c>
      <c r="BJ150" s="5" t="s">
        <v>7</v>
      </c>
      <c r="BK150" s="49">
        <f>ROUND($L$150*$K$150,2)</f>
        <v>0</v>
      </c>
      <c r="BL150" s="5" t="s">
        <v>85</v>
      </c>
    </row>
    <row r="151" spans="2:63" s="74" customFormat="1" ht="30.75" customHeight="1">
      <c r="B151" s="75"/>
      <c r="D151" s="83" t="s">
        <v>96</v>
      </c>
      <c r="N151" s="104">
        <f>$BK$151</f>
        <v>0</v>
      </c>
      <c r="O151" s="105"/>
      <c r="P151" s="105"/>
      <c r="Q151" s="105"/>
      <c r="R151" s="78"/>
      <c r="T151" s="79"/>
      <c r="W151" s="80">
        <f>SUM($W$152:$W$163)</f>
        <v>49.718500000000006</v>
      </c>
      <c r="Y151" s="80">
        <f>SUM($Y$152:$Y$163)</f>
        <v>0.057165</v>
      </c>
      <c r="AA151" s="81">
        <f>SUM($AA$152:$AA$163)</f>
        <v>0</v>
      </c>
      <c r="AR151" s="77" t="s">
        <v>44</v>
      </c>
      <c r="AT151" s="77" t="s">
        <v>39</v>
      </c>
      <c r="AU151" s="77" t="s">
        <v>7</v>
      </c>
      <c r="AY151" s="77" t="s">
        <v>80</v>
      </c>
      <c r="BK151" s="82">
        <f>SUM($BK$152:$BK$163)</f>
        <v>0</v>
      </c>
    </row>
    <row r="152" spans="2:64" s="5" customFormat="1" ht="27" customHeight="1">
      <c r="B152" s="16"/>
      <c r="C152" s="84" t="s">
        <v>151</v>
      </c>
      <c r="D152" s="84" t="s">
        <v>81</v>
      </c>
      <c r="E152" s="85" t="s">
        <v>152</v>
      </c>
      <c r="F152" s="117" t="s">
        <v>153</v>
      </c>
      <c r="G152" s="115"/>
      <c r="H152" s="115"/>
      <c r="I152" s="115"/>
      <c r="J152" s="86" t="s">
        <v>86</v>
      </c>
      <c r="K152" s="87">
        <v>9</v>
      </c>
      <c r="L152" s="114">
        <v>0</v>
      </c>
      <c r="M152" s="115"/>
      <c r="N152" s="116">
        <f>ROUND($L$152*$K$152,2)</f>
        <v>0</v>
      </c>
      <c r="O152" s="115"/>
      <c r="P152" s="115"/>
      <c r="Q152" s="115"/>
      <c r="R152" s="17"/>
      <c r="T152" s="88"/>
      <c r="U152" s="20" t="s">
        <v>23</v>
      </c>
      <c r="V152" s="89">
        <v>0.244</v>
      </c>
      <c r="W152" s="89">
        <f>$V$152*$K$152</f>
        <v>2.1959999999999997</v>
      </c>
      <c r="X152" s="89">
        <v>4E-05</v>
      </c>
      <c r="Y152" s="89">
        <f>$X$152*$K$152</f>
        <v>0.00036</v>
      </c>
      <c r="Z152" s="89">
        <v>0</v>
      </c>
      <c r="AA152" s="90">
        <f>$Z$152*$K$152</f>
        <v>0</v>
      </c>
      <c r="AR152" s="5" t="s">
        <v>85</v>
      </c>
      <c r="AT152" s="5" t="s">
        <v>81</v>
      </c>
      <c r="AU152" s="5" t="s">
        <v>44</v>
      </c>
      <c r="AY152" s="5" t="s">
        <v>80</v>
      </c>
      <c r="BE152" s="49">
        <f>IF($U$152="základní",$N$152,0)</f>
        <v>0</v>
      </c>
      <c r="BF152" s="49">
        <f>IF($U$152="snížená",$N$152,0)</f>
        <v>0</v>
      </c>
      <c r="BG152" s="49">
        <f>IF($U$152="zákl. přenesená",$N$152,0)</f>
        <v>0</v>
      </c>
      <c r="BH152" s="49">
        <f>IF($U$152="sníž. přenesená",$N$152,0)</f>
        <v>0</v>
      </c>
      <c r="BI152" s="49">
        <f>IF($U$152="nulová",$N$152,0)</f>
        <v>0</v>
      </c>
      <c r="BJ152" s="5" t="s">
        <v>7</v>
      </c>
      <c r="BK152" s="49">
        <f>ROUND($L$152*$K$152,2)</f>
        <v>0</v>
      </c>
      <c r="BL152" s="5" t="s">
        <v>85</v>
      </c>
    </row>
    <row r="153" spans="2:64" s="5" customFormat="1" ht="27" customHeight="1">
      <c r="B153" s="16"/>
      <c r="C153" s="84" t="s">
        <v>3</v>
      </c>
      <c r="D153" s="84" t="s">
        <v>81</v>
      </c>
      <c r="E153" s="85" t="s">
        <v>154</v>
      </c>
      <c r="F153" s="117" t="s">
        <v>155</v>
      </c>
      <c r="G153" s="115"/>
      <c r="H153" s="115"/>
      <c r="I153" s="115"/>
      <c r="J153" s="86" t="s">
        <v>84</v>
      </c>
      <c r="K153" s="87">
        <v>32</v>
      </c>
      <c r="L153" s="114">
        <v>0</v>
      </c>
      <c r="M153" s="115"/>
      <c r="N153" s="116">
        <f>ROUND($L$153*$K$153,2)</f>
        <v>0</v>
      </c>
      <c r="O153" s="115"/>
      <c r="P153" s="115"/>
      <c r="Q153" s="115"/>
      <c r="R153" s="17"/>
      <c r="T153" s="88"/>
      <c r="U153" s="20" t="s">
        <v>23</v>
      </c>
      <c r="V153" s="89">
        <v>0.529</v>
      </c>
      <c r="W153" s="89">
        <f>$V$153*$K$153</f>
        <v>16.928</v>
      </c>
      <c r="X153" s="89">
        <v>0.00078</v>
      </c>
      <c r="Y153" s="89">
        <f>$X$153*$K$153</f>
        <v>0.02496</v>
      </c>
      <c r="Z153" s="89">
        <v>0</v>
      </c>
      <c r="AA153" s="90">
        <f>$Z$153*$K$153</f>
        <v>0</v>
      </c>
      <c r="AR153" s="5" t="s">
        <v>85</v>
      </c>
      <c r="AT153" s="5" t="s">
        <v>81</v>
      </c>
      <c r="AU153" s="5" t="s">
        <v>44</v>
      </c>
      <c r="AY153" s="5" t="s">
        <v>80</v>
      </c>
      <c r="BE153" s="49">
        <f>IF($U$153="základní",$N$153,0)</f>
        <v>0</v>
      </c>
      <c r="BF153" s="49">
        <f>IF($U$153="snížená",$N$153,0)</f>
        <v>0</v>
      </c>
      <c r="BG153" s="49">
        <f>IF($U$153="zákl. přenesená",$N$153,0)</f>
        <v>0</v>
      </c>
      <c r="BH153" s="49">
        <f>IF($U$153="sníž. přenesená",$N$153,0)</f>
        <v>0</v>
      </c>
      <c r="BI153" s="49">
        <f>IF($U$153="nulová",$N$153,0)</f>
        <v>0</v>
      </c>
      <c r="BJ153" s="5" t="s">
        <v>7</v>
      </c>
      <c r="BK153" s="49">
        <f>ROUND($L$153*$K$153,2)</f>
        <v>0</v>
      </c>
      <c r="BL153" s="5" t="s">
        <v>85</v>
      </c>
    </row>
    <row r="154" spans="2:64" s="5" customFormat="1" ht="27" customHeight="1">
      <c r="B154" s="16"/>
      <c r="C154" s="84" t="s">
        <v>156</v>
      </c>
      <c r="D154" s="84" t="s">
        <v>81</v>
      </c>
      <c r="E154" s="85" t="s">
        <v>157</v>
      </c>
      <c r="F154" s="117" t="s">
        <v>158</v>
      </c>
      <c r="G154" s="115"/>
      <c r="H154" s="115"/>
      <c r="I154" s="115"/>
      <c r="J154" s="86" t="s">
        <v>84</v>
      </c>
      <c r="K154" s="87">
        <v>24.5</v>
      </c>
      <c r="L154" s="114">
        <v>0</v>
      </c>
      <c r="M154" s="115"/>
      <c r="N154" s="116">
        <f>ROUND($L$154*$K$154,2)</f>
        <v>0</v>
      </c>
      <c r="O154" s="115"/>
      <c r="P154" s="115"/>
      <c r="Q154" s="115"/>
      <c r="R154" s="17"/>
      <c r="T154" s="88"/>
      <c r="U154" s="20" t="s">
        <v>23</v>
      </c>
      <c r="V154" s="89">
        <v>0.616</v>
      </c>
      <c r="W154" s="89">
        <f>$V$154*$K$154</f>
        <v>15.092</v>
      </c>
      <c r="X154" s="89">
        <v>0.00096</v>
      </c>
      <c r="Y154" s="89">
        <f>$X$154*$K$154</f>
        <v>0.02352</v>
      </c>
      <c r="Z154" s="89">
        <v>0</v>
      </c>
      <c r="AA154" s="90">
        <f>$Z$154*$K$154</f>
        <v>0</v>
      </c>
      <c r="AR154" s="5" t="s">
        <v>85</v>
      </c>
      <c r="AT154" s="5" t="s">
        <v>81</v>
      </c>
      <c r="AU154" s="5" t="s">
        <v>44</v>
      </c>
      <c r="AY154" s="5" t="s">
        <v>80</v>
      </c>
      <c r="BE154" s="49">
        <f>IF($U$154="základní",$N$154,0)</f>
        <v>0</v>
      </c>
      <c r="BF154" s="49">
        <f>IF($U$154="snížená",$N$154,0)</f>
        <v>0</v>
      </c>
      <c r="BG154" s="49">
        <f>IF($U$154="zákl. přenesená",$N$154,0)</f>
        <v>0</v>
      </c>
      <c r="BH154" s="49">
        <f>IF($U$154="sníž. přenesená",$N$154,0)</f>
        <v>0</v>
      </c>
      <c r="BI154" s="49">
        <f>IF($U$154="nulová",$N$154,0)</f>
        <v>0</v>
      </c>
      <c r="BJ154" s="5" t="s">
        <v>7</v>
      </c>
      <c r="BK154" s="49">
        <f>ROUND($L$154*$K$154,2)</f>
        <v>0</v>
      </c>
      <c r="BL154" s="5" t="s">
        <v>85</v>
      </c>
    </row>
    <row r="155" spans="2:64" s="5" customFormat="1" ht="39" customHeight="1">
      <c r="B155" s="16"/>
      <c r="C155" s="84" t="s">
        <v>159</v>
      </c>
      <c r="D155" s="84" t="s">
        <v>81</v>
      </c>
      <c r="E155" s="85" t="s">
        <v>160</v>
      </c>
      <c r="F155" s="117" t="s">
        <v>161</v>
      </c>
      <c r="G155" s="115"/>
      <c r="H155" s="115"/>
      <c r="I155" s="115"/>
      <c r="J155" s="86" t="s">
        <v>84</v>
      </c>
      <c r="K155" s="87">
        <v>32</v>
      </c>
      <c r="L155" s="114">
        <v>0</v>
      </c>
      <c r="M155" s="115"/>
      <c r="N155" s="116">
        <f>ROUND($L$155*$K$155,2)</f>
        <v>0</v>
      </c>
      <c r="O155" s="115"/>
      <c r="P155" s="115"/>
      <c r="Q155" s="115"/>
      <c r="R155" s="17"/>
      <c r="T155" s="88"/>
      <c r="U155" s="20" t="s">
        <v>23</v>
      </c>
      <c r="V155" s="89">
        <v>0.113</v>
      </c>
      <c r="W155" s="89">
        <f>$V$155*$K$155</f>
        <v>3.616</v>
      </c>
      <c r="X155" s="89">
        <v>0.00012</v>
      </c>
      <c r="Y155" s="89">
        <f>$X$155*$K$155</f>
        <v>0.00384</v>
      </c>
      <c r="Z155" s="89">
        <v>0</v>
      </c>
      <c r="AA155" s="90">
        <f>$Z$155*$K$155</f>
        <v>0</v>
      </c>
      <c r="AR155" s="5" t="s">
        <v>85</v>
      </c>
      <c r="AT155" s="5" t="s">
        <v>81</v>
      </c>
      <c r="AU155" s="5" t="s">
        <v>44</v>
      </c>
      <c r="AY155" s="5" t="s">
        <v>80</v>
      </c>
      <c r="BE155" s="49">
        <f>IF($U$155="základní",$N$155,0)</f>
        <v>0</v>
      </c>
      <c r="BF155" s="49">
        <f>IF($U$155="snížená",$N$155,0)</f>
        <v>0</v>
      </c>
      <c r="BG155" s="49">
        <f>IF($U$155="zákl. přenesená",$N$155,0)</f>
        <v>0</v>
      </c>
      <c r="BH155" s="49">
        <f>IF($U$155="sníž. přenesená",$N$155,0)</f>
        <v>0</v>
      </c>
      <c r="BI155" s="49">
        <f>IF($U$155="nulová",$N$155,0)</f>
        <v>0</v>
      </c>
      <c r="BJ155" s="5" t="s">
        <v>7</v>
      </c>
      <c r="BK155" s="49">
        <f>ROUND($L$155*$K$155,2)</f>
        <v>0</v>
      </c>
      <c r="BL155" s="5" t="s">
        <v>85</v>
      </c>
    </row>
    <row r="156" spans="2:64" s="5" customFormat="1" ht="39" customHeight="1">
      <c r="B156" s="16"/>
      <c r="C156" s="84" t="s">
        <v>162</v>
      </c>
      <c r="D156" s="84" t="s">
        <v>81</v>
      </c>
      <c r="E156" s="85" t="s">
        <v>163</v>
      </c>
      <c r="F156" s="117" t="s">
        <v>164</v>
      </c>
      <c r="G156" s="115"/>
      <c r="H156" s="115"/>
      <c r="I156" s="115"/>
      <c r="J156" s="86" t="s">
        <v>84</v>
      </c>
      <c r="K156" s="87">
        <v>24.5</v>
      </c>
      <c r="L156" s="114">
        <v>0</v>
      </c>
      <c r="M156" s="115"/>
      <c r="N156" s="116">
        <f>ROUND($L$156*$K$156,2)</f>
        <v>0</v>
      </c>
      <c r="O156" s="115"/>
      <c r="P156" s="115"/>
      <c r="Q156" s="115"/>
      <c r="R156" s="17"/>
      <c r="T156" s="88"/>
      <c r="U156" s="20" t="s">
        <v>23</v>
      </c>
      <c r="V156" s="89">
        <v>0.113</v>
      </c>
      <c r="W156" s="89">
        <f>$V$156*$K$156</f>
        <v>2.7685</v>
      </c>
      <c r="X156" s="89">
        <v>0.00016</v>
      </c>
      <c r="Y156" s="89">
        <f>$X$156*$K$156</f>
        <v>0.003920000000000001</v>
      </c>
      <c r="Z156" s="89">
        <v>0</v>
      </c>
      <c r="AA156" s="90">
        <f>$Z$156*$K$156</f>
        <v>0</v>
      </c>
      <c r="AR156" s="5" t="s">
        <v>85</v>
      </c>
      <c r="AT156" s="5" t="s">
        <v>81</v>
      </c>
      <c r="AU156" s="5" t="s">
        <v>44</v>
      </c>
      <c r="AY156" s="5" t="s">
        <v>80</v>
      </c>
      <c r="BE156" s="49">
        <f>IF($U$156="základní",$N$156,0)</f>
        <v>0</v>
      </c>
      <c r="BF156" s="49">
        <f>IF($U$156="snížená",$N$156,0)</f>
        <v>0</v>
      </c>
      <c r="BG156" s="49">
        <f>IF($U$156="zákl. přenesená",$N$156,0)</f>
        <v>0</v>
      </c>
      <c r="BH156" s="49">
        <f>IF($U$156="sníž. přenesená",$N$156,0)</f>
        <v>0</v>
      </c>
      <c r="BI156" s="49">
        <f>IF($U$156="nulová",$N$156,0)</f>
        <v>0</v>
      </c>
      <c r="BJ156" s="5" t="s">
        <v>7</v>
      </c>
      <c r="BK156" s="49">
        <f>ROUND($L$156*$K$156,2)</f>
        <v>0</v>
      </c>
      <c r="BL156" s="5" t="s">
        <v>85</v>
      </c>
    </row>
    <row r="157" spans="2:64" s="5" customFormat="1" ht="15.75" customHeight="1">
      <c r="B157" s="16"/>
      <c r="C157" s="84" t="s">
        <v>165</v>
      </c>
      <c r="D157" s="84" t="s">
        <v>81</v>
      </c>
      <c r="E157" s="85" t="s">
        <v>166</v>
      </c>
      <c r="F157" s="117" t="s">
        <v>167</v>
      </c>
      <c r="G157" s="115"/>
      <c r="H157" s="115"/>
      <c r="I157" s="115"/>
      <c r="J157" s="86" t="s">
        <v>84</v>
      </c>
      <c r="K157" s="87">
        <v>13.8</v>
      </c>
      <c r="L157" s="114">
        <v>0</v>
      </c>
      <c r="M157" s="115"/>
      <c r="N157" s="116">
        <f>ROUND($L$157*$K$157,2)</f>
        <v>0</v>
      </c>
      <c r="O157" s="115"/>
      <c r="P157" s="115"/>
      <c r="Q157" s="115"/>
      <c r="R157" s="17"/>
      <c r="T157" s="88"/>
      <c r="U157" s="20" t="s">
        <v>23</v>
      </c>
      <c r="V157" s="89">
        <v>0</v>
      </c>
      <c r="W157" s="89">
        <f>$V$157*$K$157</f>
        <v>0</v>
      </c>
      <c r="X157" s="89">
        <v>0</v>
      </c>
      <c r="Y157" s="89">
        <f>$X$157*$K$157</f>
        <v>0</v>
      </c>
      <c r="Z157" s="89">
        <v>0</v>
      </c>
      <c r="AA157" s="90">
        <f>$Z$157*$K$157</f>
        <v>0</v>
      </c>
      <c r="AR157" s="5" t="s">
        <v>85</v>
      </c>
      <c r="AT157" s="5" t="s">
        <v>81</v>
      </c>
      <c r="AU157" s="5" t="s">
        <v>44</v>
      </c>
      <c r="AY157" s="5" t="s">
        <v>80</v>
      </c>
      <c r="BE157" s="49">
        <f>IF($U$157="základní",$N$157,0)</f>
        <v>0</v>
      </c>
      <c r="BF157" s="49">
        <f>IF($U$157="snížená",$N$157,0)</f>
        <v>0</v>
      </c>
      <c r="BG157" s="49">
        <f>IF($U$157="zákl. přenesená",$N$157,0)</f>
        <v>0</v>
      </c>
      <c r="BH157" s="49">
        <f>IF($U$157="sníž. přenesená",$N$157,0)</f>
        <v>0</v>
      </c>
      <c r="BI157" s="49">
        <f>IF($U$157="nulová",$N$157,0)</f>
        <v>0</v>
      </c>
      <c r="BJ157" s="5" t="s">
        <v>7</v>
      </c>
      <c r="BK157" s="49">
        <f>ROUND($L$157*$K$157,2)</f>
        <v>0</v>
      </c>
      <c r="BL157" s="5" t="s">
        <v>85</v>
      </c>
    </row>
    <row r="158" spans="2:64" s="5" customFormat="1" ht="27" customHeight="1">
      <c r="B158" s="16"/>
      <c r="C158" s="96" t="s">
        <v>168</v>
      </c>
      <c r="D158" s="96" t="s">
        <v>102</v>
      </c>
      <c r="E158" s="97" t="s">
        <v>169</v>
      </c>
      <c r="F158" s="118" t="s">
        <v>170</v>
      </c>
      <c r="G158" s="119"/>
      <c r="H158" s="119"/>
      <c r="I158" s="119"/>
      <c r="J158" s="98" t="s">
        <v>171</v>
      </c>
      <c r="K158" s="99">
        <v>5</v>
      </c>
      <c r="L158" s="120">
        <v>0</v>
      </c>
      <c r="M158" s="119"/>
      <c r="N158" s="121">
        <f>ROUND($L$158*$K$158,2)</f>
        <v>0</v>
      </c>
      <c r="O158" s="115"/>
      <c r="P158" s="115"/>
      <c r="Q158" s="115"/>
      <c r="R158" s="17"/>
      <c r="T158" s="88"/>
      <c r="U158" s="20" t="s">
        <v>23</v>
      </c>
      <c r="V158" s="89">
        <v>0</v>
      </c>
      <c r="W158" s="89">
        <f>$V$158*$K$158</f>
        <v>0</v>
      </c>
      <c r="X158" s="89">
        <v>0</v>
      </c>
      <c r="Y158" s="89">
        <f>$X$158*$K$158</f>
        <v>0</v>
      </c>
      <c r="Z158" s="89">
        <v>0</v>
      </c>
      <c r="AA158" s="90">
        <f>$Z$158*$K$158</f>
        <v>0</v>
      </c>
      <c r="AR158" s="5" t="s">
        <v>172</v>
      </c>
      <c r="AT158" s="5" t="s">
        <v>102</v>
      </c>
      <c r="AU158" s="5" t="s">
        <v>44</v>
      </c>
      <c r="AY158" s="5" t="s">
        <v>80</v>
      </c>
      <c r="BE158" s="49">
        <f>IF($U$158="základní",$N$158,0)</f>
        <v>0</v>
      </c>
      <c r="BF158" s="49">
        <f>IF($U$158="snížená",$N$158,0)</f>
        <v>0</v>
      </c>
      <c r="BG158" s="49">
        <f>IF($U$158="zákl. přenesená",$N$158,0)</f>
        <v>0</v>
      </c>
      <c r="BH158" s="49">
        <f>IF($U$158="sníž. přenesená",$N$158,0)</f>
        <v>0</v>
      </c>
      <c r="BI158" s="49">
        <f>IF($U$158="nulová",$N$158,0)</f>
        <v>0</v>
      </c>
      <c r="BJ158" s="5" t="s">
        <v>7</v>
      </c>
      <c r="BK158" s="49">
        <f>ROUND($L$158*$K$158,2)</f>
        <v>0</v>
      </c>
      <c r="BL158" s="5" t="s">
        <v>85</v>
      </c>
    </row>
    <row r="159" spans="2:64" s="5" customFormat="1" ht="15.75" customHeight="1">
      <c r="B159" s="16"/>
      <c r="C159" s="84" t="s">
        <v>173</v>
      </c>
      <c r="D159" s="84" t="s">
        <v>81</v>
      </c>
      <c r="E159" s="85" t="s">
        <v>174</v>
      </c>
      <c r="F159" s="117" t="s">
        <v>175</v>
      </c>
      <c r="G159" s="115"/>
      <c r="H159" s="115"/>
      <c r="I159" s="115"/>
      <c r="J159" s="86" t="s">
        <v>86</v>
      </c>
      <c r="K159" s="87">
        <v>9</v>
      </c>
      <c r="L159" s="114">
        <v>0</v>
      </c>
      <c r="M159" s="115"/>
      <c r="N159" s="116">
        <f>ROUND($L$159*$K$159,2)</f>
        <v>0</v>
      </c>
      <c r="O159" s="115"/>
      <c r="P159" s="115"/>
      <c r="Q159" s="115"/>
      <c r="R159" s="17"/>
      <c r="T159" s="88"/>
      <c r="U159" s="20" t="s">
        <v>23</v>
      </c>
      <c r="V159" s="89">
        <v>0.425</v>
      </c>
      <c r="W159" s="89">
        <f>$V$159*$K$159</f>
        <v>3.8249999999999997</v>
      </c>
      <c r="X159" s="89">
        <v>0</v>
      </c>
      <c r="Y159" s="89">
        <f>$X$159*$K$159</f>
        <v>0</v>
      </c>
      <c r="Z159" s="89">
        <v>0</v>
      </c>
      <c r="AA159" s="90">
        <f>$Z$159*$K$159</f>
        <v>0</v>
      </c>
      <c r="AR159" s="5" t="s">
        <v>85</v>
      </c>
      <c r="AT159" s="5" t="s">
        <v>81</v>
      </c>
      <c r="AU159" s="5" t="s">
        <v>44</v>
      </c>
      <c r="AY159" s="5" t="s">
        <v>80</v>
      </c>
      <c r="BE159" s="49">
        <f>IF($U$159="základní",$N$159,0)</f>
        <v>0</v>
      </c>
      <c r="BF159" s="49">
        <f>IF($U$159="snížená",$N$159,0)</f>
        <v>0</v>
      </c>
      <c r="BG159" s="49">
        <f>IF($U$159="zákl. přenesená",$N$159,0)</f>
        <v>0</v>
      </c>
      <c r="BH159" s="49">
        <f>IF($U$159="sníž. přenesená",$N$159,0)</f>
        <v>0</v>
      </c>
      <c r="BI159" s="49">
        <f>IF($U$159="nulová",$N$159,0)</f>
        <v>0</v>
      </c>
      <c r="BJ159" s="5" t="s">
        <v>7</v>
      </c>
      <c r="BK159" s="49">
        <f>ROUND($L$159*$K$159,2)</f>
        <v>0</v>
      </c>
      <c r="BL159" s="5" t="s">
        <v>85</v>
      </c>
    </row>
    <row r="160" spans="2:64" s="5" customFormat="1" ht="27" customHeight="1">
      <c r="B160" s="16"/>
      <c r="C160" s="84" t="s">
        <v>176</v>
      </c>
      <c r="D160" s="84" t="s">
        <v>81</v>
      </c>
      <c r="E160" s="85" t="s">
        <v>177</v>
      </c>
      <c r="F160" s="117" t="s">
        <v>178</v>
      </c>
      <c r="G160" s="115"/>
      <c r="H160" s="115"/>
      <c r="I160" s="115"/>
      <c r="J160" s="86" t="s">
        <v>86</v>
      </c>
      <c r="K160" s="87">
        <v>4</v>
      </c>
      <c r="L160" s="114">
        <v>0</v>
      </c>
      <c r="M160" s="115"/>
      <c r="N160" s="116">
        <f>ROUND($L$160*$K$160,2)</f>
        <v>0</v>
      </c>
      <c r="O160" s="115"/>
      <c r="P160" s="115"/>
      <c r="Q160" s="115"/>
      <c r="R160" s="17"/>
      <c r="T160" s="88"/>
      <c r="U160" s="20" t="s">
        <v>23</v>
      </c>
      <c r="V160" s="89">
        <v>0.165</v>
      </c>
      <c r="W160" s="89">
        <f>$V$160*$K$160</f>
        <v>0.66</v>
      </c>
      <c r="X160" s="89">
        <v>0</v>
      </c>
      <c r="Y160" s="89">
        <f>$X$160*$K$160</f>
        <v>0</v>
      </c>
      <c r="Z160" s="89">
        <v>0</v>
      </c>
      <c r="AA160" s="90">
        <f>$Z$160*$K$160</f>
        <v>0</v>
      </c>
      <c r="AR160" s="5" t="s">
        <v>85</v>
      </c>
      <c r="AT160" s="5" t="s">
        <v>81</v>
      </c>
      <c r="AU160" s="5" t="s">
        <v>44</v>
      </c>
      <c r="AY160" s="5" t="s">
        <v>80</v>
      </c>
      <c r="BE160" s="49">
        <f>IF($U$160="základní",$N$160,0)</f>
        <v>0</v>
      </c>
      <c r="BF160" s="49">
        <f>IF($U$160="snížená",$N$160,0)</f>
        <v>0</v>
      </c>
      <c r="BG160" s="49">
        <f>IF($U$160="zákl. přenesená",$N$160,0)</f>
        <v>0</v>
      </c>
      <c r="BH160" s="49">
        <f>IF($U$160="sníž. přenesená",$N$160,0)</f>
        <v>0</v>
      </c>
      <c r="BI160" s="49">
        <f>IF($U$160="nulová",$N$160,0)</f>
        <v>0</v>
      </c>
      <c r="BJ160" s="5" t="s">
        <v>7</v>
      </c>
      <c r="BK160" s="49">
        <f>ROUND($L$160*$K$160,2)</f>
        <v>0</v>
      </c>
      <c r="BL160" s="5" t="s">
        <v>85</v>
      </c>
    </row>
    <row r="161" spans="2:64" s="5" customFormat="1" ht="27" customHeight="1">
      <c r="B161" s="16"/>
      <c r="C161" s="84" t="s">
        <v>179</v>
      </c>
      <c r="D161" s="84" t="s">
        <v>81</v>
      </c>
      <c r="E161" s="85" t="s">
        <v>180</v>
      </c>
      <c r="F161" s="117" t="s">
        <v>181</v>
      </c>
      <c r="G161" s="115"/>
      <c r="H161" s="115"/>
      <c r="I161" s="115"/>
      <c r="J161" s="86" t="s">
        <v>84</v>
      </c>
      <c r="K161" s="87">
        <v>56.5</v>
      </c>
      <c r="L161" s="114">
        <v>0</v>
      </c>
      <c r="M161" s="115"/>
      <c r="N161" s="116">
        <f>ROUND($L$161*$K$161,2)</f>
        <v>0</v>
      </c>
      <c r="O161" s="115"/>
      <c r="P161" s="115"/>
      <c r="Q161" s="115"/>
      <c r="R161" s="17"/>
      <c r="T161" s="88"/>
      <c r="U161" s="20" t="s">
        <v>23</v>
      </c>
      <c r="V161" s="89">
        <v>0.082</v>
      </c>
      <c r="W161" s="89">
        <f>$V$161*$K$161</f>
        <v>4.633</v>
      </c>
      <c r="X161" s="89">
        <v>1E-05</v>
      </c>
      <c r="Y161" s="89">
        <f>$X$161*$K$161</f>
        <v>0.0005650000000000001</v>
      </c>
      <c r="Z161" s="89">
        <v>0</v>
      </c>
      <c r="AA161" s="90">
        <f>$Z$161*$K$161</f>
        <v>0</v>
      </c>
      <c r="AR161" s="5" t="s">
        <v>85</v>
      </c>
      <c r="AT161" s="5" t="s">
        <v>81</v>
      </c>
      <c r="AU161" s="5" t="s">
        <v>44</v>
      </c>
      <c r="AY161" s="5" t="s">
        <v>80</v>
      </c>
      <c r="BE161" s="49">
        <f>IF($U$161="základní",$N$161,0)</f>
        <v>0</v>
      </c>
      <c r="BF161" s="49">
        <f>IF($U$161="snížená",$N$161,0)</f>
        <v>0</v>
      </c>
      <c r="BG161" s="49">
        <f>IF($U$161="zákl. přenesená",$N$161,0)</f>
        <v>0</v>
      </c>
      <c r="BH161" s="49">
        <f>IF($U$161="sníž. přenesená",$N$161,0)</f>
        <v>0</v>
      </c>
      <c r="BI161" s="49">
        <f>IF($U$161="nulová",$N$161,0)</f>
        <v>0</v>
      </c>
      <c r="BJ161" s="5" t="s">
        <v>7</v>
      </c>
      <c r="BK161" s="49">
        <f>ROUND($L$161*$K$161,2)</f>
        <v>0</v>
      </c>
      <c r="BL161" s="5" t="s">
        <v>85</v>
      </c>
    </row>
    <row r="162" spans="2:64" s="5" customFormat="1" ht="15.75" customHeight="1">
      <c r="B162" s="16"/>
      <c r="C162" s="84" t="s">
        <v>182</v>
      </c>
      <c r="D162" s="84" t="s">
        <v>81</v>
      </c>
      <c r="E162" s="85" t="s">
        <v>183</v>
      </c>
      <c r="F162" s="117" t="s">
        <v>184</v>
      </c>
      <c r="G162" s="115"/>
      <c r="H162" s="115"/>
      <c r="I162" s="115"/>
      <c r="J162" s="86" t="s">
        <v>147</v>
      </c>
      <c r="K162" s="87">
        <v>1</v>
      </c>
      <c r="L162" s="114">
        <v>0</v>
      </c>
      <c r="M162" s="115"/>
      <c r="N162" s="116">
        <f>ROUND($L$162*$K$162,2)</f>
        <v>0</v>
      </c>
      <c r="O162" s="115"/>
      <c r="P162" s="115"/>
      <c r="Q162" s="115"/>
      <c r="R162" s="17"/>
      <c r="T162" s="88"/>
      <c r="U162" s="20" t="s">
        <v>23</v>
      </c>
      <c r="V162" s="89">
        <v>0</v>
      </c>
      <c r="W162" s="89">
        <f>$V$162*$K$162</f>
        <v>0</v>
      </c>
      <c r="X162" s="89">
        <v>0</v>
      </c>
      <c r="Y162" s="89">
        <f>$X$162*$K$162</f>
        <v>0</v>
      </c>
      <c r="Z162" s="89">
        <v>0</v>
      </c>
      <c r="AA162" s="90">
        <f>$Z$162*$K$162</f>
        <v>0</v>
      </c>
      <c r="AR162" s="5" t="s">
        <v>85</v>
      </c>
      <c r="AT162" s="5" t="s">
        <v>81</v>
      </c>
      <c r="AU162" s="5" t="s">
        <v>44</v>
      </c>
      <c r="AY162" s="5" t="s">
        <v>80</v>
      </c>
      <c r="BE162" s="49">
        <f>IF($U$162="základní",$N$162,0)</f>
        <v>0</v>
      </c>
      <c r="BF162" s="49">
        <f>IF($U$162="snížená",$N$162,0)</f>
        <v>0</v>
      </c>
      <c r="BG162" s="49">
        <f>IF($U$162="zákl. přenesená",$N$162,0)</f>
        <v>0</v>
      </c>
      <c r="BH162" s="49">
        <f>IF($U$162="sníž. přenesená",$N$162,0)</f>
        <v>0</v>
      </c>
      <c r="BI162" s="49">
        <f>IF($U$162="nulová",$N$162,0)</f>
        <v>0</v>
      </c>
      <c r="BJ162" s="5" t="s">
        <v>7</v>
      </c>
      <c r="BK162" s="49">
        <f>ROUND($L$162*$K$162,2)</f>
        <v>0</v>
      </c>
      <c r="BL162" s="5" t="s">
        <v>85</v>
      </c>
    </row>
    <row r="163" spans="2:64" s="5" customFormat="1" ht="27" customHeight="1">
      <c r="B163" s="16"/>
      <c r="C163" s="84" t="s">
        <v>185</v>
      </c>
      <c r="D163" s="84" t="s">
        <v>81</v>
      </c>
      <c r="E163" s="85" t="s">
        <v>186</v>
      </c>
      <c r="F163" s="117" t="s">
        <v>187</v>
      </c>
      <c r="G163" s="115"/>
      <c r="H163" s="115"/>
      <c r="I163" s="115"/>
      <c r="J163" s="86" t="s">
        <v>88</v>
      </c>
      <c r="K163" s="91">
        <v>0</v>
      </c>
      <c r="L163" s="114">
        <v>0</v>
      </c>
      <c r="M163" s="115"/>
      <c r="N163" s="116">
        <f>ROUND($L$163*$K$163,2)</f>
        <v>0</v>
      </c>
      <c r="O163" s="115"/>
      <c r="P163" s="115"/>
      <c r="Q163" s="115"/>
      <c r="R163" s="17"/>
      <c r="T163" s="88"/>
      <c r="U163" s="20" t="s">
        <v>23</v>
      </c>
      <c r="V163" s="89">
        <v>0</v>
      </c>
      <c r="W163" s="89">
        <f>$V$163*$K$163</f>
        <v>0</v>
      </c>
      <c r="X163" s="89">
        <v>0</v>
      </c>
      <c r="Y163" s="89">
        <f>$X$163*$K$163</f>
        <v>0</v>
      </c>
      <c r="Z163" s="89">
        <v>0</v>
      </c>
      <c r="AA163" s="90">
        <f>$Z$163*$K$163</f>
        <v>0</v>
      </c>
      <c r="AR163" s="5" t="s">
        <v>85</v>
      </c>
      <c r="AT163" s="5" t="s">
        <v>81</v>
      </c>
      <c r="AU163" s="5" t="s">
        <v>44</v>
      </c>
      <c r="AY163" s="5" t="s">
        <v>80</v>
      </c>
      <c r="BE163" s="49">
        <f>IF($U$163="základní",$N$163,0)</f>
        <v>0</v>
      </c>
      <c r="BF163" s="49">
        <f>IF($U$163="snížená",$N$163,0)</f>
        <v>0</v>
      </c>
      <c r="BG163" s="49">
        <f>IF($U$163="zákl. přenesená",$N$163,0)</f>
        <v>0</v>
      </c>
      <c r="BH163" s="49">
        <f>IF($U$163="sníž. přenesená",$N$163,0)</f>
        <v>0</v>
      </c>
      <c r="BI163" s="49">
        <f>IF($U$163="nulová",$N$163,0)</f>
        <v>0</v>
      </c>
      <c r="BJ163" s="5" t="s">
        <v>7</v>
      </c>
      <c r="BK163" s="49">
        <f>ROUND($L$163*$K$163,2)</f>
        <v>0</v>
      </c>
      <c r="BL163" s="5" t="s">
        <v>85</v>
      </c>
    </row>
    <row r="164" spans="2:63" s="74" customFormat="1" ht="30.75" customHeight="1">
      <c r="B164" s="75"/>
      <c r="D164" s="83" t="s">
        <v>97</v>
      </c>
      <c r="N164" s="104">
        <f>$BK$164</f>
        <v>0</v>
      </c>
      <c r="O164" s="105"/>
      <c r="P164" s="105"/>
      <c r="Q164" s="105"/>
      <c r="R164" s="78"/>
      <c r="T164" s="79"/>
      <c r="W164" s="80">
        <f>SUM($W$165:$W$181)</f>
        <v>49.391</v>
      </c>
      <c r="Y164" s="80">
        <f>SUM($Y$165:$Y$181)</f>
        <v>0.62972</v>
      </c>
      <c r="AA164" s="81">
        <f>SUM($AA$165:$AA$181)</f>
        <v>0.06561</v>
      </c>
      <c r="AR164" s="77" t="s">
        <v>44</v>
      </c>
      <c r="AT164" s="77" t="s">
        <v>39</v>
      </c>
      <c r="AU164" s="77" t="s">
        <v>7</v>
      </c>
      <c r="AY164" s="77" t="s">
        <v>80</v>
      </c>
      <c r="BK164" s="82">
        <f>SUM($BK$165:$BK$181)</f>
        <v>0</v>
      </c>
    </row>
    <row r="165" spans="2:64" s="5" customFormat="1" ht="15.75" customHeight="1">
      <c r="B165" s="16"/>
      <c r="C165" s="84" t="s">
        <v>172</v>
      </c>
      <c r="D165" s="84" t="s">
        <v>81</v>
      </c>
      <c r="E165" s="85" t="s">
        <v>188</v>
      </c>
      <c r="F165" s="117" t="s">
        <v>189</v>
      </c>
      <c r="G165" s="115"/>
      <c r="H165" s="115"/>
      <c r="I165" s="115"/>
      <c r="J165" s="86" t="s">
        <v>190</v>
      </c>
      <c r="K165" s="87">
        <v>1</v>
      </c>
      <c r="L165" s="114">
        <v>0</v>
      </c>
      <c r="M165" s="115"/>
      <c r="N165" s="116">
        <f>ROUND($L$165*$K$165,2)</f>
        <v>0</v>
      </c>
      <c r="O165" s="115"/>
      <c r="P165" s="115"/>
      <c r="Q165" s="115"/>
      <c r="R165" s="17"/>
      <c r="T165" s="88"/>
      <c r="U165" s="20" t="s">
        <v>23</v>
      </c>
      <c r="V165" s="89">
        <v>1.3</v>
      </c>
      <c r="W165" s="89">
        <f>$V$165*$K$165</f>
        <v>1.3</v>
      </c>
      <c r="X165" s="89">
        <v>0.00362</v>
      </c>
      <c r="Y165" s="89">
        <f>$X$165*$K$165</f>
        <v>0.00362</v>
      </c>
      <c r="Z165" s="89">
        <v>0</v>
      </c>
      <c r="AA165" s="90">
        <f>$Z$165*$K$165</f>
        <v>0</v>
      </c>
      <c r="AR165" s="5" t="s">
        <v>85</v>
      </c>
      <c r="AT165" s="5" t="s">
        <v>81</v>
      </c>
      <c r="AU165" s="5" t="s">
        <v>44</v>
      </c>
      <c r="AY165" s="5" t="s">
        <v>80</v>
      </c>
      <c r="BE165" s="49">
        <f>IF($U$165="základní",$N$165,0)</f>
        <v>0</v>
      </c>
      <c r="BF165" s="49">
        <f>IF($U$165="snížená",$N$165,0)</f>
        <v>0</v>
      </c>
      <c r="BG165" s="49">
        <f>IF($U$165="zákl. přenesená",$N$165,0)</f>
        <v>0</v>
      </c>
      <c r="BH165" s="49">
        <f>IF($U$165="sníž. přenesená",$N$165,0)</f>
        <v>0</v>
      </c>
      <c r="BI165" s="49">
        <f>IF($U$165="nulová",$N$165,0)</f>
        <v>0</v>
      </c>
      <c r="BJ165" s="5" t="s">
        <v>7</v>
      </c>
      <c r="BK165" s="49">
        <f>ROUND($L$165*$K$165,2)</f>
        <v>0</v>
      </c>
      <c r="BL165" s="5" t="s">
        <v>85</v>
      </c>
    </row>
    <row r="166" spans="2:64" s="5" customFormat="1" ht="27" customHeight="1">
      <c r="B166" s="16"/>
      <c r="C166" s="84" t="s">
        <v>191</v>
      </c>
      <c r="D166" s="84" t="s">
        <v>81</v>
      </c>
      <c r="E166" s="85" t="s">
        <v>192</v>
      </c>
      <c r="F166" s="117" t="s">
        <v>193</v>
      </c>
      <c r="G166" s="115"/>
      <c r="H166" s="115"/>
      <c r="I166" s="115"/>
      <c r="J166" s="86" t="s">
        <v>190</v>
      </c>
      <c r="K166" s="87">
        <v>12</v>
      </c>
      <c r="L166" s="114">
        <v>0</v>
      </c>
      <c r="M166" s="115"/>
      <c r="N166" s="116">
        <f>ROUND($L$166*$K$166,2)</f>
        <v>0</v>
      </c>
      <c r="O166" s="115"/>
      <c r="P166" s="115"/>
      <c r="Q166" s="115"/>
      <c r="R166" s="17"/>
      <c r="T166" s="88"/>
      <c r="U166" s="20" t="s">
        <v>23</v>
      </c>
      <c r="V166" s="89">
        <v>1.1</v>
      </c>
      <c r="W166" s="89">
        <f>$V$166*$K$166</f>
        <v>13.200000000000001</v>
      </c>
      <c r="X166" s="89">
        <v>0.02372</v>
      </c>
      <c r="Y166" s="89">
        <f>$X$166*$K$166</f>
        <v>0.28464</v>
      </c>
      <c r="Z166" s="89">
        <v>0</v>
      </c>
      <c r="AA166" s="90">
        <f>$Z$166*$K$166</f>
        <v>0</v>
      </c>
      <c r="AR166" s="5" t="s">
        <v>85</v>
      </c>
      <c r="AT166" s="5" t="s">
        <v>81</v>
      </c>
      <c r="AU166" s="5" t="s">
        <v>44</v>
      </c>
      <c r="AY166" s="5" t="s">
        <v>80</v>
      </c>
      <c r="BE166" s="49">
        <f>IF($U$166="základní",$N$166,0)</f>
        <v>0</v>
      </c>
      <c r="BF166" s="49">
        <f>IF($U$166="snížená",$N$166,0)</f>
        <v>0</v>
      </c>
      <c r="BG166" s="49">
        <f>IF($U$166="zákl. přenesená",$N$166,0)</f>
        <v>0</v>
      </c>
      <c r="BH166" s="49">
        <f>IF($U$166="sníž. přenesená",$N$166,0)</f>
        <v>0</v>
      </c>
      <c r="BI166" s="49">
        <f>IF($U$166="nulová",$N$166,0)</f>
        <v>0</v>
      </c>
      <c r="BJ166" s="5" t="s">
        <v>7</v>
      </c>
      <c r="BK166" s="49">
        <f>ROUND($L$166*$K$166,2)</f>
        <v>0</v>
      </c>
      <c r="BL166" s="5" t="s">
        <v>85</v>
      </c>
    </row>
    <row r="167" spans="2:64" s="5" customFormat="1" ht="27" customHeight="1">
      <c r="B167" s="16"/>
      <c r="C167" s="96" t="s">
        <v>194</v>
      </c>
      <c r="D167" s="96" t="s">
        <v>102</v>
      </c>
      <c r="E167" s="97" t="s">
        <v>195</v>
      </c>
      <c r="F167" s="118" t="s">
        <v>196</v>
      </c>
      <c r="G167" s="119"/>
      <c r="H167" s="119"/>
      <c r="I167" s="119"/>
      <c r="J167" s="98" t="s">
        <v>86</v>
      </c>
      <c r="K167" s="99">
        <v>12</v>
      </c>
      <c r="L167" s="120">
        <v>0</v>
      </c>
      <c r="M167" s="119"/>
      <c r="N167" s="121">
        <f>ROUND($L$167*$K$167,2)</f>
        <v>0</v>
      </c>
      <c r="O167" s="115"/>
      <c r="P167" s="115"/>
      <c r="Q167" s="115"/>
      <c r="R167" s="17"/>
      <c r="T167" s="88"/>
      <c r="U167" s="20" t="s">
        <v>23</v>
      </c>
      <c r="V167" s="89">
        <v>0</v>
      </c>
      <c r="W167" s="89">
        <f>$V$167*$K$167</f>
        <v>0</v>
      </c>
      <c r="X167" s="89">
        <v>0.0013</v>
      </c>
      <c r="Y167" s="89">
        <f>$X$167*$K$167</f>
        <v>0.0156</v>
      </c>
      <c r="Z167" s="89">
        <v>0</v>
      </c>
      <c r="AA167" s="90">
        <f>$Z$167*$K$167</f>
        <v>0</v>
      </c>
      <c r="AR167" s="5" t="s">
        <v>172</v>
      </c>
      <c r="AT167" s="5" t="s">
        <v>102</v>
      </c>
      <c r="AU167" s="5" t="s">
        <v>44</v>
      </c>
      <c r="AY167" s="5" t="s">
        <v>80</v>
      </c>
      <c r="BE167" s="49">
        <f>IF($U$167="základní",$N$167,0)</f>
        <v>0</v>
      </c>
      <c r="BF167" s="49">
        <f>IF($U$167="snížená",$N$167,0)</f>
        <v>0</v>
      </c>
      <c r="BG167" s="49">
        <f>IF($U$167="zákl. přenesená",$N$167,0)</f>
        <v>0</v>
      </c>
      <c r="BH167" s="49">
        <f>IF($U$167="sníž. přenesená",$N$167,0)</f>
        <v>0</v>
      </c>
      <c r="BI167" s="49">
        <f>IF($U$167="nulová",$N$167,0)</f>
        <v>0</v>
      </c>
      <c r="BJ167" s="5" t="s">
        <v>7</v>
      </c>
      <c r="BK167" s="49">
        <f>ROUND($L$167*$K$167,2)</f>
        <v>0</v>
      </c>
      <c r="BL167" s="5" t="s">
        <v>85</v>
      </c>
    </row>
    <row r="168" spans="2:64" s="5" customFormat="1" ht="15.75" customHeight="1">
      <c r="B168" s="16"/>
      <c r="C168" s="96" t="s">
        <v>197</v>
      </c>
      <c r="D168" s="96" t="s">
        <v>102</v>
      </c>
      <c r="E168" s="97" t="s">
        <v>198</v>
      </c>
      <c r="F168" s="118" t="s">
        <v>199</v>
      </c>
      <c r="G168" s="119"/>
      <c r="H168" s="119"/>
      <c r="I168" s="119"/>
      <c r="J168" s="98" t="s">
        <v>86</v>
      </c>
      <c r="K168" s="99">
        <v>12</v>
      </c>
      <c r="L168" s="120">
        <v>0</v>
      </c>
      <c r="M168" s="119"/>
      <c r="N168" s="121">
        <f>ROUND($L$168*$K$168,2)</f>
        <v>0</v>
      </c>
      <c r="O168" s="115"/>
      <c r="P168" s="115"/>
      <c r="Q168" s="115"/>
      <c r="R168" s="17"/>
      <c r="T168" s="88"/>
      <c r="U168" s="20" t="s">
        <v>23</v>
      </c>
      <c r="V168" s="89">
        <v>0</v>
      </c>
      <c r="W168" s="89">
        <f>$V$168*$K$168</f>
        <v>0</v>
      </c>
      <c r="X168" s="89">
        <v>0.00011</v>
      </c>
      <c r="Y168" s="89">
        <f>$X$168*$K$168</f>
        <v>0.00132</v>
      </c>
      <c r="Z168" s="89">
        <v>0</v>
      </c>
      <c r="AA168" s="90">
        <f>$Z$168*$K$168</f>
        <v>0</v>
      </c>
      <c r="AR168" s="5" t="s">
        <v>172</v>
      </c>
      <c r="AT168" s="5" t="s">
        <v>102</v>
      </c>
      <c r="AU168" s="5" t="s">
        <v>44</v>
      </c>
      <c r="AY168" s="5" t="s">
        <v>80</v>
      </c>
      <c r="BE168" s="49">
        <f>IF($U$168="základní",$N$168,0)</f>
        <v>0</v>
      </c>
      <c r="BF168" s="49">
        <f>IF($U$168="snížená",$N$168,0)</f>
        <v>0</v>
      </c>
      <c r="BG168" s="49">
        <f>IF($U$168="zákl. přenesená",$N$168,0)</f>
        <v>0</v>
      </c>
      <c r="BH168" s="49">
        <f>IF($U$168="sníž. přenesená",$N$168,0)</f>
        <v>0</v>
      </c>
      <c r="BI168" s="49">
        <f>IF($U$168="nulová",$N$168,0)</f>
        <v>0</v>
      </c>
      <c r="BJ168" s="5" t="s">
        <v>7</v>
      </c>
      <c r="BK168" s="49">
        <f>ROUND($L$168*$K$168,2)</f>
        <v>0</v>
      </c>
      <c r="BL168" s="5" t="s">
        <v>85</v>
      </c>
    </row>
    <row r="169" spans="2:64" s="5" customFormat="1" ht="27" customHeight="1">
      <c r="B169" s="16"/>
      <c r="C169" s="96" t="s">
        <v>200</v>
      </c>
      <c r="D169" s="96" t="s">
        <v>102</v>
      </c>
      <c r="E169" s="97" t="s">
        <v>201</v>
      </c>
      <c r="F169" s="118" t="s">
        <v>202</v>
      </c>
      <c r="G169" s="119"/>
      <c r="H169" s="119"/>
      <c r="I169" s="119"/>
      <c r="J169" s="98" t="s">
        <v>86</v>
      </c>
      <c r="K169" s="99">
        <v>12</v>
      </c>
      <c r="L169" s="120">
        <v>0</v>
      </c>
      <c r="M169" s="119"/>
      <c r="N169" s="121">
        <f>ROUND($L$169*$K$169,2)</f>
        <v>0</v>
      </c>
      <c r="O169" s="115"/>
      <c r="P169" s="115"/>
      <c r="Q169" s="115"/>
      <c r="R169" s="17"/>
      <c r="T169" s="88"/>
      <c r="U169" s="20" t="s">
        <v>23</v>
      </c>
      <c r="V169" s="89">
        <v>0</v>
      </c>
      <c r="W169" s="89">
        <f>$V$169*$K$169</f>
        <v>0</v>
      </c>
      <c r="X169" s="89">
        <v>0.0006</v>
      </c>
      <c r="Y169" s="89">
        <f>$X$169*$K$169</f>
        <v>0.0072</v>
      </c>
      <c r="Z169" s="89">
        <v>0</v>
      </c>
      <c r="AA169" s="90">
        <f>$Z$169*$K$169</f>
        <v>0</v>
      </c>
      <c r="AR169" s="5" t="s">
        <v>172</v>
      </c>
      <c r="AT169" s="5" t="s">
        <v>102</v>
      </c>
      <c r="AU169" s="5" t="s">
        <v>44</v>
      </c>
      <c r="AY169" s="5" t="s">
        <v>80</v>
      </c>
      <c r="BE169" s="49">
        <f>IF($U$169="základní",$N$169,0)</f>
        <v>0</v>
      </c>
      <c r="BF169" s="49">
        <f>IF($U$169="snížená",$N$169,0)</f>
        <v>0</v>
      </c>
      <c r="BG169" s="49">
        <f>IF($U$169="zákl. přenesená",$N$169,0)</f>
        <v>0</v>
      </c>
      <c r="BH169" s="49">
        <f>IF($U$169="sníž. přenesená",$N$169,0)</f>
        <v>0</v>
      </c>
      <c r="BI169" s="49">
        <f>IF($U$169="nulová",$N$169,0)</f>
        <v>0</v>
      </c>
      <c r="BJ169" s="5" t="s">
        <v>7</v>
      </c>
      <c r="BK169" s="49">
        <f>ROUND($L$169*$K$169,2)</f>
        <v>0</v>
      </c>
      <c r="BL169" s="5" t="s">
        <v>85</v>
      </c>
    </row>
    <row r="170" spans="2:64" s="5" customFormat="1" ht="27" customHeight="1">
      <c r="B170" s="16"/>
      <c r="C170" s="84" t="s">
        <v>203</v>
      </c>
      <c r="D170" s="84" t="s">
        <v>81</v>
      </c>
      <c r="E170" s="85" t="s">
        <v>204</v>
      </c>
      <c r="F170" s="117" t="s">
        <v>205</v>
      </c>
      <c r="G170" s="115"/>
      <c r="H170" s="115"/>
      <c r="I170" s="115"/>
      <c r="J170" s="86" t="s">
        <v>190</v>
      </c>
      <c r="K170" s="87">
        <v>7</v>
      </c>
      <c r="L170" s="114">
        <v>0</v>
      </c>
      <c r="M170" s="115"/>
      <c r="N170" s="116">
        <f>ROUND($L$170*$K$170,2)</f>
        <v>0</v>
      </c>
      <c r="O170" s="115"/>
      <c r="P170" s="115"/>
      <c r="Q170" s="115"/>
      <c r="R170" s="17"/>
      <c r="T170" s="88"/>
      <c r="U170" s="20" t="s">
        <v>23</v>
      </c>
      <c r="V170" s="89">
        <v>1.5</v>
      </c>
      <c r="W170" s="89">
        <f>$V$170*$K$170</f>
        <v>10.5</v>
      </c>
      <c r="X170" s="89">
        <v>0.01999</v>
      </c>
      <c r="Y170" s="89">
        <f>$X$170*$K$170</f>
        <v>0.13993</v>
      </c>
      <c r="Z170" s="89">
        <v>0</v>
      </c>
      <c r="AA170" s="90">
        <f>$Z$170*$K$170</f>
        <v>0</v>
      </c>
      <c r="AR170" s="5" t="s">
        <v>85</v>
      </c>
      <c r="AT170" s="5" t="s">
        <v>81</v>
      </c>
      <c r="AU170" s="5" t="s">
        <v>44</v>
      </c>
      <c r="AY170" s="5" t="s">
        <v>80</v>
      </c>
      <c r="BE170" s="49">
        <f>IF($U$170="základní",$N$170,0)</f>
        <v>0</v>
      </c>
      <c r="BF170" s="49">
        <f>IF($U$170="snížená",$N$170,0)</f>
        <v>0</v>
      </c>
      <c r="BG170" s="49">
        <f>IF($U$170="zákl. přenesená",$N$170,0)</f>
        <v>0</v>
      </c>
      <c r="BH170" s="49">
        <f>IF($U$170="sníž. přenesená",$N$170,0)</f>
        <v>0</v>
      </c>
      <c r="BI170" s="49">
        <f>IF($U$170="nulová",$N$170,0)</f>
        <v>0</v>
      </c>
      <c r="BJ170" s="5" t="s">
        <v>7</v>
      </c>
      <c r="BK170" s="49">
        <f>ROUND($L$170*$K$170,2)</f>
        <v>0</v>
      </c>
      <c r="BL170" s="5" t="s">
        <v>85</v>
      </c>
    </row>
    <row r="171" spans="2:64" s="5" customFormat="1" ht="15.75" customHeight="1">
      <c r="B171" s="16"/>
      <c r="C171" s="84" t="s">
        <v>206</v>
      </c>
      <c r="D171" s="84" t="s">
        <v>81</v>
      </c>
      <c r="E171" s="85" t="s">
        <v>207</v>
      </c>
      <c r="F171" s="117" t="s">
        <v>208</v>
      </c>
      <c r="G171" s="115"/>
      <c r="H171" s="115"/>
      <c r="I171" s="115"/>
      <c r="J171" s="86" t="s">
        <v>190</v>
      </c>
      <c r="K171" s="87">
        <v>3</v>
      </c>
      <c r="L171" s="114">
        <v>0</v>
      </c>
      <c r="M171" s="115"/>
      <c r="N171" s="116">
        <f>ROUND($L$171*$K$171,2)</f>
        <v>0</v>
      </c>
      <c r="O171" s="115"/>
      <c r="P171" s="115"/>
      <c r="Q171" s="115"/>
      <c r="R171" s="17"/>
      <c r="T171" s="88"/>
      <c r="U171" s="20" t="s">
        <v>23</v>
      </c>
      <c r="V171" s="89">
        <v>0.362</v>
      </c>
      <c r="W171" s="89">
        <f>$V$171*$K$171</f>
        <v>1.0859999999999999</v>
      </c>
      <c r="X171" s="89">
        <v>0</v>
      </c>
      <c r="Y171" s="89">
        <f>$X$171*$K$171</f>
        <v>0</v>
      </c>
      <c r="Z171" s="89">
        <v>0.01946</v>
      </c>
      <c r="AA171" s="90">
        <f>$Z$171*$K$171</f>
        <v>0.05838</v>
      </c>
      <c r="AR171" s="5" t="s">
        <v>85</v>
      </c>
      <c r="AT171" s="5" t="s">
        <v>81</v>
      </c>
      <c r="AU171" s="5" t="s">
        <v>44</v>
      </c>
      <c r="AY171" s="5" t="s">
        <v>80</v>
      </c>
      <c r="BE171" s="49">
        <f>IF($U$171="základní",$N$171,0)</f>
        <v>0</v>
      </c>
      <c r="BF171" s="49">
        <f>IF($U$171="snížená",$N$171,0)</f>
        <v>0</v>
      </c>
      <c r="BG171" s="49">
        <f>IF($U$171="zákl. přenesená",$N$171,0)</f>
        <v>0</v>
      </c>
      <c r="BH171" s="49">
        <f>IF($U$171="sníž. přenesená",$N$171,0)</f>
        <v>0</v>
      </c>
      <c r="BI171" s="49">
        <f>IF($U$171="nulová",$N$171,0)</f>
        <v>0</v>
      </c>
      <c r="BJ171" s="5" t="s">
        <v>7</v>
      </c>
      <c r="BK171" s="49">
        <f>ROUND($L$171*$K$171,2)</f>
        <v>0</v>
      </c>
      <c r="BL171" s="5" t="s">
        <v>85</v>
      </c>
    </row>
    <row r="172" spans="2:64" s="5" customFormat="1" ht="15.75" customHeight="1">
      <c r="B172" s="16"/>
      <c r="C172" s="96" t="s">
        <v>209</v>
      </c>
      <c r="D172" s="96" t="s">
        <v>102</v>
      </c>
      <c r="E172" s="97" t="s">
        <v>210</v>
      </c>
      <c r="F172" s="118" t="s">
        <v>211</v>
      </c>
      <c r="G172" s="119"/>
      <c r="H172" s="119"/>
      <c r="I172" s="119"/>
      <c r="J172" s="98" t="s">
        <v>86</v>
      </c>
      <c r="K172" s="99">
        <v>3</v>
      </c>
      <c r="L172" s="120">
        <v>0</v>
      </c>
      <c r="M172" s="119"/>
      <c r="N172" s="121">
        <f>ROUND($L$172*$K$172,2)</f>
        <v>0</v>
      </c>
      <c r="O172" s="115"/>
      <c r="P172" s="115"/>
      <c r="Q172" s="115"/>
      <c r="R172" s="17"/>
      <c r="T172" s="88"/>
      <c r="U172" s="20" t="s">
        <v>23</v>
      </c>
      <c r="V172" s="89">
        <v>0</v>
      </c>
      <c r="W172" s="89">
        <f>$V$172*$K$172</f>
        <v>0</v>
      </c>
      <c r="X172" s="89">
        <v>1E-05</v>
      </c>
      <c r="Y172" s="89">
        <f>$X$172*$K$172</f>
        <v>3.0000000000000004E-05</v>
      </c>
      <c r="Z172" s="89">
        <v>0</v>
      </c>
      <c r="AA172" s="90">
        <f>$Z$172*$K$172</f>
        <v>0</v>
      </c>
      <c r="AR172" s="5" t="s">
        <v>172</v>
      </c>
      <c r="AT172" s="5" t="s">
        <v>102</v>
      </c>
      <c r="AU172" s="5" t="s">
        <v>44</v>
      </c>
      <c r="AY172" s="5" t="s">
        <v>80</v>
      </c>
      <c r="BE172" s="49">
        <f>IF($U$172="základní",$N$172,0)</f>
        <v>0</v>
      </c>
      <c r="BF172" s="49">
        <f>IF($U$172="snížená",$N$172,0)</f>
        <v>0</v>
      </c>
      <c r="BG172" s="49">
        <f>IF($U$172="zákl. přenesená",$N$172,0)</f>
        <v>0</v>
      </c>
      <c r="BH172" s="49">
        <f>IF($U$172="sníž. přenesená",$N$172,0)</f>
        <v>0</v>
      </c>
      <c r="BI172" s="49">
        <f>IF($U$172="nulová",$N$172,0)</f>
        <v>0</v>
      </c>
      <c r="BJ172" s="5" t="s">
        <v>7</v>
      </c>
      <c r="BK172" s="49">
        <f>ROUND($L$172*$K$172,2)</f>
        <v>0</v>
      </c>
      <c r="BL172" s="5" t="s">
        <v>85</v>
      </c>
    </row>
    <row r="173" spans="2:64" s="5" customFormat="1" ht="15.75" customHeight="1">
      <c r="B173" s="16"/>
      <c r="C173" s="96" t="s">
        <v>212</v>
      </c>
      <c r="D173" s="96" t="s">
        <v>102</v>
      </c>
      <c r="E173" s="97" t="s">
        <v>213</v>
      </c>
      <c r="F173" s="118" t="s">
        <v>214</v>
      </c>
      <c r="G173" s="119"/>
      <c r="H173" s="119"/>
      <c r="I173" s="119"/>
      <c r="J173" s="98" t="s">
        <v>86</v>
      </c>
      <c r="K173" s="99">
        <v>6</v>
      </c>
      <c r="L173" s="120">
        <v>0</v>
      </c>
      <c r="M173" s="119"/>
      <c r="N173" s="121">
        <f>ROUND($L$173*$K$173,2)</f>
        <v>0</v>
      </c>
      <c r="O173" s="115"/>
      <c r="P173" s="115"/>
      <c r="Q173" s="115"/>
      <c r="R173" s="17"/>
      <c r="T173" s="88"/>
      <c r="U173" s="20" t="s">
        <v>23</v>
      </c>
      <c r="V173" s="89">
        <v>0</v>
      </c>
      <c r="W173" s="89">
        <f>$V$173*$K$173</f>
        <v>0</v>
      </c>
      <c r="X173" s="89">
        <v>2E-05</v>
      </c>
      <c r="Y173" s="89">
        <f>$X$173*$K$173</f>
        <v>0.00012000000000000002</v>
      </c>
      <c r="Z173" s="89">
        <v>0</v>
      </c>
      <c r="AA173" s="90">
        <f>$Z$173*$K$173</f>
        <v>0</v>
      </c>
      <c r="AR173" s="5" t="s">
        <v>172</v>
      </c>
      <c r="AT173" s="5" t="s">
        <v>102</v>
      </c>
      <c r="AU173" s="5" t="s">
        <v>44</v>
      </c>
      <c r="AY173" s="5" t="s">
        <v>80</v>
      </c>
      <c r="BE173" s="49">
        <f>IF($U$173="základní",$N$173,0)</f>
        <v>0</v>
      </c>
      <c r="BF173" s="49">
        <f>IF($U$173="snížená",$N$173,0)</f>
        <v>0</v>
      </c>
      <c r="BG173" s="49">
        <f>IF($U$173="zákl. přenesená",$N$173,0)</f>
        <v>0</v>
      </c>
      <c r="BH173" s="49">
        <f>IF($U$173="sníž. přenesená",$N$173,0)</f>
        <v>0</v>
      </c>
      <c r="BI173" s="49">
        <f>IF($U$173="nulová",$N$173,0)</f>
        <v>0</v>
      </c>
      <c r="BJ173" s="5" t="s">
        <v>7</v>
      </c>
      <c r="BK173" s="49">
        <f>ROUND($L$173*$K$173,2)</f>
        <v>0</v>
      </c>
      <c r="BL173" s="5" t="s">
        <v>85</v>
      </c>
    </row>
    <row r="174" spans="2:64" s="5" customFormat="1" ht="27" customHeight="1">
      <c r="B174" s="16"/>
      <c r="C174" s="84" t="s">
        <v>215</v>
      </c>
      <c r="D174" s="84" t="s">
        <v>81</v>
      </c>
      <c r="E174" s="85" t="s">
        <v>216</v>
      </c>
      <c r="F174" s="117" t="s">
        <v>217</v>
      </c>
      <c r="G174" s="115"/>
      <c r="H174" s="115"/>
      <c r="I174" s="115"/>
      <c r="J174" s="86" t="s">
        <v>190</v>
      </c>
      <c r="K174" s="87">
        <v>8</v>
      </c>
      <c r="L174" s="114">
        <v>0</v>
      </c>
      <c r="M174" s="115"/>
      <c r="N174" s="116">
        <f>ROUND($L$174*$K$174,2)</f>
        <v>0</v>
      </c>
      <c r="O174" s="115"/>
      <c r="P174" s="115"/>
      <c r="Q174" s="115"/>
      <c r="R174" s="17"/>
      <c r="T174" s="88"/>
      <c r="U174" s="20" t="s">
        <v>23</v>
      </c>
      <c r="V174" s="89">
        <v>1.1</v>
      </c>
      <c r="W174" s="89">
        <f>$V$174*$K$174</f>
        <v>8.8</v>
      </c>
      <c r="X174" s="89">
        <v>0.01558</v>
      </c>
      <c r="Y174" s="89">
        <f>$X$174*$K$174</f>
        <v>0.12464</v>
      </c>
      <c r="Z174" s="89">
        <v>0</v>
      </c>
      <c r="AA174" s="90">
        <f>$Z$174*$K$174</f>
        <v>0</v>
      </c>
      <c r="AR174" s="5" t="s">
        <v>85</v>
      </c>
      <c r="AT174" s="5" t="s">
        <v>81</v>
      </c>
      <c r="AU174" s="5" t="s">
        <v>44</v>
      </c>
      <c r="AY174" s="5" t="s">
        <v>80</v>
      </c>
      <c r="BE174" s="49">
        <f>IF($U$174="základní",$N$174,0)</f>
        <v>0</v>
      </c>
      <c r="BF174" s="49">
        <f>IF($U$174="snížená",$N$174,0)</f>
        <v>0</v>
      </c>
      <c r="BG174" s="49">
        <f>IF($U$174="zákl. přenesená",$N$174,0)</f>
        <v>0</v>
      </c>
      <c r="BH174" s="49">
        <f>IF($U$174="sníž. přenesená",$N$174,0)</f>
        <v>0</v>
      </c>
      <c r="BI174" s="49">
        <f>IF($U$174="nulová",$N$174,0)</f>
        <v>0</v>
      </c>
      <c r="BJ174" s="5" t="s">
        <v>7</v>
      </c>
      <c r="BK174" s="49">
        <f>ROUND($L$174*$K$174,2)</f>
        <v>0</v>
      </c>
      <c r="BL174" s="5" t="s">
        <v>85</v>
      </c>
    </row>
    <row r="175" spans="2:64" s="5" customFormat="1" ht="27" customHeight="1">
      <c r="B175" s="16"/>
      <c r="C175" s="84" t="s">
        <v>218</v>
      </c>
      <c r="D175" s="84" t="s">
        <v>81</v>
      </c>
      <c r="E175" s="85" t="s">
        <v>219</v>
      </c>
      <c r="F175" s="117" t="s">
        <v>220</v>
      </c>
      <c r="G175" s="115"/>
      <c r="H175" s="115"/>
      <c r="I175" s="115"/>
      <c r="J175" s="86" t="s">
        <v>190</v>
      </c>
      <c r="K175" s="87">
        <v>1</v>
      </c>
      <c r="L175" s="114">
        <v>0</v>
      </c>
      <c r="M175" s="115"/>
      <c r="N175" s="116">
        <f>ROUND($L$175*$K$175,2)</f>
        <v>0</v>
      </c>
      <c r="O175" s="115"/>
      <c r="P175" s="115"/>
      <c r="Q175" s="115"/>
      <c r="R175" s="17"/>
      <c r="T175" s="88"/>
      <c r="U175" s="20" t="s">
        <v>23</v>
      </c>
      <c r="V175" s="89">
        <v>1.5</v>
      </c>
      <c r="W175" s="89">
        <f>$V$175*$K$175</f>
        <v>1.5</v>
      </c>
      <c r="X175" s="89">
        <v>0.0147</v>
      </c>
      <c r="Y175" s="89">
        <f>$X$175*$K$175</f>
        <v>0.0147</v>
      </c>
      <c r="Z175" s="89">
        <v>0</v>
      </c>
      <c r="AA175" s="90">
        <f>$Z$175*$K$175</f>
        <v>0</v>
      </c>
      <c r="AR175" s="5" t="s">
        <v>85</v>
      </c>
      <c r="AT175" s="5" t="s">
        <v>81</v>
      </c>
      <c r="AU175" s="5" t="s">
        <v>44</v>
      </c>
      <c r="AY175" s="5" t="s">
        <v>80</v>
      </c>
      <c r="BE175" s="49">
        <f>IF($U$175="základní",$N$175,0)</f>
        <v>0</v>
      </c>
      <c r="BF175" s="49">
        <f>IF($U$175="snížená",$N$175,0)</f>
        <v>0</v>
      </c>
      <c r="BG175" s="49">
        <f>IF($U$175="zákl. přenesená",$N$175,0)</f>
        <v>0</v>
      </c>
      <c r="BH175" s="49">
        <f>IF($U$175="sníž. přenesená",$N$175,0)</f>
        <v>0</v>
      </c>
      <c r="BI175" s="49">
        <f>IF($U$175="nulová",$N$175,0)</f>
        <v>0</v>
      </c>
      <c r="BJ175" s="5" t="s">
        <v>7</v>
      </c>
      <c r="BK175" s="49">
        <f>ROUND($L$175*$K$175,2)</f>
        <v>0</v>
      </c>
      <c r="BL175" s="5" t="s">
        <v>85</v>
      </c>
    </row>
    <row r="176" spans="2:64" s="5" customFormat="1" ht="27" customHeight="1">
      <c r="B176" s="16"/>
      <c r="C176" s="84" t="s">
        <v>221</v>
      </c>
      <c r="D176" s="84" t="s">
        <v>81</v>
      </c>
      <c r="E176" s="85" t="s">
        <v>222</v>
      </c>
      <c r="F176" s="117" t="s">
        <v>223</v>
      </c>
      <c r="G176" s="115"/>
      <c r="H176" s="115"/>
      <c r="I176" s="115"/>
      <c r="J176" s="86" t="s">
        <v>190</v>
      </c>
      <c r="K176" s="87">
        <v>36</v>
      </c>
      <c r="L176" s="114">
        <v>0</v>
      </c>
      <c r="M176" s="115"/>
      <c r="N176" s="116">
        <f>ROUND($L$176*$K$176,2)</f>
        <v>0</v>
      </c>
      <c r="O176" s="115"/>
      <c r="P176" s="115"/>
      <c r="Q176" s="115"/>
      <c r="R176" s="17"/>
      <c r="T176" s="88"/>
      <c r="U176" s="20" t="s">
        <v>23</v>
      </c>
      <c r="V176" s="89">
        <v>0.29</v>
      </c>
      <c r="W176" s="89">
        <f>$V$176*$K$176</f>
        <v>10.44</v>
      </c>
      <c r="X176" s="89">
        <v>9E-05</v>
      </c>
      <c r="Y176" s="89">
        <f>$X$176*$K$176</f>
        <v>0.0032400000000000003</v>
      </c>
      <c r="Z176" s="89">
        <v>0</v>
      </c>
      <c r="AA176" s="90">
        <f>$Z$176*$K$176</f>
        <v>0</v>
      </c>
      <c r="AR176" s="5" t="s">
        <v>85</v>
      </c>
      <c r="AT176" s="5" t="s">
        <v>81</v>
      </c>
      <c r="AU176" s="5" t="s">
        <v>44</v>
      </c>
      <c r="AY176" s="5" t="s">
        <v>80</v>
      </c>
      <c r="BE176" s="49">
        <f>IF($U$176="základní",$N$176,0)</f>
        <v>0</v>
      </c>
      <c r="BF176" s="49">
        <f>IF($U$176="snížená",$N$176,0)</f>
        <v>0</v>
      </c>
      <c r="BG176" s="49">
        <f>IF($U$176="zákl. přenesená",$N$176,0)</f>
        <v>0</v>
      </c>
      <c r="BH176" s="49">
        <f>IF($U$176="sníž. přenesená",$N$176,0)</f>
        <v>0</v>
      </c>
      <c r="BI176" s="49">
        <f>IF($U$176="nulová",$N$176,0)</f>
        <v>0</v>
      </c>
      <c r="BJ176" s="5" t="s">
        <v>7</v>
      </c>
      <c r="BK176" s="49">
        <f>ROUND($L$176*$K$176,2)</f>
        <v>0</v>
      </c>
      <c r="BL176" s="5" t="s">
        <v>85</v>
      </c>
    </row>
    <row r="177" spans="2:64" s="5" customFormat="1" ht="27" customHeight="1">
      <c r="B177" s="16"/>
      <c r="C177" s="96" t="s">
        <v>224</v>
      </c>
      <c r="D177" s="96" t="s">
        <v>102</v>
      </c>
      <c r="E177" s="97" t="s">
        <v>225</v>
      </c>
      <c r="F177" s="118" t="s">
        <v>226</v>
      </c>
      <c r="G177" s="119"/>
      <c r="H177" s="119"/>
      <c r="I177" s="119"/>
      <c r="J177" s="98" t="s">
        <v>86</v>
      </c>
      <c r="K177" s="99">
        <v>36</v>
      </c>
      <c r="L177" s="120">
        <v>0</v>
      </c>
      <c r="M177" s="119"/>
      <c r="N177" s="121">
        <f>ROUND($L$177*$K$177,2)</f>
        <v>0</v>
      </c>
      <c r="O177" s="115"/>
      <c r="P177" s="115"/>
      <c r="Q177" s="115"/>
      <c r="R177" s="17"/>
      <c r="T177" s="88"/>
      <c r="U177" s="20" t="s">
        <v>23</v>
      </c>
      <c r="V177" s="89">
        <v>0</v>
      </c>
      <c r="W177" s="89">
        <f>$V$177*$K$177</f>
        <v>0</v>
      </c>
      <c r="X177" s="89">
        <v>0.0005</v>
      </c>
      <c r="Y177" s="89">
        <f>$X$177*$K$177</f>
        <v>0.018000000000000002</v>
      </c>
      <c r="Z177" s="89">
        <v>0</v>
      </c>
      <c r="AA177" s="90">
        <f>$Z$177*$K$177</f>
        <v>0</v>
      </c>
      <c r="AR177" s="5" t="s">
        <v>172</v>
      </c>
      <c r="AT177" s="5" t="s">
        <v>102</v>
      </c>
      <c r="AU177" s="5" t="s">
        <v>44</v>
      </c>
      <c r="AY177" s="5" t="s">
        <v>80</v>
      </c>
      <c r="BE177" s="49">
        <f>IF($U$177="základní",$N$177,0)</f>
        <v>0</v>
      </c>
      <c r="BF177" s="49">
        <f>IF($U$177="snížená",$N$177,0)</f>
        <v>0</v>
      </c>
      <c r="BG177" s="49">
        <f>IF($U$177="zákl. přenesená",$N$177,0)</f>
        <v>0</v>
      </c>
      <c r="BH177" s="49">
        <f>IF($U$177="sníž. přenesená",$N$177,0)</f>
        <v>0</v>
      </c>
      <c r="BI177" s="49">
        <f>IF($U$177="nulová",$N$177,0)</f>
        <v>0</v>
      </c>
      <c r="BJ177" s="5" t="s">
        <v>7</v>
      </c>
      <c r="BK177" s="49">
        <f>ROUND($L$177*$K$177,2)</f>
        <v>0</v>
      </c>
      <c r="BL177" s="5" t="s">
        <v>85</v>
      </c>
    </row>
    <row r="178" spans="2:64" s="5" customFormat="1" ht="15.75" customHeight="1">
      <c r="B178" s="16"/>
      <c r="C178" s="84" t="s">
        <v>227</v>
      </c>
      <c r="D178" s="84" t="s">
        <v>81</v>
      </c>
      <c r="E178" s="85" t="s">
        <v>228</v>
      </c>
      <c r="F178" s="117" t="s">
        <v>229</v>
      </c>
      <c r="G178" s="115"/>
      <c r="H178" s="115"/>
      <c r="I178" s="115"/>
      <c r="J178" s="86" t="s">
        <v>190</v>
      </c>
      <c r="K178" s="87">
        <v>3</v>
      </c>
      <c r="L178" s="114">
        <v>0</v>
      </c>
      <c r="M178" s="115"/>
      <c r="N178" s="116">
        <f>ROUND($L$178*$K$178,2)</f>
        <v>0</v>
      </c>
      <c r="O178" s="115"/>
      <c r="P178" s="115"/>
      <c r="Q178" s="115"/>
      <c r="R178" s="17"/>
      <c r="T178" s="88"/>
      <c r="U178" s="20" t="s">
        <v>23</v>
      </c>
      <c r="V178" s="89">
        <v>0.217</v>
      </c>
      <c r="W178" s="89">
        <f>$V$178*$K$178</f>
        <v>0.651</v>
      </c>
      <c r="X178" s="89">
        <v>0</v>
      </c>
      <c r="Y178" s="89">
        <f>$X$178*$K$178</f>
        <v>0</v>
      </c>
      <c r="Z178" s="89">
        <v>0.00156</v>
      </c>
      <c r="AA178" s="90">
        <f>$Z$178*$K$178</f>
        <v>0.00468</v>
      </c>
      <c r="AR178" s="5" t="s">
        <v>85</v>
      </c>
      <c r="AT178" s="5" t="s">
        <v>81</v>
      </c>
      <c r="AU178" s="5" t="s">
        <v>44</v>
      </c>
      <c r="AY178" s="5" t="s">
        <v>80</v>
      </c>
      <c r="BE178" s="49">
        <f>IF($U$178="základní",$N$178,0)</f>
        <v>0</v>
      </c>
      <c r="BF178" s="49">
        <f>IF($U$178="snížená",$N$178,0)</f>
        <v>0</v>
      </c>
      <c r="BG178" s="49">
        <f>IF($U$178="zákl. přenesená",$N$178,0)</f>
        <v>0</v>
      </c>
      <c r="BH178" s="49">
        <f>IF($U$178="sníž. přenesená",$N$178,0)</f>
        <v>0</v>
      </c>
      <c r="BI178" s="49">
        <f>IF($U$178="nulová",$N$178,0)</f>
        <v>0</v>
      </c>
      <c r="BJ178" s="5" t="s">
        <v>7</v>
      </c>
      <c r="BK178" s="49">
        <f>ROUND($L$178*$K$178,2)</f>
        <v>0</v>
      </c>
      <c r="BL178" s="5" t="s">
        <v>85</v>
      </c>
    </row>
    <row r="179" spans="2:64" s="5" customFormat="1" ht="39" customHeight="1">
      <c r="B179" s="16"/>
      <c r="C179" s="84" t="s">
        <v>230</v>
      </c>
      <c r="D179" s="84" t="s">
        <v>81</v>
      </c>
      <c r="E179" s="85" t="s">
        <v>231</v>
      </c>
      <c r="F179" s="117" t="s">
        <v>232</v>
      </c>
      <c r="G179" s="115"/>
      <c r="H179" s="115"/>
      <c r="I179" s="115"/>
      <c r="J179" s="86" t="s">
        <v>190</v>
      </c>
      <c r="K179" s="87">
        <v>1</v>
      </c>
      <c r="L179" s="114">
        <v>0</v>
      </c>
      <c r="M179" s="115"/>
      <c r="N179" s="116">
        <f>ROUND($L$179*$K$179,2)</f>
        <v>0</v>
      </c>
      <c r="O179" s="115"/>
      <c r="P179" s="115"/>
      <c r="Q179" s="115"/>
      <c r="R179" s="17"/>
      <c r="T179" s="88"/>
      <c r="U179" s="20" t="s">
        <v>23</v>
      </c>
      <c r="V179" s="89">
        <v>0.2</v>
      </c>
      <c r="W179" s="89">
        <f>$V$179*$K$179</f>
        <v>0.2</v>
      </c>
      <c r="X179" s="89">
        <v>0.00196</v>
      </c>
      <c r="Y179" s="89">
        <f>$X$179*$K$179</f>
        <v>0.00196</v>
      </c>
      <c r="Z179" s="89">
        <v>0</v>
      </c>
      <c r="AA179" s="90">
        <f>$Z$179*$K$179</f>
        <v>0</v>
      </c>
      <c r="AR179" s="5" t="s">
        <v>85</v>
      </c>
      <c r="AT179" s="5" t="s">
        <v>81</v>
      </c>
      <c r="AU179" s="5" t="s">
        <v>44</v>
      </c>
      <c r="AY179" s="5" t="s">
        <v>80</v>
      </c>
      <c r="BE179" s="49">
        <f>IF($U$179="základní",$N$179,0)</f>
        <v>0</v>
      </c>
      <c r="BF179" s="49">
        <f>IF($U$179="snížená",$N$179,0)</f>
        <v>0</v>
      </c>
      <c r="BG179" s="49">
        <f>IF($U$179="zákl. přenesená",$N$179,0)</f>
        <v>0</v>
      </c>
      <c r="BH179" s="49">
        <f>IF($U$179="sníž. přenesená",$N$179,0)</f>
        <v>0</v>
      </c>
      <c r="BI179" s="49">
        <f>IF($U$179="nulová",$N$179,0)</f>
        <v>0</v>
      </c>
      <c r="BJ179" s="5" t="s">
        <v>7</v>
      </c>
      <c r="BK179" s="49">
        <f>ROUND($L$179*$K$179,2)</f>
        <v>0</v>
      </c>
      <c r="BL179" s="5" t="s">
        <v>85</v>
      </c>
    </row>
    <row r="180" spans="2:64" s="5" customFormat="1" ht="27" customHeight="1">
      <c r="B180" s="16"/>
      <c r="C180" s="84" t="s">
        <v>233</v>
      </c>
      <c r="D180" s="84" t="s">
        <v>81</v>
      </c>
      <c r="E180" s="85" t="s">
        <v>234</v>
      </c>
      <c r="F180" s="117" t="s">
        <v>235</v>
      </c>
      <c r="G180" s="115"/>
      <c r="H180" s="115"/>
      <c r="I180" s="115"/>
      <c r="J180" s="86" t="s">
        <v>190</v>
      </c>
      <c r="K180" s="87">
        <v>8</v>
      </c>
      <c r="L180" s="114">
        <v>0</v>
      </c>
      <c r="M180" s="115"/>
      <c r="N180" s="116">
        <f>ROUND($L$180*$K$180,2)</f>
        <v>0</v>
      </c>
      <c r="O180" s="115"/>
      <c r="P180" s="115"/>
      <c r="Q180" s="115"/>
      <c r="R180" s="17"/>
      <c r="T180" s="88"/>
      <c r="U180" s="20" t="s">
        <v>23</v>
      </c>
      <c r="V180" s="89">
        <v>0.2</v>
      </c>
      <c r="W180" s="89">
        <f>$V$180*$K$180</f>
        <v>1.6</v>
      </c>
      <c r="X180" s="89">
        <v>0.00184</v>
      </c>
      <c r="Y180" s="89">
        <f>$X$180*$K$180</f>
        <v>0.01472</v>
      </c>
      <c r="Z180" s="89">
        <v>0</v>
      </c>
      <c r="AA180" s="90">
        <f>$Z$180*$K$180</f>
        <v>0</v>
      </c>
      <c r="AR180" s="5" t="s">
        <v>85</v>
      </c>
      <c r="AT180" s="5" t="s">
        <v>81</v>
      </c>
      <c r="AU180" s="5" t="s">
        <v>44</v>
      </c>
      <c r="AY180" s="5" t="s">
        <v>80</v>
      </c>
      <c r="BE180" s="49">
        <f>IF($U$180="základní",$N$180,0)</f>
        <v>0</v>
      </c>
      <c r="BF180" s="49">
        <f>IF($U$180="snížená",$N$180,0)</f>
        <v>0</v>
      </c>
      <c r="BG180" s="49">
        <f>IF($U$180="zákl. přenesená",$N$180,0)</f>
        <v>0</v>
      </c>
      <c r="BH180" s="49">
        <f>IF($U$180="sníž. přenesená",$N$180,0)</f>
        <v>0</v>
      </c>
      <c r="BI180" s="49">
        <f>IF($U$180="nulová",$N$180,0)</f>
        <v>0</v>
      </c>
      <c r="BJ180" s="5" t="s">
        <v>7</v>
      </c>
      <c r="BK180" s="49">
        <f>ROUND($L$180*$K$180,2)</f>
        <v>0</v>
      </c>
      <c r="BL180" s="5" t="s">
        <v>85</v>
      </c>
    </row>
    <row r="181" spans="2:64" s="5" customFormat="1" ht="15.75" customHeight="1">
      <c r="B181" s="16"/>
      <c r="C181" s="84" t="s">
        <v>236</v>
      </c>
      <c r="D181" s="84" t="s">
        <v>81</v>
      </c>
      <c r="E181" s="85" t="s">
        <v>237</v>
      </c>
      <c r="F181" s="117" t="s">
        <v>238</v>
      </c>
      <c r="G181" s="115"/>
      <c r="H181" s="115"/>
      <c r="I181" s="115"/>
      <c r="J181" s="86" t="s">
        <v>86</v>
      </c>
      <c r="K181" s="87">
        <v>3</v>
      </c>
      <c r="L181" s="114">
        <v>0</v>
      </c>
      <c r="M181" s="115"/>
      <c r="N181" s="116">
        <f>ROUND($L$181*$K$181,2)</f>
        <v>0</v>
      </c>
      <c r="O181" s="115"/>
      <c r="P181" s="115"/>
      <c r="Q181" s="115"/>
      <c r="R181" s="17"/>
      <c r="T181" s="88"/>
      <c r="U181" s="20" t="s">
        <v>23</v>
      </c>
      <c r="V181" s="89">
        <v>0.038</v>
      </c>
      <c r="W181" s="89">
        <f>$V$181*$K$181</f>
        <v>0.11399999999999999</v>
      </c>
      <c r="X181" s="89">
        <v>0</v>
      </c>
      <c r="Y181" s="89">
        <f>$X$181*$K$181</f>
        <v>0</v>
      </c>
      <c r="Z181" s="89">
        <v>0.00085</v>
      </c>
      <c r="AA181" s="90">
        <f>$Z$181*$K$181</f>
        <v>0.0025499999999999997</v>
      </c>
      <c r="AR181" s="5" t="s">
        <v>85</v>
      </c>
      <c r="AT181" s="5" t="s">
        <v>81</v>
      </c>
      <c r="AU181" s="5" t="s">
        <v>44</v>
      </c>
      <c r="AY181" s="5" t="s">
        <v>80</v>
      </c>
      <c r="BE181" s="49">
        <f>IF($U$181="základní",$N$181,0)</f>
        <v>0</v>
      </c>
      <c r="BF181" s="49">
        <f>IF($U$181="snížená",$N$181,0)</f>
        <v>0</v>
      </c>
      <c r="BG181" s="49">
        <f>IF($U$181="zákl. přenesená",$N$181,0)</f>
        <v>0</v>
      </c>
      <c r="BH181" s="49">
        <f>IF($U$181="sníž. přenesená",$N$181,0)</f>
        <v>0</v>
      </c>
      <c r="BI181" s="49">
        <f>IF($U$181="nulová",$N$181,0)</f>
        <v>0</v>
      </c>
      <c r="BJ181" s="5" t="s">
        <v>7</v>
      </c>
      <c r="BK181" s="49">
        <f>ROUND($L$181*$K$181,2)</f>
        <v>0</v>
      </c>
      <c r="BL181" s="5" t="s">
        <v>85</v>
      </c>
    </row>
    <row r="182" spans="2:63" s="74" customFormat="1" ht="30.75" customHeight="1">
      <c r="B182" s="75"/>
      <c r="D182" s="83" t="s">
        <v>98</v>
      </c>
      <c r="N182" s="104">
        <f>$BK$182</f>
        <v>0</v>
      </c>
      <c r="O182" s="105"/>
      <c r="P182" s="105"/>
      <c r="Q182" s="105"/>
      <c r="R182" s="78"/>
      <c r="T182" s="79"/>
      <c r="W182" s="80">
        <f>SUM($W$183:$W$185)</f>
        <v>36</v>
      </c>
      <c r="Y182" s="80">
        <f>SUM($Y$183:$Y$185)</f>
        <v>0.1164</v>
      </c>
      <c r="AA182" s="81">
        <f>SUM($AA$183:$AA$185)</f>
        <v>0</v>
      </c>
      <c r="AR182" s="77" t="s">
        <v>44</v>
      </c>
      <c r="AT182" s="77" t="s">
        <v>39</v>
      </c>
      <c r="AU182" s="77" t="s">
        <v>7</v>
      </c>
      <c r="AY182" s="77" t="s">
        <v>80</v>
      </c>
      <c r="BK182" s="82">
        <f>SUM($BK$183:$BK$185)</f>
        <v>0</v>
      </c>
    </row>
    <row r="183" spans="2:64" s="5" customFormat="1" ht="27" customHeight="1">
      <c r="B183" s="16"/>
      <c r="C183" s="84" t="s">
        <v>239</v>
      </c>
      <c r="D183" s="84" t="s">
        <v>81</v>
      </c>
      <c r="E183" s="85" t="s">
        <v>240</v>
      </c>
      <c r="F183" s="117" t="s">
        <v>241</v>
      </c>
      <c r="G183" s="115"/>
      <c r="H183" s="115"/>
      <c r="I183" s="115"/>
      <c r="J183" s="86" t="s">
        <v>190</v>
      </c>
      <c r="K183" s="87">
        <v>12</v>
      </c>
      <c r="L183" s="114">
        <v>0</v>
      </c>
      <c r="M183" s="115"/>
      <c r="N183" s="116">
        <f>ROUND($L$183*$K$183,2)</f>
        <v>0</v>
      </c>
      <c r="O183" s="115"/>
      <c r="P183" s="115"/>
      <c r="Q183" s="115"/>
      <c r="R183" s="17"/>
      <c r="T183" s="88"/>
      <c r="U183" s="20" t="s">
        <v>23</v>
      </c>
      <c r="V183" s="89">
        <v>2.5</v>
      </c>
      <c r="W183" s="89">
        <f>$V$183*$K$183</f>
        <v>30</v>
      </c>
      <c r="X183" s="89">
        <v>0.0092</v>
      </c>
      <c r="Y183" s="89">
        <f>$X$183*$K$183</f>
        <v>0.1104</v>
      </c>
      <c r="Z183" s="89">
        <v>0</v>
      </c>
      <c r="AA183" s="90">
        <f>$Z$183*$K$183</f>
        <v>0</v>
      </c>
      <c r="AR183" s="5" t="s">
        <v>85</v>
      </c>
      <c r="AT183" s="5" t="s">
        <v>81</v>
      </c>
      <c r="AU183" s="5" t="s">
        <v>44</v>
      </c>
      <c r="AY183" s="5" t="s">
        <v>80</v>
      </c>
      <c r="BE183" s="49">
        <f>IF($U$183="základní",$N$183,0)</f>
        <v>0</v>
      </c>
      <c r="BF183" s="49">
        <f>IF($U$183="snížená",$N$183,0)</f>
        <v>0</v>
      </c>
      <c r="BG183" s="49">
        <f>IF($U$183="zákl. přenesená",$N$183,0)</f>
        <v>0</v>
      </c>
      <c r="BH183" s="49">
        <f>IF($U$183="sníž. přenesená",$N$183,0)</f>
        <v>0</v>
      </c>
      <c r="BI183" s="49">
        <f>IF($U$183="nulová",$N$183,0)</f>
        <v>0</v>
      </c>
      <c r="BJ183" s="5" t="s">
        <v>7</v>
      </c>
      <c r="BK183" s="49">
        <f>ROUND($L$183*$K$183,2)</f>
        <v>0</v>
      </c>
      <c r="BL183" s="5" t="s">
        <v>85</v>
      </c>
    </row>
    <row r="184" spans="2:64" s="5" customFormat="1" ht="15.75" customHeight="1">
      <c r="B184" s="16"/>
      <c r="C184" s="84" t="s">
        <v>242</v>
      </c>
      <c r="D184" s="84" t="s">
        <v>81</v>
      </c>
      <c r="E184" s="85" t="s">
        <v>243</v>
      </c>
      <c r="F184" s="117" t="s">
        <v>244</v>
      </c>
      <c r="G184" s="115"/>
      <c r="H184" s="115"/>
      <c r="I184" s="115"/>
      <c r="J184" s="86" t="s">
        <v>190</v>
      </c>
      <c r="K184" s="87">
        <v>12</v>
      </c>
      <c r="L184" s="114">
        <v>0</v>
      </c>
      <c r="M184" s="115"/>
      <c r="N184" s="116">
        <f>ROUND($L$184*$K$184,2)</f>
        <v>0</v>
      </c>
      <c r="O184" s="115"/>
      <c r="P184" s="115"/>
      <c r="Q184" s="115"/>
      <c r="R184" s="17"/>
      <c r="T184" s="88"/>
      <c r="U184" s="20" t="s">
        <v>23</v>
      </c>
      <c r="V184" s="89">
        <v>0.5</v>
      </c>
      <c r="W184" s="89">
        <f>$V$184*$K$184</f>
        <v>6</v>
      </c>
      <c r="X184" s="89">
        <v>0.0005</v>
      </c>
      <c r="Y184" s="89">
        <f>$X$184*$K$184</f>
        <v>0.006</v>
      </c>
      <c r="Z184" s="89">
        <v>0</v>
      </c>
      <c r="AA184" s="90">
        <f>$Z$184*$K$184</f>
        <v>0</v>
      </c>
      <c r="AR184" s="5" t="s">
        <v>85</v>
      </c>
      <c r="AT184" s="5" t="s">
        <v>81</v>
      </c>
      <c r="AU184" s="5" t="s">
        <v>44</v>
      </c>
      <c r="AY184" s="5" t="s">
        <v>80</v>
      </c>
      <c r="BE184" s="49">
        <f>IF($U$184="základní",$N$184,0)</f>
        <v>0</v>
      </c>
      <c r="BF184" s="49">
        <f>IF($U$184="snížená",$N$184,0)</f>
        <v>0</v>
      </c>
      <c r="BG184" s="49">
        <f>IF($U$184="zákl. přenesená",$N$184,0)</f>
        <v>0</v>
      </c>
      <c r="BH184" s="49">
        <f>IF($U$184="sníž. přenesená",$N$184,0)</f>
        <v>0</v>
      </c>
      <c r="BI184" s="49">
        <f>IF($U$184="nulová",$N$184,0)</f>
        <v>0</v>
      </c>
      <c r="BJ184" s="5" t="s">
        <v>7</v>
      </c>
      <c r="BK184" s="49">
        <f>ROUND($L$184*$K$184,2)</f>
        <v>0</v>
      </c>
      <c r="BL184" s="5" t="s">
        <v>85</v>
      </c>
    </row>
    <row r="185" spans="2:64" s="5" customFormat="1" ht="27" customHeight="1">
      <c r="B185" s="16"/>
      <c r="C185" s="84" t="s">
        <v>245</v>
      </c>
      <c r="D185" s="84" t="s">
        <v>81</v>
      </c>
      <c r="E185" s="85" t="s">
        <v>246</v>
      </c>
      <c r="F185" s="117" t="s">
        <v>247</v>
      </c>
      <c r="G185" s="115"/>
      <c r="H185" s="115"/>
      <c r="I185" s="115"/>
      <c r="J185" s="86" t="s">
        <v>88</v>
      </c>
      <c r="K185" s="91">
        <v>0</v>
      </c>
      <c r="L185" s="114">
        <v>0</v>
      </c>
      <c r="M185" s="115"/>
      <c r="N185" s="116">
        <f>ROUND($L$185*$K$185,2)</f>
        <v>0</v>
      </c>
      <c r="O185" s="115"/>
      <c r="P185" s="115"/>
      <c r="Q185" s="115"/>
      <c r="R185" s="17"/>
      <c r="T185" s="88"/>
      <c r="U185" s="20" t="s">
        <v>23</v>
      </c>
      <c r="V185" s="89">
        <v>0</v>
      </c>
      <c r="W185" s="89">
        <f>$V$185*$K$185</f>
        <v>0</v>
      </c>
      <c r="X185" s="89">
        <v>0</v>
      </c>
      <c r="Y185" s="89">
        <f>$X$185*$K$185</f>
        <v>0</v>
      </c>
      <c r="Z185" s="89">
        <v>0</v>
      </c>
      <c r="AA185" s="90">
        <f>$Z$185*$K$185</f>
        <v>0</v>
      </c>
      <c r="AR185" s="5" t="s">
        <v>85</v>
      </c>
      <c r="AT185" s="5" t="s">
        <v>81</v>
      </c>
      <c r="AU185" s="5" t="s">
        <v>44</v>
      </c>
      <c r="AY185" s="5" t="s">
        <v>80</v>
      </c>
      <c r="BE185" s="49">
        <f>IF($U$185="základní",$N$185,0)</f>
        <v>0</v>
      </c>
      <c r="BF185" s="49">
        <f>IF($U$185="snížená",$N$185,0)</f>
        <v>0</v>
      </c>
      <c r="BG185" s="49">
        <f>IF($U$185="zákl. přenesená",$N$185,0)</f>
        <v>0</v>
      </c>
      <c r="BH185" s="49">
        <f>IF($U$185="sníž. přenesená",$N$185,0)</f>
        <v>0</v>
      </c>
      <c r="BI185" s="49">
        <f>IF($U$185="nulová",$N$185,0)</f>
        <v>0</v>
      </c>
      <c r="BJ185" s="5" t="s">
        <v>7</v>
      </c>
      <c r="BK185" s="49">
        <f>ROUND($L$185*$K$185,2)</f>
        <v>0</v>
      </c>
      <c r="BL185" s="5" t="s">
        <v>85</v>
      </c>
    </row>
    <row r="186" spans="2:63" s="5" customFormat="1" ht="51" customHeight="1">
      <c r="B186" s="16"/>
      <c r="D186" s="76" t="s">
        <v>89</v>
      </c>
      <c r="N186" s="106">
        <f>$BK$186</f>
        <v>0</v>
      </c>
      <c r="O186" s="107"/>
      <c r="P186" s="107"/>
      <c r="Q186" s="107"/>
      <c r="R186" s="17"/>
      <c r="T186" s="40"/>
      <c r="AA186" s="41"/>
      <c r="AT186" s="5" t="s">
        <v>39</v>
      </c>
      <c r="AU186" s="5" t="s">
        <v>40</v>
      </c>
      <c r="AY186" s="5" t="s">
        <v>90</v>
      </c>
      <c r="BK186" s="49">
        <f>SUM($BK$187:$BK$191)</f>
        <v>0</v>
      </c>
    </row>
    <row r="187" spans="2:63" s="5" customFormat="1" ht="23.25" customHeight="1">
      <c r="B187" s="16"/>
      <c r="C187" s="92"/>
      <c r="D187" s="92" t="s">
        <v>81</v>
      </c>
      <c r="E187" s="93"/>
      <c r="F187" s="112"/>
      <c r="G187" s="113"/>
      <c r="H187" s="113"/>
      <c r="I187" s="113"/>
      <c r="J187" s="94"/>
      <c r="K187" s="91"/>
      <c r="L187" s="114"/>
      <c r="M187" s="115"/>
      <c r="N187" s="116">
        <f>$BK$187</f>
        <v>0</v>
      </c>
      <c r="O187" s="115"/>
      <c r="P187" s="115"/>
      <c r="Q187" s="115"/>
      <c r="R187" s="17"/>
      <c r="T187" s="88"/>
      <c r="U187" s="95" t="s">
        <v>23</v>
      </c>
      <c r="AA187" s="41"/>
      <c r="AT187" s="5" t="s">
        <v>90</v>
      </c>
      <c r="AU187" s="5" t="s">
        <v>7</v>
      </c>
      <c r="AY187" s="5" t="s">
        <v>90</v>
      </c>
      <c r="BE187" s="49">
        <f>IF($U$187="základní",$N$187,0)</f>
        <v>0</v>
      </c>
      <c r="BF187" s="49">
        <f>IF($U$187="snížená",$N$187,0)</f>
        <v>0</v>
      </c>
      <c r="BG187" s="49">
        <f>IF($U$187="zákl. přenesená",$N$187,0)</f>
        <v>0</v>
      </c>
      <c r="BH187" s="49">
        <f>IF($U$187="sníž. přenesená",$N$187,0)</f>
        <v>0</v>
      </c>
      <c r="BI187" s="49">
        <f>IF($U$187="nulová",$N$187,0)</f>
        <v>0</v>
      </c>
      <c r="BJ187" s="5" t="s">
        <v>7</v>
      </c>
      <c r="BK187" s="49">
        <f>$L$187*$K$187</f>
        <v>0</v>
      </c>
    </row>
    <row r="188" spans="2:63" s="5" customFormat="1" ht="23.25" customHeight="1">
      <c r="B188" s="16"/>
      <c r="C188" s="92"/>
      <c r="D188" s="92" t="s">
        <v>81</v>
      </c>
      <c r="E188" s="93"/>
      <c r="F188" s="112"/>
      <c r="G188" s="113"/>
      <c r="H188" s="113"/>
      <c r="I188" s="113"/>
      <c r="J188" s="94"/>
      <c r="K188" s="91"/>
      <c r="L188" s="114"/>
      <c r="M188" s="115"/>
      <c r="N188" s="116">
        <f>$BK$188</f>
        <v>0</v>
      </c>
      <c r="O188" s="115"/>
      <c r="P188" s="115"/>
      <c r="Q188" s="115"/>
      <c r="R188" s="17"/>
      <c r="T188" s="88"/>
      <c r="U188" s="95" t="s">
        <v>23</v>
      </c>
      <c r="AA188" s="41"/>
      <c r="AT188" s="5" t="s">
        <v>90</v>
      </c>
      <c r="AU188" s="5" t="s">
        <v>7</v>
      </c>
      <c r="AY188" s="5" t="s">
        <v>90</v>
      </c>
      <c r="BE188" s="49">
        <f>IF($U$188="základní",$N$188,0)</f>
        <v>0</v>
      </c>
      <c r="BF188" s="49">
        <f>IF($U$188="snížená",$N$188,0)</f>
        <v>0</v>
      </c>
      <c r="BG188" s="49">
        <f>IF($U$188="zákl. přenesená",$N$188,0)</f>
        <v>0</v>
      </c>
      <c r="BH188" s="49">
        <f>IF($U$188="sníž. přenesená",$N$188,0)</f>
        <v>0</v>
      </c>
      <c r="BI188" s="49">
        <f>IF($U$188="nulová",$N$188,0)</f>
        <v>0</v>
      </c>
      <c r="BJ188" s="5" t="s">
        <v>7</v>
      </c>
      <c r="BK188" s="49">
        <f>$L$188*$K$188</f>
        <v>0</v>
      </c>
    </row>
    <row r="189" spans="2:63" s="5" customFormat="1" ht="23.25" customHeight="1">
      <c r="B189" s="16"/>
      <c r="C189" s="92"/>
      <c r="D189" s="92" t="s">
        <v>81</v>
      </c>
      <c r="E189" s="93"/>
      <c r="F189" s="112"/>
      <c r="G189" s="113"/>
      <c r="H189" s="113"/>
      <c r="I189" s="113"/>
      <c r="J189" s="94"/>
      <c r="K189" s="91"/>
      <c r="L189" s="114"/>
      <c r="M189" s="115"/>
      <c r="N189" s="116">
        <f>$BK$189</f>
        <v>0</v>
      </c>
      <c r="O189" s="115"/>
      <c r="P189" s="115"/>
      <c r="Q189" s="115"/>
      <c r="R189" s="17"/>
      <c r="T189" s="88"/>
      <c r="U189" s="95" t="s">
        <v>23</v>
      </c>
      <c r="AA189" s="41"/>
      <c r="AT189" s="5" t="s">
        <v>90</v>
      </c>
      <c r="AU189" s="5" t="s">
        <v>7</v>
      </c>
      <c r="AY189" s="5" t="s">
        <v>90</v>
      </c>
      <c r="BE189" s="49">
        <f>IF($U$189="základní",$N$189,0)</f>
        <v>0</v>
      </c>
      <c r="BF189" s="49">
        <f>IF($U$189="snížená",$N$189,0)</f>
        <v>0</v>
      </c>
      <c r="BG189" s="49">
        <f>IF($U$189="zákl. přenesená",$N$189,0)</f>
        <v>0</v>
      </c>
      <c r="BH189" s="49">
        <f>IF($U$189="sníž. přenesená",$N$189,0)</f>
        <v>0</v>
      </c>
      <c r="BI189" s="49">
        <f>IF($U$189="nulová",$N$189,0)</f>
        <v>0</v>
      </c>
      <c r="BJ189" s="5" t="s">
        <v>7</v>
      </c>
      <c r="BK189" s="49">
        <f>$L$189*$K$189</f>
        <v>0</v>
      </c>
    </row>
    <row r="190" spans="2:63" s="5" customFormat="1" ht="23.25" customHeight="1">
      <c r="B190" s="16"/>
      <c r="C190" s="92"/>
      <c r="D190" s="92" t="s">
        <v>81</v>
      </c>
      <c r="E190" s="93"/>
      <c r="F190" s="112"/>
      <c r="G190" s="113"/>
      <c r="H190" s="113"/>
      <c r="I190" s="113"/>
      <c r="J190" s="94"/>
      <c r="K190" s="91"/>
      <c r="L190" s="114"/>
      <c r="M190" s="115"/>
      <c r="N190" s="116">
        <f>$BK$190</f>
        <v>0</v>
      </c>
      <c r="O190" s="115"/>
      <c r="P190" s="115"/>
      <c r="Q190" s="115"/>
      <c r="R190" s="17"/>
      <c r="T190" s="88"/>
      <c r="U190" s="95" t="s">
        <v>23</v>
      </c>
      <c r="AA190" s="41"/>
      <c r="AT190" s="5" t="s">
        <v>90</v>
      </c>
      <c r="AU190" s="5" t="s">
        <v>7</v>
      </c>
      <c r="AY190" s="5" t="s">
        <v>90</v>
      </c>
      <c r="BE190" s="49">
        <f>IF($U$190="základní",$N$190,0)</f>
        <v>0</v>
      </c>
      <c r="BF190" s="49">
        <f>IF($U$190="snížená",$N$190,0)</f>
        <v>0</v>
      </c>
      <c r="BG190" s="49">
        <f>IF($U$190="zákl. přenesená",$N$190,0)</f>
        <v>0</v>
      </c>
      <c r="BH190" s="49">
        <f>IF($U$190="sníž. přenesená",$N$190,0)</f>
        <v>0</v>
      </c>
      <c r="BI190" s="49">
        <f>IF($U$190="nulová",$N$190,0)</f>
        <v>0</v>
      </c>
      <c r="BJ190" s="5" t="s">
        <v>7</v>
      </c>
      <c r="BK190" s="49">
        <f>$L$190*$K$190</f>
        <v>0</v>
      </c>
    </row>
    <row r="191" spans="2:63" s="5" customFormat="1" ht="23.25" customHeight="1">
      <c r="B191" s="16"/>
      <c r="C191" s="92"/>
      <c r="D191" s="92" t="s">
        <v>81</v>
      </c>
      <c r="E191" s="93"/>
      <c r="F191" s="112"/>
      <c r="G191" s="113"/>
      <c r="H191" s="113"/>
      <c r="I191" s="113"/>
      <c r="J191" s="94"/>
      <c r="K191" s="91"/>
      <c r="L191" s="114"/>
      <c r="M191" s="115"/>
      <c r="N191" s="116">
        <f>$BK$191</f>
        <v>0</v>
      </c>
      <c r="O191" s="115"/>
      <c r="P191" s="115"/>
      <c r="Q191" s="115"/>
      <c r="R191" s="17"/>
      <c r="T191" s="88"/>
      <c r="U191" s="95" t="s">
        <v>23</v>
      </c>
      <c r="V191" s="31"/>
      <c r="W191" s="31"/>
      <c r="X191" s="31"/>
      <c r="Y191" s="31"/>
      <c r="Z191" s="31"/>
      <c r="AA191" s="33"/>
      <c r="AT191" s="5" t="s">
        <v>90</v>
      </c>
      <c r="AU191" s="5" t="s">
        <v>7</v>
      </c>
      <c r="AY191" s="5" t="s">
        <v>90</v>
      </c>
      <c r="BE191" s="49">
        <f>IF($U$191="základní",$N$191,0)</f>
        <v>0</v>
      </c>
      <c r="BF191" s="49">
        <f>IF($U$191="snížená",$N$191,0)</f>
        <v>0</v>
      </c>
      <c r="BG191" s="49">
        <f>IF($U$191="zákl. přenesená",$N$191,0)</f>
        <v>0</v>
      </c>
      <c r="BH191" s="49">
        <f>IF($U$191="sníž. přenesená",$N$191,0)</f>
        <v>0</v>
      </c>
      <c r="BI191" s="49">
        <f>IF($U$191="nulová",$N$191,0)</f>
        <v>0</v>
      </c>
      <c r="BJ191" s="5" t="s">
        <v>7</v>
      </c>
      <c r="BK191" s="49">
        <f>$L$191*$K$191</f>
        <v>0</v>
      </c>
    </row>
    <row r="192" spans="2:18" s="5" customFormat="1" ht="7.5" customHeight="1"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6"/>
    </row>
    <row r="193" s="2" customFormat="1" ht="14.25" customHeight="1"/>
  </sheetData>
  <sheetProtection/>
  <mergeCells count="25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2:I132"/>
    <mergeCell ref="L132:M132"/>
    <mergeCell ref="N132:Q132"/>
    <mergeCell ref="F135:I135"/>
    <mergeCell ref="L135:M135"/>
    <mergeCell ref="N135:Q135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N182:Q182"/>
    <mergeCell ref="N186:Q186"/>
    <mergeCell ref="H1:K1"/>
    <mergeCell ref="S2:AC2"/>
    <mergeCell ref="N125:Q125"/>
    <mergeCell ref="N126:Q126"/>
    <mergeCell ref="N127:Q127"/>
    <mergeCell ref="N130:Q130"/>
    <mergeCell ref="N131:Q131"/>
    <mergeCell ref="N133:Q133"/>
  </mergeCells>
  <dataValidations count="2">
    <dataValidation type="list" allowBlank="1" showInputMessage="1" showErrorMessage="1" error="Povoleny jsou hodnoty K a M." sqref="D187:D192">
      <formula1>"K,M"</formula1>
    </dataValidation>
    <dataValidation type="list" allowBlank="1" showInputMessage="1" showErrorMessage="1" error="Povoleny jsou hodnoty základní, snížená, zákl. přenesená, sníž. přenesená, nulová." sqref="U187:U19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Vojtěch Koudelka</cp:lastModifiedBy>
  <dcterms:created xsi:type="dcterms:W3CDTF">2013-05-30T09:13:34Z</dcterms:created>
  <dcterms:modified xsi:type="dcterms:W3CDTF">2013-05-30T09:15:55Z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