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2 - SO 02 Revitalizac..." sheetId="1" r:id="rId1"/>
  </sheets>
  <definedNames>
    <definedName name="_xlnm.Print_Titles" localSheetId="0">'SO 02 - SO 02 Revitalizac...'!$117:$117</definedName>
    <definedName name="_xlnm.Print_Area" localSheetId="0">'SO 02 - SO 02 Revitalizac...'!$C$4:$Q$70,'SO 02 - SO 02 Revitalizac...'!$C$76:$Q$101,'SO 02 - SO 02 Revitalizac...'!$C$107:$Q$129</definedName>
  </definedNames>
  <calcPr fullCalcOnLoad="1"/>
</workbook>
</file>

<file path=xl/sharedStrings.xml><?xml version="1.0" encoding="utf-8"?>
<sst xmlns="http://schemas.openxmlformats.org/spreadsheetml/2006/main" count="211" uniqueCount="96">
  <si>
    <t>List obsahuje:</t>
  </si>
  <si>
    <t>False</t>
  </si>
  <si>
    <t>optimalizováno pro tisk sestav ve formátu A4 - na výšku</t>
  </si>
  <si>
    <t>v ---  níže se nacházejí doplnkové a pomocné údaje k sestavám  --- v</t>
  </si>
  <si>
    <t>Stavba:</t>
  </si>
  <si>
    <t>1</t>
  </si>
  <si>
    <t>Místo:</t>
  </si>
  <si>
    <t>BRNO</t>
  </si>
  <si>
    <t>Datum:</t>
  </si>
  <si>
    <t>Objednavatel:</t>
  </si>
  <si>
    <t>IČ:</t>
  </si>
  <si>
    <t>MENDELOVA  UNIVERZITA  V  BRNĚ</t>
  </si>
  <si>
    <t>DIČ:</t>
  </si>
  <si>
    <t>Zhotovitel:</t>
  </si>
  <si>
    <t>Projektant:</t>
  </si>
  <si>
    <t>ing.Helena Zámečníková Brno</t>
  </si>
  <si>
    <t>Zpracovatel:</t>
  </si>
  <si>
    <t>Kepertová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</si>
  <si>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</si>
  <si>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</si>
  <si>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</si>
  <si>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</si>
  <si>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</si>
  <si>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</si>
  <si>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</si>
  <si>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</si>
  <si>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</si>
  <si>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</si>
  <si>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</si>
  <si>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</si>
  <si>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</si>
  <si>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</si>
  <si>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</si>
  <si>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</si>
  <si>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</si>
  <si>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</si>
  <si>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</si>
  <si>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</si>
  <si>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{D0A46D15-A49E-46B2-835D-10DFEDBF4645}</t>
  </si>
  <si>
    <t>Ostatní náklady</t>
  </si>
  <si>
    <t>Celkové náklady za stavbu 1) + 2)</t>
  </si>
  <si>
    <t>2</t>
  </si>
  <si>
    <t>KRYCÍ LIST ROZPOČTU</t>
  </si>
  <si>
    <t>Objekt:</t>
  </si>
  <si>
    <t>SO 02 - SO 02 Revitalizace střešních plášťů - ZTI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</si>
  <si>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</si>
  <si>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</si>
  <si>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</si>
  <si>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</si>
  <si>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</si>
  <si>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</si>
  <si>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</si>
  <si>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721 - Zdravotechnika - vnitřní kanalizace</t>
  </si>
  <si>
    <t>VP -   Vícepráce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</si>
  <si>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</si>
  <si>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</si>
  <si>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</si>
  <si>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</si>
  <si>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</si>
  <si>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</si>
  <si>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</si>
  <si>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</si>
  <si>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</si>
  <si>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</si>
  <si>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</si>
  <si>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</si>
  <si>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</si>
  <si>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</si>
  <si>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</si>
  <si>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</si>
  <si>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</si>
  <si>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</si>
  <si>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</si>
  <si>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</si>
  <si>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</si>
  <si>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</si>
  <si>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</si>
  <si>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</si>
  <si>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</si>
  <si>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</si>
  <si>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721174063</t>
  </si>
  <si>
    <t>Potrubí kanalizační z PP větrací systém HT DN 110</t>
  </si>
  <si>
    <t>m</t>
  </si>
  <si>
    <t>16</t>
  </si>
  <si>
    <t>721273153</t>
  </si>
  <si>
    <t>Hlavice ventilační -odvětrávací komínek s integrovanou manžetou PVC   DN 110</t>
  </si>
  <si>
    <t>kus</t>
  </si>
  <si>
    <t>3</t>
  </si>
  <si>
    <t>998721203</t>
  </si>
  <si>
    <t>Přesun hmot procentní pro vnitřní kanalizace v objektech v do 24 m</t>
  </si>
  <si>
    <t>%</t>
  </si>
  <si>
    <t>VP - Vícepráce</t>
  </si>
  <si>
    <t>PN</t>
  </si>
  <si>
    <t>1) Krycí list rozpočtu</t>
  </si>
  <si>
    <t>2) Rekapitulace rozpočtu</t>
  </si>
  <si>
    <t>3) Rozpočet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</si>
</sst>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u val="single"/>
      <sz val="8"/>
      <color indexed="20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3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34" borderId="16" xfId="0" applyFont="1" applyFill="1" applyBorder="1" applyAlignment="1">
      <alignment horizontal="right" vertical="center"/>
    </xf>
    <xf numFmtId="0" fontId="17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9" fillId="0" borderId="18" xfId="0" applyNumberFormat="1" applyFont="1" applyBorder="1" applyAlignment="1">
      <alignment horizontal="right"/>
    </xf>
    <xf numFmtId="167" fontId="19" fillId="0" borderId="19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8" fillId="0" borderId="13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167" fontId="18" fillId="0" borderId="0" xfId="0" applyNumberFormat="1" applyFont="1" applyAlignment="1">
      <alignment horizontal="right"/>
    </xf>
    <xf numFmtId="167" fontId="18" fillId="0" borderId="21" xfId="0" applyNumberFormat="1" applyFont="1" applyBorder="1" applyAlignment="1">
      <alignment horizontal="right"/>
    </xf>
    <xf numFmtId="164" fontId="18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5" borderId="31" xfId="0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1" xfId="0" applyNumberFormat="1" applyFont="1" applyBorder="1" applyAlignment="1">
      <alignment horizontal="right" vertical="center"/>
    </xf>
    <xf numFmtId="168" fontId="0" fillId="35" borderId="31" xfId="0" applyNumberFormat="1" applyFont="1" applyFill="1" applyBorder="1" applyAlignment="1">
      <alignment horizontal="right" vertical="center"/>
    </xf>
    <xf numFmtId="0" fontId="0" fillId="35" borderId="31" xfId="0" applyFont="1" applyFill="1" applyBorder="1" applyAlignment="1">
      <alignment horizontal="center" vertical="center"/>
    </xf>
    <xf numFmtId="49" fontId="0" fillId="35" borderId="31" xfId="0" applyNumberFormat="1" applyFont="1" applyFill="1" applyBorder="1" applyAlignment="1">
      <alignment horizontal="left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0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6" fontId="7" fillId="35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5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6" fillId="0" borderId="0" xfId="0" applyNumberFormat="1" applyFont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0" fontId="16" fillId="35" borderId="0" xfId="0" applyFont="1" applyFill="1" applyAlignment="1">
      <alignment horizontal="left" vertical="center"/>
    </xf>
    <xf numFmtId="164" fontId="16" fillId="35" borderId="0" xfId="0" applyNumberFormat="1" applyFont="1" applyFill="1" applyAlignment="1">
      <alignment horizontal="right" vertical="center"/>
    </xf>
    <xf numFmtId="164" fontId="14" fillId="34" borderId="0" xfId="0" applyNumberFormat="1" applyFont="1" applyFill="1" applyAlignment="1">
      <alignment horizontal="right" vertical="center"/>
    </xf>
    <xf numFmtId="0" fontId="7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164" fontId="0" fillId="0" borderId="3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left" vertical="center" wrapText="1"/>
    </xf>
    <xf numFmtId="164" fontId="14" fillId="0" borderId="0" xfId="0" applyNumberFormat="1" applyFont="1" applyAlignment="1">
      <alignment horizontal="right"/>
    </xf>
    <xf numFmtId="0" fontId="18" fillId="0" borderId="0" xfId="0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60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697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rad26971.tmp" descr="C:\KROSplusData\System\Temp\rad2697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S2" sqref="S2:AC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99"/>
      <c r="B1" s="96"/>
      <c r="C1" s="96"/>
      <c r="D1" s="97" t="s">
        <v>0</v>
      </c>
      <c r="E1" s="96"/>
      <c r="F1" s="98" t="s">
        <v>93</v>
      </c>
      <c r="G1" s="98"/>
      <c r="H1" s="138" t="s">
        <v>94</v>
      </c>
      <c r="I1" s="138"/>
      <c r="J1" s="138"/>
      <c r="K1" s="138"/>
      <c r="L1" s="98" t="s">
        <v>95</v>
      </c>
      <c r="M1" s="96"/>
      <c r="N1" s="96"/>
      <c r="O1" s="97"/>
      <c r="P1" s="96"/>
      <c r="Q1" s="96"/>
      <c r="R1" s="96"/>
      <c r="S1" s="98"/>
      <c r="T1" s="98"/>
      <c r="U1" s="99"/>
      <c r="V1" s="99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46" s="2" customFormat="1" ht="37.5" customHeight="1"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139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T2" s="2" t="s">
        <v>38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41</v>
      </c>
    </row>
    <row r="4" spans="2:46" s="2" customFormat="1" ht="37.5" customHeight="1">
      <c r="B4" s="9"/>
      <c r="C4" s="102" t="s">
        <v>42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"/>
      <c r="T4" s="11" t="s">
        <v>3</v>
      </c>
      <c r="AT4" s="2" t="s">
        <v>1</v>
      </c>
    </row>
    <row r="5" spans="2:18" s="2" customFormat="1" ht="7.5" customHeight="1">
      <c r="B5" s="9"/>
      <c r="R5" s="10"/>
    </row>
    <row r="6" spans="2:18" s="2" customFormat="1" ht="15.75" customHeight="1">
      <c r="B6" s="9"/>
      <c r="D6" s="13" t="s">
        <v>4</v>
      </c>
      <c r="F6" s="103" t="e">
        <f>#REF!</f>
        <v>#REF!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R6" s="10"/>
    </row>
    <row r="7" spans="2:18" s="5" customFormat="1" ht="18.75" customHeight="1">
      <c r="B7" s="16"/>
      <c r="D7" s="12" t="s">
        <v>43</v>
      </c>
      <c r="F7" s="104" t="s">
        <v>44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R7" s="17"/>
    </row>
    <row r="8" spans="2:18" s="5" customFormat="1" ht="7.5" customHeight="1">
      <c r="B8" s="16"/>
      <c r="R8" s="17"/>
    </row>
    <row r="9" spans="2:18" s="5" customFormat="1" ht="15" customHeight="1">
      <c r="B9" s="16"/>
      <c r="D9" s="13" t="s">
        <v>6</v>
      </c>
      <c r="F9" s="14" t="s">
        <v>7</v>
      </c>
      <c r="M9" s="13" t="s">
        <v>8</v>
      </c>
      <c r="O9" s="106" t="e">
        <f>#REF!</f>
        <v>#REF!</v>
      </c>
      <c r="P9" s="105"/>
      <c r="R9" s="17"/>
    </row>
    <row r="10" spans="2:18" s="5" customFormat="1" ht="7.5" customHeight="1">
      <c r="B10" s="16"/>
      <c r="R10" s="17"/>
    </row>
    <row r="11" spans="2:18" s="5" customFormat="1" ht="15" customHeight="1">
      <c r="B11" s="16"/>
      <c r="D11" s="13" t="s">
        <v>9</v>
      </c>
      <c r="M11" s="13" t="s">
        <v>10</v>
      </c>
      <c r="O11" s="107"/>
      <c r="P11" s="105"/>
      <c r="R11" s="17"/>
    </row>
    <row r="12" spans="2:18" s="5" customFormat="1" ht="18.75" customHeight="1">
      <c r="B12" s="16"/>
      <c r="E12" s="14" t="s">
        <v>11</v>
      </c>
      <c r="M12" s="13" t="s">
        <v>12</v>
      </c>
      <c r="O12" s="107"/>
      <c r="P12" s="105"/>
      <c r="R12" s="17"/>
    </row>
    <row r="13" spans="2:18" s="5" customFormat="1" ht="7.5" customHeight="1">
      <c r="B13" s="16"/>
      <c r="R13" s="17"/>
    </row>
    <row r="14" spans="2:18" s="5" customFormat="1" ht="15" customHeight="1">
      <c r="B14" s="16"/>
      <c r="D14" s="13" t="s">
        <v>13</v>
      </c>
      <c r="M14" s="13" t="s">
        <v>10</v>
      </c>
      <c r="O14" s="108" t="e">
        <f>IF(#REF!="","",#REF!)</f>
        <v>#REF!</v>
      </c>
      <c r="P14" s="105"/>
      <c r="R14" s="17"/>
    </row>
    <row r="15" spans="2:18" s="5" customFormat="1" ht="18.75" customHeight="1">
      <c r="B15" s="16"/>
      <c r="E15" s="108" t="e">
        <f>IF(#REF!="","",#REF!)</f>
        <v>#REF!</v>
      </c>
      <c r="F15" s="105"/>
      <c r="G15" s="105"/>
      <c r="H15" s="105"/>
      <c r="I15" s="105"/>
      <c r="J15" s="105"/>
      <c r="K15" s="105"/>
      <c r="L15" s="105"/>
      <c r="M15" s="13" t="s">
        <v>12</v>
      </c>
      <c r="O15" s="108" t="e">
        <f>IF(#REF!="","",#REF!)</f>
        <v>#REF!</v>
      </c>
      <c r="P15" s="105"/>
      <c r="R15" s="17"/>
    </row>
    <row r="16" spans="2:18" s="5" customFormat="1" ht="7.5" customHeight="1">
      <c r="B16" s="16"/>
      <c r="R16" s="17"/>
    </row>
    <row r="17" spans="2:18" s="5" customFormat="1" ht="15" customHeight="1">
      <c r="B17" s="16"/>
      <c r="D17" s="13" t="s">
        <v>14</v>
      </c>
      <c r="M17" s="13" t="s">
        <v>10</v>
      </c>
      <c r="O17" s="107"/>
      <c r="P17" s="105"/>
      <c r="R17" s="17"/>
    </row>
    <row r="18" spans="2:18" s="5" customFormat="1" ht="18.75" customHeight="1">
      <c r="B18" s="16"/>
      <c r="E18" s="14" t="s">
        <v>15</v>
      </c>
      <c r="M18" s="13" t="s">
        <v>12</v>
      </c>
      <c r="O18" s="107"/>
      <c r="P18" s="105"/>
      <c r="R18" s="17"/>
    </row>
    <row r="19" spans="2:18" s="5" customFormat="1" ht="7.5" customHeight="1">
      <c r="B19" s="16"/>
      <c r="R19" s="17"/>
    </row>
    <row r="20" spans="2:18" s="5" customFormat="1" ht="15" customHeight="1">
      <c r="B20" s="16"/>
      <c r="D20" s="13" t="s">
        <v>16</v>
      </c>
      <c r="M20" s="13" t="s">
        <v>10</v>
      </c>
      <c r="O20" s="107"/>
      <c r="P20" s="105"/>
      <c r="R20" s="17"/>
    </row>
    <row r="21" spans="2:18" s="5" customFormat="1" ht="18.75" customHeight="1">
      <c r="B21" s="16"/>
      <c r="E21" s="14" t="s">
        <v>17</v>
      </c>
      <c r="M21" s="13" t="s">
        <v>12</v>
      </c>
      <c r="O21" s="107"/>
      <c r="P21" s="105"/>
      <c r="R21" s="17"/>
    </row>
    <row r="22" spans="2:18" s="5" customFormat="1" ht="7.5" customHeight="1">
      <c r="B22" s="16"/>
      <c r="R22" s="17"/>
    </row>
    <row r="23" spans="2:18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R23" s="17"/>
    </row>
    <row r="24" spans="2:18" s="5" customFormat="1" ht="15" customHeight="1">
      <c r="B24" s="16"/>
      <c r="D24" s="51" t="s">
        <v>45</v>
      </c>
      <c r="M24" s="109">
        <f>$N$88</f>
        <v>0</v>
      </c>
      <c r="N24" s="105"/>
      <c r="O24" s="105"/>
      <c r="P24" s="105"/>
      <c r="R24" s="17"/>
    </row>
    <row r="25" spans="2:18" s="5" customFormat="1" ht="15" customHeight="1">
      <c r="B25" s="16"/>
      <c r="D25" s="15" t="s">
        <v>39</v>
      </c>
      <c r="M25" s="109">
        <f>$N$93</f>
        <v>0</v>
      </c>
      <c r="N25" s="105"/>
      <c r="O25" s="105"/>
      <c r="P25" s="105"/>
      <c r="R25" s="17"/>
    </row>
    <row r="26" spans="2:18" s="5" customFormat="1" ht="7.5" customHeight="1">
      <c r="B26" s="16"/>
      <c r="R26" s="17"/>
    </row>
    <row r="27" spans="2:18" s="5" customFormat="1" ht="26.25" customHeight="1">
      <c r="B27" s="16"/>
      <c r="D27" s="52" t="s">
        <v>18</v>
      </c>
      <c r="M27" s="110">
        <f>ROUNDUP($M$24+$M$25,2)</f>
        <v>0</v>
      </c>
      <c r="N27" s="105"/>
      <c r="O27" s="105"/>
      <c r="P27" s="105"/>
      <c r="R27" s="17"/>
    </row>
    <row r="28" spans="2:18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R28" s="17"/>
    </row>
    <row r="29" spans="2:18" s="5" customFormat="1" ht="15" customHeight="1">
      <c r="B29" s="16"/>
      <c r="D29" s="18" t="s">
        <v>19</v>
      </c>
      <c r="E29" s="18" t="s">
        <v>20</v>
      </c>
      <c r="F29" s="19">
        <v>0.21</v>
      </c>
      <c r="G29" s="53" t="s">
        <v>21</v>
      </c>
      <c r="H29" s="111">
        <f>ROUNDUP((((SUM($BE$93:$BE$100)+SUM($BE$118:$BE$123))+SUM($BE$125:$BE$129))),2)</f>
        <v>0</v>
      </c>
      <c r="I29" s="105"/>
      <c r="J29" s="105"/>
      <c r="M29" s="111">
        <f>ROUNDUP((((SUM($BE$93:$BE$100)+SUM($BE$118:$BE$123))*$F$29)+SUM($BE$125:$BE$129)*$F$29),1)</f>
        <v>0</v>
      </c>
      <c r="N29" s="105"/>
      <c r="O29" s="105"/>
      <c r="P29" s="105"/>
      <c r="R29" s="17"/>
    </row>
    <row r="30" spans="2:18" s="5" customFormat="1" ht="15" customHeight="1">
      <c r="B30" s="16"/>
      <c r="E30" s="18" t="s">
        <v>22</v>
      </c>
      <c r="F30" s="19">
        <v>0.15</v>
      </c>
      <c r="G30" s="53" t="s">
        <v>21</v>
      </c>
      <c r="H30" s="111">
        <f>ROUNDUP((((SUM($BF$93:$BF$100)+SUM($BF$118:$BF$123))+SUM($BF$125:$BF$129))),2)</f>
        <v>0</v>
      </c>
      <c r="I30" s="105"/>
      <c r="J30" s="105"/>
      <c r="M30" s="111">
        <f>ROUNDUP((((SUM($BF$93:$BF$100)+SUM($BF$118:$BF$123))*$F$30)+SUM($BF$125:$BF$129)*$F$30),1)</f>
        <v>0</v>
      </c>
      <c r="N30" s="105"/>
      <c r="O30" s="105"/>
      <c r="P30" s="105"/>
      <c r="R30" s="17"/>
    </row>
    <row r="31" spans="2:18" s="5" customFormat="1" ht="15" customHeight="1" hidden="1">
      <c r="B31" s="16"/>
      <c r="E31" s="18" t="s">
        <v>23</v>
      </c>
      <c r="F31" s="19">
        <v>0.21</v>
      </c>
      <c r="G31" s="53" t="s">
        <v>21</v>
      </c>
      <c r="H31" s="111">
        <f>ROUNDUP((((SUM($BG$93:$BG$100)+SUM($BG$118:$BG$123))+SUM($BG$125:$BG$129))),2)</f>
        <v>0</v>
      </c>
      <c r="I31" s="105"/>
      <c r="J31" s="105"/>
      <c r="M31" s="111">
        <v>0</v>
      </c>
      <c r="N31" s="105"/>
      <c r="O31" s="105"/>
      <c r="P31" s="105"/>
      <c r="R31" s="17"/>
    </row>
    <row r="32" spans="2:18" s="5" customFormat="1" ht="15" customHeight="1" hidden="1">
      <c r="B32" s="16"/>
      <c r="E32" s="18" t="s">
        <v>24</v>
      </c>
      <c r="F32" s="19">
        <v>0.15</v>
      </c>
      <c r="G32" s="53" t="s">
        <v>21</v>
      </c>
      <c r="H32" s="111">
        <f>ROUNDUP((((SUM($BH$93:$BH$100)+SUM($BH$118:$BH$123))+SUM($BH$125:$BH$129))),2)</f>
        <v>0</v>
      </c>
      <c r="I32" s="105"/>
      <c r="J32" s="105"/>
      <c r="M32" s="111">
        <v>0</v>
      </c>
      <c r="N32" s="105"/>
      <c r="O32" s="105"/>
      <c r="P32" s="105"/>
      <c r="R32" s="17"/>
    </row>
    <row r="33" spans="2:18" s="5" customFormat="1" ht="15" customHeight="1" hidden="1">
      <c r="B33" s="16"/>
      <c r="E33" s="18" t="s">
        <v>25</v>
      </c>
      <c r="F33" s="19">
        <v>0</v>
      </c>
      <c r="G33" s="53" t="s">
        <v>21</v>
      </c>
      <c r="H33" s="111">
        <f>ROUNDUP((((SUM($BI$93:$BI$100)+SUM($BI$118:$BI$123))+SUM($BI$125:$BI$129))),2)</f>
        <v>0</v>
      </c>
      <c r="I33" s="105"/>
      <c r="J33" s="105"/>
      <c r="M33" s="111">
        <v>0</v>
      </c>
      <c r="N33" s="105"/>
      <c r="O33" s="105"/>
      <c r="P33" s="105"/>
      <c r="R33" s="17"/>
    </row>
    <row r="34" spans="2:18" s="5" customFormat="1" ht="7.5" customHeight="1">
      <c r="B34" s="16"/>
      <c r="R34" s="17"/>
    </row>
    <row r="35" spans="2:18" s="5" customFormat="1" ht="26.25" customHeight="1">
      <c r="B35" s="16"/>
      <c r="C35" s="21"/>
      <c r="D35" s="22" t="s">
        <v>26</v>
      </c>
      <c r="E35" s="23"/>
      <c r="F35" s="23"/>
      <c r="G35" s="54" t="s">
        <v>27</v>
      </c>
      <c r="H35" s="24" t="s">
        <v>28</v>
      </c>
      <c r="I35" s="23"/>
      <c r="J35" s="23"/>
      <c r="K35" s="23"/>
      <c r="L35" s="112">
        <f>ROUNDUP(SUM($M$27:$M$33),2)</f>
        <v>0</v>
      </c>
      <c r="M35" s="113"/>
      <c r="N35" s="113"/>
      <c r="O35" s="113"/>
      <c r="P35" s="114"/>
      <c r="Q35" s="21"/>
      <c r="R35" s="17"/>
    </row>
    <row r="36" spans="2:18" s="5" customFormat="1" ht="15" customHeight="1">
      <c r="B36" s="16"/>
      <c r="R36" s="17"/>
    </row>
    <row r="37" spans="2:18" s="5" customFormat="1" ht="15" customHeight="1">
      <c r="B37" s="16"/>
      <c r="R37" s="17"/>
    </row>
    <row r="38" spans="2:18" s="2" customFormat="1" ht="14.25" customHeight="1">
      <c r="B38" s="9"/>
      <c r="R38" s="10"/>
    </row>
    <row r="39" spans="2:18" s="2" customFormat="1" ht="14.25" customHeight="1">
      <c r="B39" s="9"/>
      <c r="R39" s="10"/>
    </row>
    <row r="40" spans="2:18" s="2" customFormat="1" ht="14.25" customHeight="1">
      <c r="B40" s="9"/>
      <c r="R40" s="10"/>
    </row>
    <row r="41" spans="2:18" s="2" customFormat="1" ht="14.25" customHeight="1">
      <c r="B41" s="9"/>
      <c r="R41" s="10"/>
    </row>
    <row r="42" spans="2:18" s="2" customFormat="1" ht="14.25" customHeight="1">
      <c r="B42" s="9"/>
      <c r="R42" s="10"/>
    </row>
    <row r="43" spans="2:18" s="2" customFormat="1" ht="14.25" customHeight="1">
      <c r="B43" s="9"/>
      <c r="R43" s="10"/>
    </row>
    <row r="44" spans="2:18" s="2" customFormat="1" ht="14.25" customHeight="1">
      <c r="B44" s="9"/>
      <c r="R44" s="10"/>
    </row>
    <row r="45" spans="2:18" s="2" customFormat="1" ht="14.25" customHeight="1">
      <c r="B45" s="9"/>
      <c r="R45" s="10"/>
    </row>
    <row r="46" spans="2:18" s="2" customFormat="1" ht="14.25" customHeight="1">
      <c r="B46" s="9"/>
      <c r="R46" s="10"/>
    </row>
    <row r="47" spans="2:18" s="2" customFormat="1" ht="14.25" customHeight="1">
      <c r="B47" s="9"/>
      <c r="R47" s="10"/>
    </row>
    <row r="48" spans="2:18" s="2" customFormat="1" ht="14.25" customHeight="1">
      <c r="B48" s="9"/>
      <c r="R48" s="10"/>
    </row>
    <row r="49" spans="2:18" s="2" customFormat="1" ht="14.25" customHeight="1">
      <c r="B49" s="9"/>
      <c r="R49" s="10"/>
    </row>
    <row r="50" spans="2:18" s="5" customFormat="1" ht="15.75" customHeight="1">
      <c r="B50" s="16"/>
      <c r="D50" s="25" t="s">
        <v>29</v>
      </c>
      <c r="E50" s="26"/>
      <c r="F50" s="26"/>
      <c r="G50" s="26"/>
      <c r="H50" s="27"/>
      <c r="J50" s="25" t="s">
        <v>30</v>
      </c>
      <c r="K50" s="26"/>
      <c r="L50" s="26"/>
      <c r="M50" s="26"/>
      <c r="N50" s="26"/>
      <c r="O50" s="26"/>
      <c r="P50" s="27"/>
      <c r="R50" s="17"/>
    </row>
    <row r="51" spans="2:18" s="2" customFormat="1" ht="14.25" customHeight="1">
      <c r="B51" s="9"/>
      <c r="D51" s="28"/>
      <c r="H51" s="29"/>
      <c r="J51" s="28"/>
      <c r="P51" s="29"/>
      <c r="R51" s="10"/>
    </row>
    <row r="52" spans="2:18" s="2" customFormat="1" ht="14.25" customHeight="1">
      <c r="B52" s="9"/>
      <c r="D52" s="28"/>
      <c r="H52" s="29"/>
      <c r="J52" s="28"/>
      <c r="P52" s="29"/>
      <c r="R52" s="10"/>
    </row>
    <row r="53" spans="2:18" s="2" customFormat="1" ht="14.25" customHeight="1">
      <c r="B53" s="9"/>
      <c r="D53" s="28"/>
      <c r="H53" s="29"/>
      <c r="J53" s="28"/>
      <c r="P53" s="29"/>
      <c r="R53" s="10"/>
    </row>
    <row r="54" spans="2:18" s="2" customFormat="1" ht="14.25" customHeight="1">
      <c r="B54" s="9"/>
      <c r="D54" s="28"/>
      <c r="H54" s="29"/>
      <c r="J54" s="28"/>
      <c r="P54" s="29"/>
      <c r="R54" s="10"/>
    </row>
    <row r="55" spans="2:18" s="2" customFormat="1" ht="14.25" customHeight="1">
      <c r="B55" s="9"/>
      <c r="D55" s="28"/>
      <c r="H55" s="29"/>
      <c r="J55" s="28"/>
      <c r="P55" s="29"/>
      <c r="R55" s="10"/>
    </row>
    <row r="56" spans="2:18" s="2" customFormat="1" ht="14.25" customHeight="1">
      <c r="B56" s="9"/>
      <c r="D56" s="28"/>
      <c r="H56" s="29"/>
      <c r="J56" s="28"/>
      <c r="P56" s="29"/>
      <c r="R56" s="10"/>
    </row>
    <row r="57" spans="2:18" s="2" customFormat="1" ht="14.25" customHeight="1">
      <c r="B57" s="9"/>
      <c r="D57" s="28"/>
      <c r="H57" s="29"/>
      <c r="J57" s="28"/>
      <c r="P57" s="29"/>
      <c r="R57" s="10"/>
    </row>
    <row r="58" spans="2:18" s="2" customFormat="1" ht="14.25" customHeight="1">
      <c r="B58" s="9"/>
      <c r="D58" s="28"/>
      <c r="H58" s="29"/>
      <c r="J58" s="28"/>
      <c r="P58" s="29"/>
      <c r="R58" s="10"/>
    </row>
    <row r="59" spans="2:18" s="5" customFormat="1" ht="15.75" customHeight="1">
      <c r="B59" s="16"/>
      <c r="D59" s="30" t="s">
        <v>31</v>
      </c>
      <c r="E59" s="31"/>
      <c r="F59" s="31"/>
      <c r="G59" s="32" t="s">
        <v>32</v>
      </c>
      <c r="H59" s="33"/>
      <c r="J59" s="30" t="s">
        <v>31</v>
      </c>
      <c r="K59" s="31"/>
      <c r="L59" s="31"/>
      <c r="M59" s="31"/>
      <c r="N59" s="32" t="s">
        <v>32</v>
      </c>
      <c r="O59" s="31"/>
      <c r="P59" s="33"/>
      <c r="R59" s="17"/>
    </row>
    <row r="60" spans="2:18" s="2" customFormat="1" ht="14.25" customHeight="1">
      <c r="B60" s="9"/>
      <c r="R60" s="10"/>
    </row>
    <row r="61" spans="2:18" s="5" customFormat="1" ht="15.75" customHeight="1">
      <c r="B61" s="16"/>
      <c r="D61" s="25" t="s">
        <v>33</v>
      </c>
      <c r="E61" s="26"/>
      <c r="F61" s="26"/>
      <c r="G61" s="26"/>
      <c r="H61" s="27"/>
      <c r="J61" s="25" t="s">
        <v>34</v>
      </c>
      <c r="K61" s="26"/>
      <c r="L61" s="26"/>
      <c r="M61" s="26"/>
      <c r="N61" s="26"/>
      <c r="O61" s="26"/>
      <c r="P61" s="27"/>
      <c r="R61" s="17"/>
    </row>
    <row r="62" spans="2:18" s="2" customFormat="1" ht="14.25" customHeight="1">
      <c r="B62" s="9"/>
      <c r="D62" s="28"/>
      <c r="H62" s="29"/>
      <c r="J62" s="28"/>
      <c r="P62" s="29"/>
      <c r="R62" s="10"/>
    </row>
    <row r="63" spans="2:18" s="2" customFormat="1" ht="14.25" customHeight="1">
      <c r="B63" s="9"/>
      <c r="D63" s="28"/>
      <c r="H63" s="29"/>
      <c r="J63" s="28"/>
      <c r="P63" s="29"/>
      <c r="R63" s="10"/>
    </row>
    <row r="64" spans="2:18" s="2" customFormat="1" ht="14.25" customHeight="1">
      <c r="B64" s="9"/>
      <c r="D64" s="28"/>
      <c r="H64" s="29"/>
      <c r="J64" s="28"/>
      <c r="P64" s="29"/>
      <c r="R64" s="10"/>
    </row>
    <row r="65" spans="2:18" s="2" customFormat="1" ht="14.25" customHeight="1">
      <c r="B65" s="9"/>
      <c r="D65" s="28"/>
      <c r="H65" s="29"/>
      <c r="J65" s="28"/>
      <c r="P65" s="29"/>
      <c r="R65" s="10"/>
    </row>
    <row r="66" spans="2:18" s="2" customFormat="1" ht="14.25" customHeight="1">
      <c r="B66" s="9"/>
      <c r="D66" s="28"/>
      <c r="H66" s="29"/>
      <c r="J66" s="28"/>
      <c r="P66" s="29"/>
      <c r="R66" s="10"/>
    </row>
    <row r="67" spans="2:18" s="2" customFormat="1" ht="14.25" customHeight="1">
      <c r="B67" s="9"/>
      <c r="D67" s="28"/>
      <c r="H67" s="29"/>
      <c r="J67" s="28"/>
      <c r="P67" s="29"/>
      <c r="R67" s="10"/>
    </row>
    <row r="68" spans="2:18" s="2" customFormat="1" ht="14.25" customHeight="1">
      <c r="B68" s="9"/>
      <c r="D68" s="28"/>
      <c r="H68" s="29"/>
      <c r="J68" s="28"/>
      <c r="P68" s="29"/>
      <c r="R68" s="10"/>
    </row>
    <row r="69" spans="2:18" s="2" customFormat="1" ht="14.25" customHeight="1">
      <c r="B69" s="9"/>
      <c r="D69" s="28"/>
      <c r="H69" s="29"/>
      <c r="J69" s="28"/>
      <c r="P69" s="29"/>
      <c r="R69" s="10"/>
    </row>
    <row r="70" spans="2:18" s="5" customFormat="1" ht="15.75" customHeight="1">
      <c r="B70" s="16"/>
      <c r="D70" s="30" t="s">
        <v>31</v>
      </c>
      <c r="E70" s="31"/>
      <c r="F70" s="31"/>
      <c r="G70" s="32" t="s">
        <v>32</v>
      </c>
      <c r="H70" s="33"/>
      <c r="J70" s="30" t="s">
        <v>31</v>
      </c>
      <c r="K70" s="31"/>
      <c r="L70" s="31"/>
      <c r="M70" s="31"/>
      <c r="N70" s="32" t="s">
        <v>32</v>
      </c>
      <c r="O70" s="31"/>
      <c r="P70" s="33"/>
      <c r="R70" s="17"/>
    </row>
    <row r="71" spans="2:18" s="5" customFormat="1" ht="15" customHeight="1"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  <row r="75" spans="2:18" s="5" customFormat="1" ht="7.5" customHeight="1"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</row>
    <row r="76" spans="2:18" s="5" customFormat="1" ht="37.5" customHeight="1">
      <c r="B76" s="16"/>
      <c r="C76" s="102" t="s">
        <v>46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7"/>
    </row>
    <row r="77" spans="2:18" s="5" customFormat="1" ht="7.5" customHeight="1">
      <c r="B77" s="16"/>
      <c r="R77" s="17"/>
    </row>
    <row r="78" spans="2:18" s="5" customFormat="1" ht="15" customHeight="1">
      <c r="B78" s="16"/>
      <c r="C78" s="13" t="s">
        <v>4</v>
      </c>
      <c r="F78" s="103" t="e">
        <f>$F$6</f>
        <v>#REF!</v>
      </c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R78" s="17"/>
    </row>
    <row r="79" spans="2:18" s="5" customFormat="1" ht="15" customHeight="1">
      <c r="B79" s="16"/>
      <c r="C79" s="12" t="s">
        <v>43</v>
      </c>
      <c r="F79" s="104" t="str">
        <f>$F$7</f>
        <v>SO 02 - SO 02 Revitalizace střešních plášťů - ZTI</v>
      </c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R79" s="17"/>
    </row>
    <row r="80" spans="2:18" s="5" customFormat="1" ht="7.5" customHeight="1">
      <c r="B80" s="16"/>
      <c r="R80" s="17"/>
    </row>
    <row r="81" spans="2:18" s="5" customFormat="1" ht="18.75" customHeight="1">
      <c r="B81" s="16"/>
      <c r="C81" s="13" t="s">
        <v>6</v>
      </c>
      <c r="F81" s="14" t="str">
        <f>$F$9</f>
        <v>BRNO</v>
      </c>
      <c r="K81" s="13" t="s">
        <v>8</v>
      </c>
      <c r="M81" s="115" t="e">
        <f>IF($O$9="","",$O$9)</f>
        <v>#REF!</v>
      </c>
      <c r="N81" s="105"/>
      <c r="O81" s="105"/>
      <c r="P81" s="105"/>
      <c r="R81" s="17"/>
    </row>
    <row r="82" spans="2:18" s="5" customFormat="1" ht="7.5" customHeight="1">
      <c r="B82" s="16"/>
      <c r="R82" s="17"/>
    </row>
    <row r="83" spans="2:18" s="5" customFormat="1" ht="15.75" customHeight="1">
      <c r="B83" s="16"/>
      <c r="C83" s="13" t="s">
        <v>9</v>
      </c>
      <c r="F83" s="14" t="str">
        <f>$E$12</f>
        <v>MENDELOVA  UNIVERZITA  V  BRNĚ</v>
      </c>
      <c r="K83" s="13" t="s">
        <v>14</v>
      </c>
      <c r="M83" s="107" t="str">
        <f>$E$18</f>
        <v>ing.Helena Zámečníková Brno</v>
      </c>
      <c r="N83" s="105"/>
      <c r="O83" s="105"/>
      <c r="P83" s="105"/>
      <c r="Q83" s="105"/>
      <c r="R83" s="17"/>
    </row>
    <row r="84" spans="2:18" s="5" customFormat="1" ht="15" customHeight="1">
      <c r="B84" s="16"/>
      <c r="C84" s="13" t="s">
        <v>13</v>
      </c>
      <c r="F84" s="14" t="e">
        <f>IF($E$15="","",$E$15)</f>
        <v>#REF!</v>
      </c>
      <c r="K84" s="13" t="s">
        <v>16</v>
      </c>
      <c r="M84" s="107" t="str">
        <f>$E$21</f>
        <v>Kepertová</v>
      </c>
      <c r="N84" s="105"/>
      <c r="O84" s="105"/>
      <c r="P84" s="105"/>
      <c r="Q84" s="105"/>
      <c r="R84" s="17"/>
    </row>
    <row r="85" spans="2:18" s="5" customFormat="1" ht="11.25" customHeight="1">
      <c r="B85" s="16"/>
      <c r="R85" s="17"/>
    </row>
    <row r="86" spans="2:18" s="5" customFormat="1" ht="30" customHeight="1">
      <c r="B86" s="16"/>
      <c r="C86" s="116" t="s">
        <v>47</v>
      </c>
      <c r="D86" s="117"/>
      <c r="E86" s="117"/>
      <c r="F86" s="117"/>
      <c r="G86" s="117"/>
      <c r="H86" s="21"/>
      <c r="I86" s="21"/>
      <c r="J86" s="21"/>
      <c r="K86" s="21"/>
      <c r="L86" s="21"/>
      <c r="M86" s="21"/>
      <c r="N86" s="116" t="s">
        <v>48</v>
      </c>
      <c r="O86" s="105"/>
      <c r="P86" s="105"/>
      <c r="Q86" s="105"/>
      <c r="R86" s="17"/>
    </row>
    <row r="87" spans="2:18" s="5" customFormat="1" ht="11.25" customHeight="1">
      <c r="B87" s="16"/>
      <c r="R87" s="17"/>
    </row>
    <row r="88" spans="2:47" s="5" customFormat="1" ht="30" customHeight="1">
      <c r="B88" s="16"/>
      <c r="C88" s="46" t="s">
        <v>49</v>
      </c>
      <c r="N88" s="118">
        <f>ROUNDUP($N$118,2)</f>
        <v>0</v>
      </c>
      <c r="O88" s="105"/>
      <c r="P88" s="105"/>
      <c r="Q88" s="105"/>
      <c r="R88" s="17"/>
      <c r="AU88" s="5" t="s">
        <v>50</v>
      </c>
    </row>
    <row r="89" spans="2:18" s="47" customFormat="1" ht="25.5" customHeight="1">
      <c r="B89" s="55"/>
      <c r="D89" s="56" t="s">
        <v>51</v>
      </c>
      <c r="N89" s="119">
        <f>ROUNDUP($N$119,2)</f>
        <v>0</v>
      </c>
      <c r="O89" s="120"/>
      <c r="P89" s="120"/>
      <c r="Q89" s="120"/>
      <c r="R89" s="57"/>
    </row>
    <row r="90" spans="2:18" s="51" customFormat="1" ht="21" customHeight="1">
      <c r="B90" s="58"/>
      <c r="D90" s="48" t="s">
        <v>52</v>
      </c>
      <c r="N90" s="121">
        <f>ROUNDUP($N$120,2)</f>
        <v>0</v>
      </c>
      <c r="O90" s="120"/>
      <c r="P90" s="120"/>
      <c r="Q90" s="120"/>
      <c r="R90" s="59"/>
    </row>
    <row r="91" spans="2:18" s="47" customFormat="1" ht="22.5" customHeight="1">
      <c r="B91" s="55"/>
      <c r="D91" s="56" t="s">
        <v>53</v>
      </c>
      <c r="N91" s="122">
        <f>$N$124</f>
        <v>0</v>
      </c>
      <c r="O91" s="120"/>
      <c r="P91" s="120"/>
      <c r="Q91" s="120"/>
      <c r="R91" s="57"/>
    </row>
    <row r="92" spans="2:18" s="5" customFormat="1" ht="22.5" customHeight="1">
      <c r="B92" s="16"/>
      <c r="R92" s="17"/>
    </row>
    <row r="93" spans="2:21" s="5" customFormat="1" ht="30" customHeight="1">
      <c r="B93" s="16"/>
      <c r="C93" s="46" t="s">
        <v>54</v>
      </c>
      <c r="N93" s="118">
        <f>ROUNDUP($N$94+$N$95+$N$96+$N$97+$N$98+$N$99,2)</f>
        <v>0</v>
      </c>
      <c r="O93" s="105"/>
      <c r="P93" s="105"/>
      <c r="Q93" s="105"/>
      <c r="R93" s="17"/>
      <c r="T93" s="60"/>
      <c r="U93" s="61" t="s">
        <v>19</v>
      </c>
    </row>
    <row r="94" spans="2:62" s="5" customFormat="1" ht="18.75" customHeight="1">
      <c r="B94" s="16"/>
      <c r="D94" s="123" t="s">
        <v>55</v>
      </c>
      <c r="E94" s="105"/>
      <c r="F94" s="105"/>
      <c r="G94" s="105"/>
      <c r="H94" s="105"/>
      <c r="N94" s="124">
        <f>ROUNDUP($N$88*$T$94,2)</f>
        <v>0</v>
      </c>
      <c r="O94" s="105"/>
      <c r="P94" s="105"/>
      <c r="Q94" s="105"/>
      <c r="R94" s="17"/>
      <c r="T94" s="62"/>
      <c r="U94" s="63" t="s">
        <v>20</v>
      </c>
      <c r="AY94" s="5" t="s">
        <v>56</v>
      </c>
      <c r="BE94" s="49">
        <f>IF($U$94="základní",$N$94,0)</f>
        <v>0</v>
      </c>
      <c r="BF94" s="49">
        <f>IF($U$94="snížená",$N$94,0)</f>
        <v>0</v>
      </c>
      <c r="BG94" s="49">
        <f>IF($U$94="zákl. přenesená",$N$94,0)</f>
        <v>0</v>
      </c>
      <c r="BH94" s="49">
        <f>IF($U$94="sníž. přenesená",$N$94,0)</f>
        <v>0</v>
      </c>
      <c r="BI94" s="49">
        <f>IF($U$94="nulová",$N$94,0)</f>
        <v>0</v>
      </c>
      <c r="BJ94" s="5" t="s">
        <v>5</v>
      </c>
    </row>
    <row r="95" spans="2:62" s="5" customFormat="1" ht="18.75" customHeight="1">
      <c r="B95" s="16"/>
      <c r="D95" s="123" t="s">
        <v>57</v>
      </c>
      <c r="E95" s="105"/>
      <c r="F95" s="105"/>
      <c r="G95" s="105"/>
      <c r="H95" s="105"/>
      <c r="N95" s="124">
        <f>ROUNDUP($N$88*$T$95,2)</f>
        <v>0</v>
      </c>
      <c r="O95" s="105"/>
      <c r="P95" s="105"/>
      <c r="Q95" s="105"/>
      <c r="R95" s="17"/>
      <c r="T95" s="62"/>
      <c r="U95" s="63" t="s">
        <v>20</v>
      </c>
      <c r="AY95" s="5" t="s">
        <v>56</v>
      </c>
      <c r="BE95" s="49">
        <f>IF($U$95="základní",$N$95,0)</f>
        <v>0</v>
      </c>
      <c r="BF95" s="49">
        <f>IF($U$95="snížená",$N$95,0)</f>
        <v>0</v>
      </c>
      <c r="BG95" s="49">
        <f>IF($U$95="zákl. přenesená",$N$95,0)</f>
        <v>0</v>
      </c>
      <c r="BH95" s="49">
        <f>IF($U$95="sníž. přenesená",$N$95,0)</f>
        <v>0</v>
      </c>
      <c r="BI95" s="49">
        <f>IF($U$95="nulová",$N$95,0)</f>
        <v>0</v>
      </c>
      <c r="BJ95" s="5" t="s">
        <v>5</v>
      </c>
    </row>
    <row r="96" spans="2:62" s="5" customFormat="1" ht="18.75" customHeight="1">
      <c r="B96" s="16"/>
      <c r="D96" s="123" t="s">
        <v>58</v>
      </c>
      <c r="E96" s="105"/>
      <c r="F96" s="105"/>
      <c r="G96" s="105"/>
      <c r="H96" s="105"/>
      <c r="N96" s="124">
        <f>ROUNDUP($N$88*$T$96,2)</f>
        <v>0</v>
      </c>
      <c r="O96" s="105"/>
      <c r="P96" s="105"/>
      <c r="Q96" s="105"/>
      <c r="R96" s="17"/>
      <c r="T96" s="62"/>
      <c r="U96" s="63" t="s">
        <v>20</v>
      </c>
      <c r="AY96" s="5" t="s">
        <v>56</v>
      </c>
      <c r="BE96" s="49">
        <f>IF($U$96="základní",$N$96,0)</f>
        <v>0</v>
      </c>
      <c r="BF96" s="49">
        <f>IF($U$96="snížená",$N$96,0)</f>
        <v>0</v>
      </c>
      <c r="BG96" s="49">
        <f>IF($U$96="zákl. přenesená",$N$96,0)</f>
        <v>0</v>
      </c>
      <c r="BH96" s="49">
        <f>IF($U$96="sníž. přenesená",$N$96,0)</f>
        <v>0</v>
      </c>
      <c r="BI96" s="49">
        <f>IF($U$96="nulová",$N$96,0)</f>
        <v>0</v>
      </c>
      <c r="BJ96" s="5" t="s">
        <v>5</v>
      </c>
    </row>
    <row r="97" spans="2:62" s="5" customFormat="1" ht="18.75" customHeight="1">
      <c r="B97" s="16"/>
      <c r="D97" s="123" t="s">
        <v>59</v>
      </c>
      <c r="E97" s="105"/>
      <c r="F97" s="105"/>
      <c r="G97" s="105"/>
      <c r="H97" s="105"/>
      <c r="N97" s="124">
        <f>ROUNDUP($N$88*$T$97,2)</f>
        <v>0</v>
      </c>
      <c r="O97" s="105"/>
      <c r="P97" s="105"/>
      <c r="Q97" s="105"/>
      <c r="R97" s="17"/>
      <c r="T97" s="62"/>
      <c r="U97" s="63" t="s">
        <v>20</v>
      </c>
      <c r="AY97" s="5" t="s">
        <v>56</v>
      </c>
      <c r="BE97" s="49">
        <f>IF($U$97="základní",$N$97,0)</f>
        <v>0</v>
      </c>
      <c r="BF97" s="49">
        <f>IF($U$97="snížená",$N$97,0)</f>
        <v>0</v>
      </c>
      <c r="BG97" s="49">
        <f>IF($U$97="zákl. přenesená",$N$97,0)</f>
        <v>0</v>
      </c>
      <c r="BH97" s="49">
        <f>IF($U$97="sníž. přenesená",$N$97,0)</f>
        <v>0</v>
      </c>
      <c r="BI97" s="49">
        <f>IF($U$97="nulová",$N$97,0)</f>
        <v>0</v>
      </c>
      <c r="BJ97" s="5" t="s">
        <v>5</v>
      </c>
    </row>
    <row r="98" spans="2:62" s="5" customFormat="1" ht="18.75" customHeight="1">
      <c r="B98" s="16"/>
      <c r="D98" s="123" t="s">
        <v>60</v>
      </c>
      <c r="E98" s="105"/>
      <c r="F98" s="105"/>
      <c r="G98" s="105"/>
      <c r="H98" s="105"/>
      <c r="N98" s="124">
        <f>ROUNDUP($N$88*$T$98,2)</f>
        <v>0</v>
      </c>
      <c r="O98" s="105"/>
      <c r="P98" s="105"/>
      <c r="Q98" s="105"/>
      <c r="R98" s="17"/>
      <c r="T98" s="62"/>
      <c r="U98" s="63" t="s">
        <v>20</v>
      </c>
      <c r="AY98" s="5" t="s">
        <v>56</v>
      </c>
      <c r="BE98" s="49">
        <f>IF($U$98="základní",$N$98,0)</f>
        <v>0</v>
      </c>
      <c r="BF98" s="49">
        <f>IF($U$98="snížená",$N$98,0)</f>
        <v>0</v>
      </c>
      <c r="BG98" s="49">
        <f>IF($U$98="zákl. přenesená",$N$98,0)</f>
        <v>0</v>
      </c>
      <c r="BH98" s="49">
        <f>IF($U$98="sníž. přenesená",$N$98,0)</f>
        <v>0</v>
      </c>
      <c r="BI98" s="49">
        <f>IF($U$98="nulová",$N$98,0)</f>
        <v>0</v>
      </c>
      <c r="BJ98" s="5" t="s">
        <v>5</v>
      </c>
    </row>
    <row r="99" spans="2:62" s="5" customFormat="1" ht="18.75" customHeight="1">
      <c r="B99" s="16"/>
      <c r="D99" s="48" t="s">
        <v>61</v>
      </c>
      <c r="N99" s="124">
        <f>ROUNDUP($N$88*$T$99,2)</f>
        <v>0</v>
      </c>
      <c r="O99" s="105"/>
      <c r="P99" s="105"/>
      <c r="Q99" s="105"/>
      <c r="R99" s="17"/>
      <c r="T99" s="64"/>
      <c r="U99" s="65" t="s">
        <v>20</v>
      </c>
      <c r="AY99" s="5" t="s">
        <v>62</v>
      </c>
      <c r="BE99" s="49">
        <f>IF($U$99="základní",$N$99,0)</f>
        <v>0</v>
      </c>
      <c r="BF99" s="49">
        <f>IF($U$99="snížená",$N$99,0)</f>
        <v>0</v>
      </c>
      <c r="BG99" s="49">
        <f>IF($U$99="zákl. přenesená",$N$99,0)</f>
        <v>0</v>
      </c>
      <c r="BH99" s="49">
        <f>IF($U$99="sníž. přenesená",$N$99,0)</f>
        <v>0</v>
      </c>
      <c r="BI99" s="49">
        <f>IF($U$99="nulová",$N$99,0)</f>
        <v>0</v>
      </c>
      <c r="BJ99" s="5" t="s">
        <v>5</v>
      </c>
    </row>
    <row r="100" spans="2:18" s="5" customFormat="1" ht="14.25" customHeight="1">
      <c r="B100" s="16"/>
      <c r="R100" s="17"/>
    </row>
    <row r="101" spans="2:18" s="5" customFormat="1" ht="30" customHeight="1">
      <c r="B101" s="16"/>
      <c r="C101" s="50" t="s">
        <v>40</v>
      </c>
      <c r="D101" s="21"/>
      <c r="E101" s="21"/>
      <c r="F101" s="21"/>
      <c r="G101" s="21"/>
      <c r="H101" s="21"/>
      <c r="I101" s="21"/>
      <c r="J101" s="21"/>
      <c r="K101" s="21"/>
      <c r="L101" s="125">
        <f>ROUNDUP(SUM($N$88+$N$93),2)</f>
        <v>0</v>
      </c>
      <c r="M101" s="117"/>
      <c r="N101" s="117"/>
      <c r="O101" s="117"/>
      <c r="P101" s="117"/>
      <c r="Q101" s="117"/>
      <c r="R101" s="17"/>
    </row>
    <row r="102" spans="2:18" s="5" customFormat="1" ht="7.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6" spans="2:18" s="5" customFormat="1" ht="7.5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9"/>
    </row>
    <row r="107" spans="2:18" s="5" customFormat="1" ht="37.5" customHeight="1">
      <c r="B107" s="16"/>
      <c r="C107" s="102" t="s">
        <v>63</v>
      </c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7"/>
    </row>
    <row r="108" spans="2:18" s="5" customFormat="1" ht="7.5" customHeight="1">
      <c r="B108" s="16"/>
      <c r="R108" s="17"/>
    </row>
    <row r="109" spans="2:18" s="5" customFormat="1" ht="15" customHeight="1">
      <c r="B109" s="16"/>
      <c r="C109" s="13" t="s">
        <v>4</v>
      </c>
      <c r="F109" s="103" t="e">
        <f>$F$6</f>
        <v>#REF!</v>
      </c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R109" s="17"/>
    </row>
    <row r="110" spans="2:18" s="5" customFormat="1" ht="15" customHeight="1">
      <c r="B110" s="16"/>
      <c r="C110" s="12" t="s">
        <v>43</v>
      </c>
      <c r="F110" s="104" t="str">
        <f>$F$7</f>
        <v>SO 02 - SO 02 Revitalizace střešních plášťů - ZTI</v>
      </c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R110" s="17"/>
    </row>
    <row r="111" spans="2:18" s="5" customFormat="1" ht="7.5" customHeight="1">
      <c r="B111" s="16"/>
      <c r="R111" s="17"/>
    </row>
    <row r="112" spans="2:18" s="5" customFormat="1" ht="18.75" customHeight="1">
      <c r="B112" s="16"/>
      <c r="C112" s="13" t="s">
        <v>6</v>
      </c>
      <c r="F112" s="14" t="str">
        <f>$F$9</f>
        <v>BRNO</v>
      </c>
      <c r="K112" s="13" t="s">
        <v>8</v>
      </c>
      <c r="M112" s="115" t="e">
        <f>IF($O$9="","",$O$9)</f>
        <v>#REF!</v>
      </c>
      <c r="N112" s="105"/>
      <c r="O112" s="105"/>
      <c r="P112" s="105"/>
      <c r="R112" s="17"/>
    </row>
    <row r="113" spans="2:18" s="5" customFormat="1" ht="7.5" customHeight="1">
      <c r="B113" s="16"/>
      <c r="R113" s="17"/>
    </row>
    <row r="114" spans="2:18" s="5" customFormat="1" ht="15.75" customHeight="1">
      <c r="B114" s="16"/>
      <c r="C114" s="13" t="s">
        <v>9</v>
      </c>
      <c r="F114" s="14" t="str">
        <f>$E$12</f>
        <v>MENDELOVA  UNIVERZITA  V  BRNĚ</v>
      </c>
      <c r="K114" s="13" t="s">
        <v>14</v>
      </c>
      <c r="M114" s="107" t="str">
        <f>$E$18</f>
        <v>ing.Helena Zámečníková Brno</v>
      </c>
      <c r="N114" s="105"/>
      <c r="O114" s="105"/>
      <c r="P114" s="105"/>
      <c r="Q114" s="105"/>
      <c r="R114" s="17"/>
    </row>
    <row r="115" spans="2:18" s="5" customFormat="1" ht="15" customHeight="1">
      <c r="B115" s="16"/>
      <c r="C115" s="13" t="s">
        <v>13</v>
      </c>
      <c r="F115" s="14" t="e">
        <f>IF($E$15="","",$E$15)</f>
        <v>#REF!</v>
      </c>
      <c r="K115" s="13" t="s">
        <v>16</v>
      </c>
      <c r="M115" s="107" t="str">
        <f>$E$21</f>
        <v>Kepertová</v>
      </c>
      <c r="N115" s="105"/>
      <c r="O115" s="105"/>
      <c r="P115" s="105"/>
      <c r="Q115" s="105"/>
      <c r="R115" s="17"/>
    </row>
    <row r="116" spans="2:18" s="5" customFormat="1" ht="11.25" customHeight="1">
      <c r="B116" s="16"/>
      <c r="R116" s="17"/>
    </row>
    <row r="117" spans="2:27" s="66" customFormat="1" ht="30" customHeight="1">
      <c r="B117" s="67"/>
      <c r="C117" s="68" t="s">
        <v>64</v>
      </c>
      <c r="D117" s="69" t="s">
        <v>65</v>
      </c>
      <c r="E117" s="69" t="s">
        <v>35</v>
      </c>
      <c r="F117" s="126" t="s">
        <v>66</v>
      </c>
      <c r="G117" s="127"/>
      <c r="H117" s="127"/>
      <c r="I117" s="127"/>
      <c r="J117" s="69" t="s">
        <v>67</v>
      </c>
      <c r="K117" s="69" t="s">
        <v>68</v>
      </c>
      <c r="L117" s="126" t="s">
        <v>69</v>
      </c>
      <c r="M117" s="127"/>
      <c r="N117" s="126" t="s">
        <v>70</v>
      </c>
      <c r="O117" s="127"/>
      <c r="P117" s="127"/>
      <c r="Q117" s="128"/>
      <c r="R117" s="70"/>
      <c r="T117" s="42" t="s">
        <v>71</v>
      </c>
      <c r="U117" s="43" t="s">
        <v>19</v>
      </c>
      <c r="V117" s="43" t="s">
        <v>72</v>
      </c>
      <c r="W117" s="43" t="s">
        <v>73</v>
      </c>
      <c r="X117" s="43" t="s">
        <v>74</v>
      </c>
      <c r="Y117" s="43" t="s">
        <v>75</v>
      </c>
      <c r="Z117" s="43" t="s">
        <v>76</v>
      </c>
      <c r="AA117" s="44" t="s">
        <v>77</v>
      </c>
    </row>
    <row r="118" spans="2:63" s="5" customFormat="1" ht="30" customHeight="1">
      <c r="B118" s="16"/>
      <c r="C118" s="46" t="s">
        <v>45</v>
      </c>
      <c r="N118" s="135">
        <f>$BK$118</f>
        <v>0</v>
      </c>
      <c r="O118" s="105"/>
      <c r="P118" s="105"/>
      <c r="Q118" s="105"/>
      <c r="R118" s="17"/>
      <c r="T118" s="45"/>
      <c r="U118" s="26"/>
      <c r="V118" s="26"/>
      <c r="W118" s="71">
        <f>$W$119+$W$124</f>
        <v>8.347</v>
      </c>
      <c r="X118" s="26"/>
      <c r="Y118" s="71">
        <f>$Y$119+$Y$124</f>
        <v>0.02346</v>
      </c>
      <c r="Z118" s="26"/>
      <c r="AA118" s="72">
        <f>$AA$119+$AA$124</f>
        <v>0</v>
      </c>
      <c r="AT118" s="5" t="s">
        <v>36</v>
      </c>
      <c r="AU118" s="5" t="s">
        <v>50</v>
      </c>
      <c r="BK118" s="73">
        <f>$BK$119+$BK$124</f>
        <v>0</v>
      </c>
    </row>
    <row r="119" spans="2:63" s="74" customFormat="1" ht="37.5" customHeight="1">
      <c r="B119" s="75"/>
      <c r="D119" s="76" t="s">
        <v>51</v>
      </c>
      <c r="N119" s="122">
        <f>$BK$119</f>
        <v>0</v>
      </c>
      <c r="O119" s="136"/>
      <c r="P119" s="136"/>
      <c r="Q119" s="136"/>
      <c r="R119" s="78"/>
      <c r="T119" s="79"/>
      <c r="W119" s="80">
        <f>$W$120</f>
        <v>8.347</v>
      </c>
      <c r="Y119" s="80">
        <f>$Y$120</f>
        <v>0.02346</v>
      </c>
      <c r="AA119" s="81">
        <f>$AA$120</f>
        <v>0</v>
      </c>
      <c r="AR119" s="77" t="s">
        <v>41</v>
      </c>
      <c r="AT119" s="77" t="s">
        <v>36</v>
      </c>
      <c r="AU119" s="77" t="s">
        <v>37</v>
      </c>
      <c r="AY119" s="77" t="s">
        <v>78</v>
      </c>
      <c r="BK119" s="82">
        <f>$BK$120</f>
        <v>0</v>
      </c>
    </row>
    <row r="120" spans="2:63" s="74" customFormat="1" ht="21" customHeight="1">
      <c r="B120" s="75"/>
      <c r="D120" s="83" t="s">
        <v>52</v>
      </c>
      <c r="N120" s="137">
        <f>$BK$120</f>
        <v>0</v>
      </c>
      <c r="O120" s="136"/>
      <c r="P120" s="136"/>
      <c r="Q120" s="136"/>
      <c r="R120" s="78"/>
      <c r="T120" s="79"/>
      <c r="W120" s="80">
        <f>SUM($W$121:$W$123)</f>
        <v>8.347</v>
      </c>
      <c r="Y120" s="80">
        <f>SUM($Y$121:$Y$123)</f>
        <v>0.02346</v>
      </c>
      <c r="AA120" s="81">
        <f>SUM($AA$121:$AA$123)</f>
        <v>0</v>
      </c>
      <c r="AR120" s="77" t="s">
        <v>41</v>
      </c>
      <c r="AT120" s="77" t="s">
        <v>36</v>
      </c>
      <c r="AU120" s="77" t="s">
        <v>5</v>
      </c>
      <c r="AY120" s="77" t="s">
        <v>78</v>
      </c>
      <c r="BK120" s="82">
        <f>SUM($BK$121:$BK$123)</f>
        <v>0</v>
      </c>
    </row>
    <row r="121" spans="2:64" s="5" customFormat="1" ht="27" customHeight="1">
      <c r="B121" s="16"/>
      <c r="C121" s="84" t="s">
        <v>5</v>
      </c>
      <c r="D121" s="84" t="s">
        <v>79</v>
      </c>
      <c r="E121" s="85" t="s">
        <v>80</v>
      </c>
      <c r="F121" s="134" t="s">
        <v>81</v>
      </c>
      <c r="G121" s="132"/>
      <c r="H121" s="132"/>
      <c r="I121" s="132"/>
      <c r="J121" s="86" t="s">
        <v>82</v>
      </c>
      <c r="K121" s="87">
        <v>17</v>
      </c>
      <c r="L121" s="131">
        <v>0</v>
      </c>
      <c r="M121" s="132"/>
      <c r="N121" s="133">
        <f>ROUND($L$121*$K$121,2)</f>
        <v>0</v>
      </c>
      <c r="O121" s="132"/>
      <c r="P121" s="132"/>
      <c r="Q121" s="132"/>
      <c r="R121" s="17"/>
      <c r="T121" s="88"/>
      <c r="U121" s="20" t="s">
        <v>20</v>
      </c>
      <c r="V121" s="89">
        <v>0.314</v>
      </c>
      <c r="W121" s="89">
        <f>$V$121*$K$121</f>
        <v>5.338</v>
      </c>
      <c r="X121" s="89">
        <v>0.00109</v>
      </c>
      <c r="Y121" s="89">
        <f>$X$121*$K$121</f>
        <v>0.01853</v>
      </c>
      <c r="Z121" s="89">
        <v>0</v>
      </c>
      <c r="AA121" s="90">
        <f>$Z$121*$K$121</f>
        <v>0</v>
      </c>
      <c r="AR121" s="5" t="s">
        <v>83</v>
      </c>
      <c r="AT121" s="5" t="s">
        <v>79</v>
      </c>
      <c r="AU121" s="5" t="s">
        <v>41</v>
      </c>
      <c r="AY121" s="5" t="s">
        <v>78</v>
      </c>
      <c r="BE121" s="49">
        <f>IF($U$121="základní",$N$121,0)</f>
        <v>0</v>
      </c>
      <c r="BF121" s="49">
        <f>IF($U$121="snížená",$N$121,0)</f>
        <v>0</v>
      </c>
      <c r="BG121" s="49">
        <f>IF($U$121="zákl. přenesená",$N$121,0)</f>
        <v>0</v>
      </c>
      <c r="BH121" s="49">
        <f>IF($U$121="sníž. přenesená",$N$121,0)</f>
        <v>0</v>
      </c>
      <c r="BI121" s="49">
        <f>IF($U$121="nulová",$N$121,0)</f>
        <v>0</v>
      </c>
      <c r="BJ121" s="5" t="s">
        <v>5</v>
      </c>
      <c r="BK121" s="49">
        <f>ROUND($L$121*$K$121,2)</f>
        <v>0</v>
      </c>
      <c r="BL121" s="5" t="s">
        <v>83</v>
      </c>
    </row>
    <row r="122" spans="2:64" s="5" customFormat="1" ht="27" customHeight="1">
      <c r="B122" s="16"/>
      <c r="C122" s="84" t="s">
        <v>41</v>
      </c>
      <c r="D122" s="84" t="s">
        <v>79</v>
      </c>
      <c r="E122" s="85" t="s">
        <v>84</v>
      </c>
      <c r="F122" s="134" t="s">
        <v>85</v>
      </c>
      <c r="G122" s="132"/>
      <c r="H122" s="132"/>
      <c r="I122" s="132"/>
      <c r="J122" s="86" t="s">
        <v>86</v>
      </c>
      <c r="K122" s="87">
        <v>17</v>
      </c>
      <c r="L122" s="131">
        <v>0</v>
      </c>
      <c r="M122" s="132"/>
      <c r="N122" s="133">
        <f>ROUND($L$122*$K$122,2)</f>
        <v>0</v>
      </c>
      <c r="O122" s="132"/>
      <c r="P122" s="132"/>
      <c r="Q122" s="132"/>
      <c r="R122" s="17"/>
      <c r="T122" s="88"/>
      <c r="U122" s="20" t="s">
        <v>20</v>
      </c>
      <c r="V122" s="89">
        <v>0.177</v>
      </c>
      <c r="W122" s="89">
        <f>$V$122*$K$122</f>
        <v>3.009</v>
      </c>
      <c r="X122" s="89">
        <v>0.00029</v>
      </c>
      <c r="Y122" s="89">
        <f>$X$122*$K$122</f>
        <v>0.00493</v>
      </c>
      <c r="Z122" s="89">
        <v>0</v>
      </c>
      <c r="AA122" s="90">
        <f>$Z$122*$K$122</f>
        <v>0</v>
      </c>
      <c r="AR122" s="5" t="s">
        <v>83</v>
      </c>
      <c r="AT122" s="5" t="s">
        <v>79</v>
      </c>
      <c r="AU122" s="5" t="s">
        <v>41</v>
      </c>
      <c r="AY122" s="5" t="s">
        <v>78</v>
      </c>
      <c r="BE122" s="49">
        <f>IF($U$122="základní",$N$122,0)</f>
        <v>0</v>
      </c>
      <c r="BF122" s="49">
        <f>IF($U$122="snížená",$N$122,0)</f>
        <v>0</v>
      </c>
      <c r="BG122" s="49">
        <f>IF($U$122="zákl. přenesená",$N$122,0)</f>
        <v>0</v>
      </c>
      <c r="BH122" s="49">
        <f>IF($U$122="sníž. přenesená",$N$122,0)</f>
        <v>0</v>
      </c>
      <c r="BI122" s="49">
        <f>IF($U$122="nulová",$N$122,0)</f>
        <v>0</v>
      </c>
      <c r="BJ122" s="5" t="s">
        <v>5</v>
      </c>
      <c r="BK122" s="49">
        <f>ROUND($L$122*$K$122,2)</f>
        <v>0</v>
      </c>
      <c r="BL122" s="5" t="s">
        <v>83</v>
      </c>
    </row>
    <row r="123" spans="2:64" s="5" customFormat="1" ht="27" customHeight="1">
      <c r="B123" s="16"/>
      <c r="C123" s="84" t="s">
        <v>87</v>
      </c>
      <c r="D123" s="84" t="s">
        <v>79</v>
      </c>
      <c r="E123" s="85" t="s">
        <v>88</v>
      </c>
      <c r="F123" s="134" t="s">
        <v>89</v>
      </c>
      <c r="G123" s="132"/>
      <c r="H123" s="132"/>
      <c r="I123" s="132"/>
      <c r="J123" s="86" t="s">
        <v>90</v>
      </c>
      <c r="K123" s="91">
        <v>0</v>
      </c>
      <c r="L123" s="131">
        <v>0</v>
      </c>
      <c r="M123" s="132"/>
      <c r="N123" s="133">
        <f>ROUND($L$123*$K$123,2)</f>
        <v>0</v>
      </c>
      <c r="O123" s="132"/>
      <c r="P123" s="132"/>
      <c r="Q123" s="132"/>
      <c r="R123" s="17"/>
      <c r="T123" s="88"/>
      <c r="U123" s="20" t="s">
        <v>20</v>
      </c>
      <c r="V123" s="89">
        <v>0</v>
      </c>
      <c r="W123" s="89">
        <f>$V$123*$K$123</f>
        <v>0</v>
      </c>
      <c r="X123" s="89">
        <v>0</v>
      </c>
      <c r="Y123" s="89">
        <f>$X$123*$K$123</f>
        <v>0</v>
      </c>
      <c r="Z123" s="89">
        <v>0</v>
      </c>
      <c r="AA123" s="90">
        <f>$Z$123*$K$123</f>
        <v>0</v>
      </c>
      <c r="AR123" s="5" t="s">
        <v>83</v>
      </c>
      <c r="AT123" s="5" t="s">
        <v>79</v>
      </c>
      <c r="AU123" s="5" t="s">
        <v>41</v>
      </c>
      <c r="AY123" s="5" t="s">
        <v>78</v>
      </c>
      <c r="BE123" s="49">
        <f>IF($U$123="základní",$N$123,0)</f>
        <v>0</v>
      </c>
      <c r="BF123" s="49">
        <f>IF($U$123="snížená",$N$123,0)</f>
        <v>0</v>
      </c>
      <c r="BG123" s="49">
        <f>IF($U$123="zákl. přenesená",$N$123,0)</f>
        <v>0</v>
      </c>
      <c r="BH123" s="49">
        <f>IF($U$123="sníž. přenesená",$N$123,0)</f>
        <v>0</v>
      </c>
      <c r="BI123" s="49">
        <f>IF($U$123="nulová",$N$123,0)</f>
        <v>0</v>
      </c>
      <c r="BJ123" s="5" t="s">
        <v>5</v>
      </c>
      <c r="BK123" s="49">
        <f>ROUND($L$123*$K$123,2)</f>
        <v>0</v>
      </c>
      <c r="BL123" s="5" t="s">
        <v>83</v>
      </c>
    </row>
    <row r="124" spans="2:63" s="5" customFormat="1" ht="51" customHeight="1">
      <c r="B124" s="16"/>
      <c r="D124" s="76" t="s">
        <v>91</v>
      </c>
      <c r="N124" s="122">
        <f>$BK$124</f>
        <v>0</v>
      </c>
      <c r="O124" s="105"/>
      <c r="P124" s="105"/>
      <c r="Q124" s="105"/>
      <c r="R124" s="17"/>
      <c r="T124" s="40"/>
      <c r="AA124" s="41"/>
      <c r="AT124" s="5" t="s">
        <v>36</v>
      </c>
      <c r="AU124" s="5" t="s">
        <v>37</v>
      </c>
      <c r="AY124" s="5" t="s">
        <v>92</v>
      </c>
      <c r="BK124" s="49">
        <f>SUM($BK$125:$BK$129)</f>
        <v>0</v>
      </c>
    </row>
    <row r="125" spans="2:63" s="5" customFormat="1" ht="23.25" customHeight="1">
      <c r="B125" s="16"/>
      <c r="C125" s="92"/>
      <c r="D125" s="92" t="s">
        <v>79</v>
      </c>
      <c r="E125" s="93"/>
      <c r="F125" s="129"/>
      <c r="G125" s="130"/>
      <c r="H125" s="130"/>
      <c r="I125" s="130"/>
      <c r="J125" s="94"/>
      <c r="K125" s="91"/>
      <c r="L125" s="131"/>
      <c r="M125" s="132"/>
      <c r="N125" s="133">
        <f>$BK$125</f>
        <v>0</v>
      </c>
      <c r="O125" s="132"/>
      <c r="P125" s="132"/>
      <c r="Q125" s="132"/>
      <c r="R125" s="17"/>
      <c r="T125" s="88"/>
      <c r="U125" s="95" t="s">
        <v>20</v>
      </c>
      <c r="AA125" s="41"/>
      <c r="AT125" s="5" t="s">
        <v>92</v>
      </c>
      <c r="AU125" s="5" t="s">
        <v>5</v>
      </c>
      <c r="AY125" s="5" t="s">
        <v>92</v>
      </c>
      <c r="BE125" s="49">
        <f>IF($U$125="základní",$N$125,0)</f>
        <v>0</v>
      </c>
      <c r="BF125" s="49">
        <f>IF($U$125="snížená",$N$125,0)</f>
        <v>0</v>
      </c>
      <c r="BG125" s="49">
        <f>IF($U$125="zákl. přenesená",$N$125,0)</f>
        <v>0</v>
      </c>
      <c r="BH125" s="49">
        <f>IF($U$125="sníž. přenesená",$N$125,0)</f>
        <v>0</v>
      </c>
      <c r="BI125" s="49">
        <f>IF($U$125="nulová",$N$125,0)</f>
        <v>0</v>
      </c>
      <c r="BJ125" s="5" t="s">
        <v>5</v>
      </c>
      <c r="BK125" s="49">
        <f>$L$125*$K$125</f>
        <v>0</v>
      </c>
    </row>
    <row r="126" spans="2:63" s="5" customFormat="1" ht="23.25" customHeight="1">
      <c r="B126" s="16"/>
      <c r="C126" s="92"/>
      <c r="D126" s="92" t="s">
        <v>79</v>
      </c>
      <c r="E126" s="93"/>
      <c r="F126" s="129"/>
      <c r="G126" s="130"/>
      <c r="H126" s="130"/>
      <c r="I126" s="130"/>
      <c r="J126" s="94"/>
      <c r="K126" s="91"/>
      <c r="L126" s="131"/>
      <c r="M126" s="132"/>
      <c r="N126" s="133">
        <f>$BK$126</f>
        <v>0</v>
      </c>
      <c r="O126" s="132"/>
      <c r="P126" s="132"/>
      <c r="Q126" s="132"/>
      <c r="R126" s="17"/>
      <c r="T126" s="88"/>
      <c r="U126" s="95" t="s">
        <v>20</v>
      </c>
      <c r="AA126" s="41"/>
      <c r="AT126" s="5" t="s">
        <v>92</v>
      </c>
      <c r="AU126" s="5" t="s">
        <v>5</v>
      </c>
      <c r="AY126" s="5" t="s">
        <v>92</v>
      </c>
      <c r="BE126" s="49">
        <f>IF($U$126="základní",$N$126,0)</f>
        <v>0</v>
      </c>
      <c r="BF126" s="49">
        <f>IF($U$126="snížená",$N$126,0)</f>
        <v>0</v>
      </c>
      <c r="BG126" s="49">
        <f>IF($U$126="zákl. přenesená",$N$126,0)</f>
        <v>0</v>
      </c>
      <c r="BH126" s="49">
        <f>IF($U$126="sníž. přenesená",$N$126,0)</f>
        <v>0</v>
      </c>
      <c r="BI126" s="49">
        <f>IF($U$126="nulová",$N$126,0)</f>
        <v>0</v>
      </c>
      <c r="BJ126" s="5" t="s">
        <v>5</v>
      </c>
      <c r="BK126" s="49">
        <f>$L$126*$K$126</f>
        <v>0</v>
      </c>
    </row>
    <row r="127" spans="2:63" s="5" customFormat="1" ht="23.25" customHeight="1">
      <c r="B127" s="16"/>
      <c r="C127" s="92"/>
      <c r="D127" s="92" t="s">
        <v>79</v>
      </c>
      <c r="E127" s="93"/>
      <c r="F127" s="129"/>
      <c r="G127" s="130"/>
      <c r="H127" s="130"/>
      <c r="I127" s="130"/>
      <c r="J127" s="94"/>
      <c r="K127" s="91"/>
      <c r="L127" s="131"/>
      <c r="M127" s="132"/>
      <c r="N127" s="133">
        <f>$BK$127</f>
        <v>0</v>
      </c>
      <c r="O127" s="132"/>
      <c r="P127" s="132"/>
      <c r="Q127" s="132"/>
      <c r="R127" s="17"/>
      <c r="T127" s="88"/>
      <c r="U127" s="95" t="s">
        <v>20</v>
      </c>
      <c r="AA127" s="41"/>
      <c r="AT127" s="5" t="s">
        <v>92</v>
      </c>
      <c r="AU127" s="5" t="s">
        <v>5</v>
      </c>
      <c r="AY127" s="5" t="s">
        <v>92</v>
      </c>
      <c r="BE127" s="49">
        <f>IF($U$127="základní",$N$127,0)</f>
        <v>0</v>
      </c>
      <c r="BF127" s="49">
        <f>IF($U$127="snížená",$N$127,0)</f>
        <v>0</v>
      </c>
      <c r="BG127" s="49">
        <f>IF($U$127="zákl. přenesená",$N$127,0)</f>
        <v>0</v>
      </c>
      <c r="BH127" s="49">
        <f>IF($U$127="sníž. přenesená",$N$127,0)</f>
        <v>0</v>
      </c>
      <c r="BI127" s="49">
        <f>IF($U$127="nulová",$N$127,0)</f>
        <v>0</v>
      </c>
      <c r="BJ127" s="5" t="s">
        <v>5</v>
      </c>
      <c r="BK127" s="49">
        <f>$L$127*$K$127</f>
        <v>0</v>
      </c>
    </row>
    <row r="128" spans="2:63" s="5" customFormat="1" ht="23.25" customHeight="1">
      <c r="B128" s="16"/>
      <c r="C128" s="92"/>
      <c r="D128" s="92" t="s">
        <v>79</v>
      </c>
      <c r="E128" s="93"/>
      <c r="F128" s="129"/>
      <c r="G128" s="130"/>
      <c r="H128" s="130"/>
      <c r="I128" s="130"/>
      <c r="J128" s="94"/>
      <c r="K128" s="91"/>
      <c r="L128" s="131"/>
      <c r="M128" s="132"/>
      <c r="N128" s="133">
        <f>$BK$128</f>
        <v>0</v>
      </c>
      <c r="O128" s="132"/>
      <c r="P128" s="132"/>
      <c r="Q128" s="132"/>
      <c r="R128" s="17"/>
      <c r="T128" s="88"/>
      <c r="U128" s="95" t="s">
        <v>20</v>
      </c>
      <c r="AA128" s="41"/>
      <c r="AT128" s="5" t="s">
        <v>92</v>
      </c>
      <c r="AU128" s="5" t="s">
        <v>5</v>
      </c>
      <c r="AY128" s="5" t="s">
        <v>92</v>
      </c>
      <c r="BE128" s="49">
        <f>IF($U$128="základní",$N$128,0)</f>
        <v>0</v>
      </c>
      <c r="BF128" s="49">
        <f>IF($U$128="snížená",$N$128,0)</f>
        <v>0</v>
      </c>
      <c r="BG128" s="49">
        <f>IF($U$128="zákl. přenesená",$N$128,0)</f>
        <v>0</v>
      </c>
      <c r="BH128" s="49">
        <f>IF($U$128="sníž. přenesená",$N$128,0)</f>
        <v>0</v>
      </c>
      <c r="BI128" s="49">
        <f>IF($U$128="nulová",$N$128,0)</f>
        <v>0</v>
      </c>
      <c r="BJ128" s="5" t="s">
        <v>5</v>
      </c>
      <c r="BK128" s="49">
        <f>$L$128*$K$128</f>
        <v>0</v>
      </c>
    </row>
    <row r="129" spans="2:63" s="5" customFormat="1" ht="23.25" customHeight="1">
      <c r="B129" s="16"/>
      <c r="C129" s="92"/>
      <c r="D129" s="92" t="s">
        <v>79</v>
      </c>
      <c r="E129" s="93"/>
      <c r="F129" s="129"/>
      <c r="G129" s="130"/>
      <c r="H129" s="130"/>
      <c r="I129" s="130"/>
      <c r="J129" s="94"/>
      <c r="K129" s="91"/>
      <c r="L129" s="131"/>
      <c r="M129" s="132"/>
      <c r="N129" s="133">
        <f>$BK$129</f>
        <v>0</v>
      </c>
      <c r="O129" s="132"/>
      <c r="P129" s="132"/>
      <c r="Q129" s="132"/>
      <c r="R129" s="17"/>
      <c r="T129" s="88"/>
      <c r="U129" s="95" t="s">
        <v>20</v>
      </c>
      <c r="V129" s="31"/>
      <c r="W129" s="31"/>
      <c r="X129" s="31"/>
      <c r="Y129" s="31"/>
      <c r="Z129" s="31"/>
      <c r="AA129" s="33"/>
      <c r="AT129" s="5" t="s">
        <v>92</v>
      </c>
      <c r="AU129" s="5" t="s">
        <v>5</v>
      </c>
      <c r="AY129" s="5" t="s">
        <v>92</v>
      </c>
      <c r="BE129" s="49">
        <f>IF($U$129="základní",$N$129,0)</f>
        <v>0</v>
      </c>
      <c r="BF129" s="49">
        <f>IF($U$129="snížená",$N$129,0)</f>
        <v>0</v>
      </c>
      <c r="BG129" s="49">
        <f>IF($U$129="zákl. přenesená",$N$129,0)</f>
        <v>0</v>
      </c>
      <c r="BH129" s="49">
        <f>IF($U$129="sníž. přenesená",$N$129,0)</f>
        <v>0</v>
      </c>
      <c r="BI129" s="49">
        <f>IF($U$129="nulová",$N$129,0)</f>
        <v>0</v>
      </c>
      <c r="BJ129" s="5" t="s">
        <v>5</v>
      </c>
      <c r="BK129" s="49">
        <f>$L$129*$K$129</f>
        <v>0</v>
      </c>
    </row>
    <row r="130" spans="2:18" s="5" customFormat="1" ht="7.5" customHeight="1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</row>
    <row r="131" s="2" customFormat="1" ht="14.25" customHeight="1"/>
  </sheetData>
  <sheetProtection/>
  <mergeCells count="92">
    <mergeCell ref="N118:Q118"/>
    <mergeCell ref="N119:Q119"/>
    <mergeCell ref="N120:Q120"/>
    <mergeCell ref="N124:Q124"/>
    <mergeCell ref="H1:K1"/>
    <mergeCell ref="S2:AC2"/>
    <mergeCell ref="F123:I123"/>
    <mergeCell ref="L123:M123"/>
    <mergeCell ref="N123:Q123"/>
    <mergeCell ref="F110:P110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5:I125"/>
    <mergeCell ref="L125:M125"/>
    <mergeCell ref="N125:Q125"/>
    <mergeCell ref="F121:I121"/>
    <mergeCell ref="L121:M121"/>
    <mergeCell ref="N121:Q121"/>
    <mergeCell ref="F122:I122"/>
    <mergeCell ref="L122:M122"/>
    <mergeCell ref="N122:Q122"/>
    <mergeCell ref="M112:P112"/>
    <mergeCell ref="M114:Q114"/>
    <mergeCell ref="M115:Q115"/>
    <mergeCell ref="F117:I117"/>
    <mergeCell ref="L117:M117"/>
    <mergeCell ref="N117:Q117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89:Q89"/>
    <mergeCell ref="N90:Q90"/>
    <mergeCell ref="N91:Q91"/>
    <mergeCell ref="N93:Q93"/>
    <mergeCell ref="D94:H94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25:D130">
      <formula1>"K,M"</formula1>
    </dataValidation>
    <dataValidation type="list" allowBlank="1" showInputMessage="1" showErrorMessage="1" error="Povoleny jsou hodnoty základní, snížená, zákl. přenesená, sníž. přenesená, nulová." sqref="U125:U13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17" tooltip="Rozpočet" display="3) Rozpočet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</dc:creator>
  <cp:keywords/>
  <dc:description/>
  <cp:lastModifiedBy>Vojtěch Koudelka</cp:lastModifiedBy>
  <dcterms:created xsi:type="dcterms:W3CDTF">2013-05-30T09:10:53Z</dcterms:created>
  <dcterms:modified xsi:type="dcterms:W3CDTF">2013-05-30T09:15:45Z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