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35" windowWidth="17400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<sst xmlns="http://schemas.openxmlformats.org/spreadsheetml/2006/main" count="138" uniqueCount="80">
  <si>
    <t>setřít prach z volných ploch stolů</t>
  </si>
  <si>
    <t>urovnání židlí, sedaček, křesel</t>
  </si>
  <si>
    <t>utřít kliky, úchyty a okolí klik u dveří a prosklených částí dveří vstupů</t>
  </si>
  <si>
    <t>ks</t>
  </si>
  <si>
    <t>vysát čalouněný nábytek, umýt podstavce a područky židlí</t>
  </si>
  <si>
    <t>mokré stírání prachu z nepolstrovaných částí sedacího nábytku</t>
  </si>
  <si>
    <t>setřít a dezinfikovat kliky, úchyty a potřísněné skvrny v okolí klik u dveří a prosklených částí dveří vstupů</t>
  </si>
  <si>
    <t>setřít prach z parapetů</t>
  </si>
  <si>
    <t>vymývání odpadkových nádob dezinfekčním roztokem</t>
  </si>
  <si>
    <t>setřít prach z volných ploch nábytku nad výšku 2,1 m</t>
  </si>
  <si>
    <t>setřít prach z volných ploch nábytku do výšky 2,1 m</t>
  </si>
  <si>
    <t>umýt a vyleštit skleněné plochy nábytku</t>
  </si>
  <si>
    <t xml:space="preserve">umýt parapety 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</si>
  <si>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</si>
  <si>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m2</t>
  </si>
  <si>
    <t>setřít prach z radiátorů (průměrně 12 žeber)</t>
  </si>
  <si>
    <t>vyčistit žaluzie horizontální i vertikální (netýká se venkovních žaluzií)</t>
  </si>
  <si>
    <t>ks (1 "sedací" místo)</t>
  </si>
  <si>
    <t>hloubkové čištění čalouněného nábytku mokrou cestou</t>
  </si>
  <si>
    <t>Mytí vitrín se sbírkami (umytí skla, setření prachu z ostatních částí)</t>
  </si>
  <si>
    <t>Mytí rámů obrazů a nástěnných map, mytí zasklených částí obrazů</t>
  </si>
  <si>
    <t xml:space="preserve">vytřít a dezinfikovat podlahové plochy na mokro, vč. umytí soklů na stěnách </t>
  </si>
  <si>
    <t>strojní čištění podlah</t>
  </si>
  <si>
    <t>sanace ochranné vrstvy – PVC, dle návodu na ošetřování</t>
  </si>
  <si>
    <t>umýt lavice vč. vnitřků</t>
  </si>
  <si>
    <t>utřít tabule v posluchárnách nebo učebnách</t>
  </si>
  <si>
    <t>setřít a dezinfikovat desku kuchyňské linky</t>
  </si>
  <si>
    <t>umýt kuchyňské přístroje, desinfekce vnitřku mikrovlnných trub</t>
  </si>
  <si>
    <t>umýt a dezinfikovat vnitřní prostory kuchyňské linky, ledničky</t>
  </si>
  <si>
    <t>umýt WC mísy, pisoáry, dezinfekce (včetně okolních obkladů stěn)</t>
  </si>
  <si>
    <t>umýt a vyleštit zrcadla, vč. rámů</t>
  </si>
  <si>
    <t>doplnit zásobníky na toaletní papír</t>
  </si>
  <si>
    <t>doplnit zásobníky na papírové ručníky</t>
  </si>
  <si>
    <t>vyčistit sprchové závěsy</t>
  </si>
  <si>
    <t>Setřít nasucho prach z volně vystavených časopisů v čítárně</t>
  </si>
  <si>
    <t>vysátí prachu z knih a časopisů a umytí polic pod knihami a časopisy</t>
  </si>
  <si>
    <t>Odstranění starých vrstev desinfekce pomocí speciálního roztoku (např. DEQUAT). Jedná se o setření podlahové plochy tímto roztokem namísto běžně používaného desinfekčního</t>
  </si>
  <si>
    <t>HZS mimopracovní</t>
  </si>
  <si>
    <t>HZS pracovní klid</t>
  </si>
  <si>
    <t>HZS svátky</t>
  </si>
  <si>
    <t>hod</t>
  </si>
  <si>
    <t>vynést obsah odpadkových košů (vč. skartovacích přístrojů), přesun odpadu do kontejnerů v 1. PP, ukládání separovaného odpadu dle druhů</t>
  </si>
  <si>
    <t>výměna sáčků v odpadkových koších a případně skartovacích strojích</t>
  </si>
  <si>
    <t>dodávka sáčku</t>
  </si>
  <si>
    <t>setřít prach ze zařizovacích předmětů, stolních lamp, telefonních přístrojů, nástěnných vypínačů, faxů, tiskáren, televizorů, dávkovačů mýdla, zásobníků toaletních papírů a papírových ručníků apod.</t>
  </si>
  <si>
    <t>umýt a dezinfikovat dřezy a umyvadla</t>
  </si>
  <si>
    <t xml:space="preserve">namokro setřít veškeré přístupné plochy nábytku, a obkladů vč. ošetření přípravkem vhodným na nábytek (s antistatickým účinkem) </t>
  </si>
  <si>
    <t>namokro setřít prach z obtížně dosažitelných ploch (např. klimatizačních jednotek a nouzového osvětlení, stěnových příček nesahajících až ke stropu, apod.)</t>
  </si>
  <si>
    <t>umýt sklo prosklených dveří a stěn</t>
  </si>
  <si>
    <t>Mytí dveří včetně zárubní a případných bočních světlíků či nadstvětlíků (z obou stran)</t>
  </si>
  <si>
    <t>umýt demontované kryty svítidel</t>
  </si>
  <si>
    <t>vysát koberce - vč. čistících zón (jsou-li), odstranění žvýkaček</t>
  </si>
  <si>
    <t>Čištění koberců mokrou cestou</t>
  </si>
  <si>
    <t>setřít prach z obrazů, plastik a nástěnek</t>
  </si>
  <si>
    <t>doplnit dávkovače tekutého mýdla a mycího prostředku</t>
  </si>
  <si>
    <t>dodávka tekutého mýdla</t>
  </si>
  <si>
    <t>l</t>
  </si>
  <si>
    <t>umýt vodovodní baterie a dotčené okolní obklady včetně dezinfekce</t>
  </si>
  <si>
    <t>umýt kompletní obklady stěn, dezinfekce</t>
  </si>
  <si>
    <t>umýt celé radiátory včetně dezinfekce (průměrně 12 žeber)</t>
  </si>
  <si>
    <t>Umýt volné plochy stolů</t>
  </si>
  <si>
    <t>očištění počítačů, monitorů, televizorů k tomu určeným prostředkem</t>
  </si>
  <si>
    <t>umýt židle s nečalouněným povrchem</t>
  </si>
  <si>
    <t>umýt stěny výtahu</t>
  </si>
  <si>
    <r>
      <t>m</t>
    </r>
    <r>
      <rPr>
        <vertAlign val="superscript"/>
        <sz val="11"/>
        <rFont val="Calibri"/>
        <family val="2"/>
      </rPr>
      <t>2</t>
    </r>
  </si>
  <si>
    <t>přepočtený předpoklad / měsíc</t>
  </si>
  <si>
    <t>vyčištění ploch technických místností</t>
  </si>
  <si>
    <t>HZS pracovní doba</t>
  </si>
  <si>
    <t>Dodávka Z ručníku</t>
  </si>
  <si>
    <t>Dodávka toaletního papíru</t>
  </si>
  <si>
    <t>%</t>
  </si>
  <si>
    <t>Příplatek za mimořádný úklid do 2 hodin v parcovní době *</t>
  </si>
  <si>
    <t>Příplatek za mimořádný úklid do 2 hodin mimo pracovní dobu *</t>
  </si>
  <si>
    <t>Příplatek za mimořádný úklid do 2 hodin ve dnech pracovního klidu *</t>
  </si>
  <si>
    <t>Příplatek za mimořádný úklid do 2 hodin ve svátcích *</t>
  </si>
  <si>
    <t>* - přepočtený rozsah příplatků je dán sumou všech jednotkových cen</t>
  </si>
  <si>
    <t>Celkem bez DPH za spotřební koš</t>
  </si>
  <si>
    <t>Cena za měrnou jednotku bez DPH</t>
  </si>
  <si>
    <t>Celkem za položku bez DPH</t>
  </si>
  <si>
    <t>uchazeč vyplní pouze žlutě zbarvená pole, kde uvede jednotkové ceny za měrou jednotku pro jednotlivé položky a hodnotu procent příplatku, vše ostatní bude vypočteno automaticky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</si>
</sst>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3" fillId="2" borderId="0" xfId="0" applyFont="1" applyFill="1" applyBorder="1"/>
    <xf numFmtId="10" fontId="0" fillId="3" borderId="2" xfId="0" applyNumberFormat="1" applyFill="1" applyBorder="1"/>
    <xf numFmtId="0" fontId="0" fillId="3" borderId="0" xfId="0" applyFill="1"/>
    <xf numFmtId="0" fontId="7" fillId="4" borderId="3" xfId="0" applyFont="1" applyFill="1" applyBorder="1"/>
    <xf numFmtId="0" fontId="7" fillId="4" borderId="4" xfId="0" applyFont="1" applyFill="1" applyBorder="1"/>
    <xf numFmtId="0" fontId="3" fillId="0" borderId="5" xfId="0" applyFont="1" applyBorder="1" applyAlignment="1">
      <alignment vertical="center" wrapText="1"/>
    </xf>
    <xf numFmtId="0" fontId="4" fillId="0" borderId="6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 applyAlignment="1">
      <alignment wrapText="1"/>
    </xf>
    <xf numFmtId="0" fontId="0" fillId="0" borderId="9" xfId="0" applyBorder="1"/>
    <xf numFmtId="41" fontId="0" fillId="0" borderId="10" xfId="0" applyNumberFormat="1" applyBorder="1"/>
    <xf numFmtId="41" fontId="0" fillId="0" borderId="2" xfId="0" applyNumberFormat="1" applyBorder="1"/>
    <xf numFmtId="41" fontId="0" fillId="2" borderId="2" xfId="0" applyNumberFormat="1" applyFill="1" applyBorder="1"/>
    <xf numFmtId="41" fontId="0" fillId="0" borderId="11" xfId="0" applyNumberFormat="1" applyBorder="1"/>
    <xf numFmtId="41" fontId="0" fillId="0" borderId="2" xfId="0" applyNumberFormat="1" applyFill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7" fillId="4" borderId="15" xfId="0" applyNumberFormat="1" applyFont="1" applyFill="1" applyBorder="1"/>
    <xf numFmtId="164" fontId="0" fillId="3" borderId="10" xfId="0" applyNumberFormat="1" applyFill="1" applyBorder="1"/>
    <xf numFmtId="164" fontId="0" fillId="3" borderId="2" xfId="0" applyNumberFormat="1" applyFill="1" applyBorder="1"/>
    <xf numFmtId="164" fontId="0" fillId="3" borderId="11" xfId="0" applyNumberFormat="1" applyFill="1" applyBorder="1"/>
    <xf numFmtId="0" fontId="6" fillId="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2"/>
  <sheetViews>
    <sheetView tabSelected="1" workbookViewId="0" topLeftCell="A40">
      <selection activeCell="F70" sqref="F70"/>
    </sheetView>
  </sheetViews>
  <sheetFormatPr defaultColWidth="9.140625" defaultRowHeight="15"/>
  <cols>
    <col min="2" max="2" width="87.7109375" style="0" customWidth="1"/>
    <col min="3" max="3" width="20.8515625" style="0" customWidth="1"/>
    <col min="4" max="4" width="22.28125" style="0" customWidth="1"/>
    <col min="5" max="5" width="20.57421875" style="0" customWidth="1"/>
    <col min="6" max="6" width="22.00390625" style="0" customWidth="1"/>
    <col min="7" max="7" width="3.421875" style="0" customWidth="1"/>
    <col min="8" max="9" width="9.140625" style="0" hidden="1" customWidth="1"/>
  </cols>
  <sheetData>
    <row r="1" ht="15.75" thickBot="1"/>
    <row r="2" spans="4:6" ht="30.75" thickBot="1">
      <c r="D2" s="29" t="s">
        <v>77</v>
      </c>
      <c r="E2" s="30" t="s">
        <v>65</v>
      </c>
      <c r="F2" s="31" t="s">
        <v>78</v>
      </c>
    </row>
    <row r="3" spans="2:6" ht="33">
      <c r="B3" s="9" t="s">
        <v>41</v>
      </c>
      <c r="C3" s="10" t="s">
        <v>3</v>
      </c>
      <c r="D3" s="26"/>
      <c r="E3" s="17">
        <f>(1043+50+182+52+360+584+12+36)*20</f>
        <v>46380</v>
      </c>
      <c r="F3" s="22">
        <f>E3*D3</f>
        <v>0</v>
      </c>
    </row>
    <row r="4" spans="2:6" ht="16.5">
      <c r="B4" s="11" t="s">
        <v>42</v>
      </c>
      <c r="C4" s="1" t="s">
        <v>3</v>
      </c>
      <c r="D4" s="27"/>
      <c r="E4" s="18">
        <v>46380</v>
      </c>
      <c r="F4" s="23">
        <f aca="true" t="shared" si="0" ref="F4:F67">E4*D4</f>
        <v>0</v>
      </c>
    </row>
    <row r="5" spans="2:6" ht="16.5">
      <c r="B5" s="11" t="s">
        <v>43</v>
      </c>
      <c r="C5" s="1" t="s">
        <v>3</v>
      </c>
      <c r="D5" s="27"/>
      <c r="E5" s="21">
        <v>46380</v>
      </c>
      <c r="F5" s="23">
        <f t="shared" si="0"/>
        <v>0</v>
      </c>
    </row>
    <row r="6" spans="2:6" ht="16.5">
      <c r="B6" s="12" t="s">
        <v>8</v>
      </c>
      <c r="C6" s="1" t="s">
        <v>3</v>
      </c>
      <c r="D6" s="27"/>
      <c r="E6" s="21">
        <f>(1043+50+182+52+360+584+12+36)</f>
        <v>2319</v>
      </c>
      <c r="F6" s="23">
        <f t="shared" si="0"/>
        <v>0</v>
      </c>
    </row>
    <row r="7" spans="2:6" ht="17.25">
      <c r="B7" s="11" t="s">
        <v>0</v>
      </c>
      <c r="C7" s="1" t="s">
        <v>64</v>
      </c>
      <c r="D7" s="27"/>
      <c r="E7" s="21">
        <f>(1043*2*20)+(575)+(600)</f>
        <v>42895</v>
      </c>
      <c r="F7" s="23">
        <f t="shared" si="0"/>
        <v>0</v>
      </c>
    </row>
    <row r="8" spans="2:6" ht="18">
      <c r="B8" s="12" t="s">
        <v>60</v>
      </c>
      <c r="C8" s="1" t="s">
        <v>64</v>
      </c>
      <c r="D8" s="27"/>
      <c r="E8" s="21">
        <f>190*20</f>
        <v>3800</v>
      </c>
      <c r="F8" s="23">
        <f t="shared" si="0"/>
        <v>0</v>
      </c>
    </row>
    <row r="9" spans="2:6" ht="16.5">
      <c r="B9" s="11" t="s">
        <v>1</v>
      </c>
      <c r="C9" s="1" t="s">
        <v>3</v>
      </c>
      <c r="D9" s="27"/>
      <c r="E9" s="21">
        <f>3216*20</f>
        <v>64320</v>
      </c>
      <c r="F9" s="23">
        <f t="shared" si="0"/>
        <v>0</v>
      </c>
    </row>
    <row r="10" spans="2:6" ht="16.5">
      <c r="B10" s="11" t="s">
        <v>2</v>
      </c>
      <c r="C10" s="1" t="s">
        <v>3</v>
      </c>
      <c r="D10" s="27"/>
      <c r="E10" s="21">
        <f>(1043+575+52+360+36)*20</f>
        <v>41320</v>
      </c>
      <c r="F10" s="23">
        <f t="shared" si="0"/>
        <v>0</v>
      </c>
    </row>
    <row r="11" spans="2:6" ht="16.5">
      <c r="B11" s="11" t="s">
        <v>4</v>
      </c>
      <c r="C11" s="1" t="s">
        <v>17</v>
      </c>
      <c r="D11" s="27"/>
      <c r="E11" s="21">
        <f>2316*8</f>
        <v>18528</v>
      </c>
      <c r="F11" s="23">
        <f t="shared" si="0"/>
        <v>0</v>
      </c>
    </row>
    <row r="12" spans="2:6" ht="16.5">
      <c r="B12" s="11" t="s">
        <v>5</v>
      </c>
      <c r="C12" s="1" t="s">
        <v>17</v>
      </c>
      <c r="D12" s="27"/>
      <c r="E12" s="21">
        <f>3112*8</f>
        <v>24896</v>
      </c>
      <c r="F12" s="23">
        <f t="shared" si="0"/>
        <v>0</v>
      </c>
    </row>
    <row r="13" spans="2:6" ht="16.5">
      <c r="B13" s="11" t="s">
        <v>62</v>
      </c>
      <c r="C13" s="1" t="s">
        <v>17</v>
      </c>
      <c r="D13" s="27"/>
      <c r="E13" s="21">
        <v>2315</v>
      </c>
      <c r="F13" s="23">
        <f t="shared" si="0"/>
        <v>0</v>
      </c>
    </row>
    <row r="14" spans="2:6" ht="33">
      <c r="B14" s="11" t="s">
        <v>44</v>
      </c>
      <c r="C14" s="1" t="s">
        <v>3</v>
      </c>
      <c r="D14" s="27"/>
      <c r="E14" s="21">
        <f>(1043*5*8)+(182+5*4)+(52*4)+(360*4*4)+(343*2*4)+(584*2*20)+(36*2*4)</f>
        <v>74282</v>
      </c>
      <c r="F14" s="23">
        <f t="shared" si="0"/>
        <v>0</v>
      </c>
    </row>
    <row r="15" spans="2:6" ht="16.5">
      <c r="B15" s="11" t="s">
        <v>6</v>
      </c>
      <c r="C15" s="1" t="s">
        <v>3</v>
      </c>
      <c r="D15" s="27"/>
      <c r="E15" s="21">
        <f>1043*8+575*4+182*4+52*4+360*4+584*20+48</f>
        <v>24748</v>
      </c>
      <c r="F15" s="23">
        <f t="shared" si="0"/>
        <v>0</v>
      </c>
    </row>
    <row r="16" spans="2:6" ht="17.25">
      <c r="B16" s="11" t="s">
        <v>7</v>
      </c>
      <c r="C16" s="1" t="s">
        <v>64</v>
      </c>
      <c r="D16" s="27"/>
      <c r="E16" s="21">
        <f>(1043*0.75*20)+(182*3*4)+(360*3*4)+(36*20*0.75)</f>
        <v>22689</v>
      </c>
      <c r="F16" s="23">
        <f t="shared" si="0"/>
        <v>0</v>
      </c>
    </row>
    <row r="17" spans="2:6" ht="16.5">
      <c r="B17" s="11" t="s">
        <v>45</v>
      </c>
      <c r="C17" s="1" t="s">
        <v>3</v>
      </c>
      <c r="D17" s="27"/>
      <c r="E17" s="21">
        <f>270*8+35*20+52*20+360*4+365*20+12*20</f>
        <v>12880</v>
      </c>
      <c r="F17" s="23">
        <f t="shared" si="0"/>
        <v>0</v>
      </c>
    </row>
    <row r="18" spans="2:6" ht="16.5">
      <c r="B18" s="12" t="s">
        <v>57</v>
      </c>
      <c r="C18" s="1" t="s">
        <v>3</v>
      </c>
      <c r="D18" s="27"/>
      <c r="E18" s="21">
        <v>12880</v>
      </c>
      <c r="F18" s="23">
        <f t="shared" si="0"/>
        <v>0</v>
      </c>
    </row>
    <row r="19" spans="2:6" ht="16.5">
      <c r="B19" s="12" t="s">
        <v>54</v>
      </c>
      <c r="C19" s="1" t="s">
        <v>3</v>
      </c>
      <c r="D19" s="27"/>
      <c r="E19" s="21">
        <v>9630</v>
      </c>
      <c r="F19" s="23">
        <f t="shared" si="0"/>
        <v>0</v>
      </c>
    </row>
    <row r="20" spans="2:6" ht="16.5">
      <c r="B20" s="12" t="s">
        <v>55</v>
      </c>
      <c r="C20" s="1" t="s">
        <v>56</v>
      </c>
      <c r="D20" s="27"/>
      <c r="E20" s="21">
        <v>82</v>
      </c>
      <c r="F20" s="23">
        <f t="shared" si="0"/>
        <v>0</v>
      </c>
    </row>
    <row r="21" spans="2:6" ht="16.5">
      <c r="B21" s="12" t="s">
        <v>29</v>
      </c>
      <c r="C21" s="1" t="s">
        <v>3</v>
      </c>
      <c r="D21" s="27"/>
      <c r="E21" s="21">
        <f>636*20</f>
        <v>12720</v>
      </c>
      <c r="F21" s="23">
        <f t="shared" si="0"/>
        <v>0</v>
      </c>
    </row>
    <row r="22" spans="2:6" ht="16.5">
      <c r="B22" s="12" t="s">
        <v>30</v>
      </c>
      <c r="C22" s="1" t="s">
        <v>14</v>
      </c>
      <c r="D22" s="27"/>
      <c r="E22" s="21">
        <f>74*20</f>
        <v>1480</v>
      </c>
      <c r="F22" s="23">
        <f t="shared" si="0"/>
        <v>0</v>
      </c>
    </row>
    <row r="23" spans="2:6" ht="16.5">
      <c r="B23" s="12" t="s">
        <v>31</v>
      </c>
      <c r="C23" s="1" t="s">
        <v>3</v>
      </c>
      <c r="D23" s="27"/>
      <c r="E23" s="21">
        <f>367*20</f>
        <v>7340</v>
      </c>
      <c r="F23" s="23">
        <f t="shared" si="0"/>
        <v>0</v>
      </c>
    </row>
    <row r="24" spans="2:6" ht="16.5">
      <c r="B24" s="12" t="s">
        <v>69</v>
      </c>
      <c r="C24" s="1" t="s">
        <v>3</v>
      </c>
      <c r="D24" s="27"/>
      <c r="E24" s="21">
        <v>7340</v>
      </c>
      <c r="F24" s="23">
        <f t="shared" si="0"/>
        <v>0</v>
      </c>
    </row>
    <row r="25" spans="2:6" ht="16.5">
      <c r="B25" s="12" t="s">
        <v>32</v>
      </c>
      <c r="C25" s="1" t="s">
        <v>3</v>
      </c>
      <c r="D25" s="27"/>
      <c r="E25" s="21">
        <f>174*20</f>
        <v>3480</v>
      </c>
      <c r="F25" s="23">
        <f t="shared" si="0"/>
        <v>0</v>
      </c>
    </row>
    <row r="26" spans="2:6" ht="16.5">
      <c r="B26" s="12" t="s">
        <v>68</v>
      </c>
      <c r="C26" s="1" t="s">
        <v>3</v>
      </c>
      <c r="D26" s="27"/>
      <c r="E26" s="21">
        <v>179000</v>
      </c>
      <c r="F26" s="23">
        <f t="shared" si="0"/>
        <v>0</v>
      </c>
    </row>
    <row r="27" spans="2:6" ht="16.5">
      <c r="B27" s="12" t="s">
        <v>33</v>
      </c>
      <c r="C27" s="1" t="s">
        <v>3</v>
      </c>
      <c r="D27" s="27"/>
      <c r="E27" s="21">
        <v>40</v>
      </c>
      <c r="F27" s="23">
        <f t="shared" si="0"/>
        <v>0</v>
      </c>
    </row>
    <row r="28" spans="2:6" ht="17.25">
      <c r="B28" s="11" t="s">
        <v>9</v>
      </c>
      <c r="C28" s="1" t="s">
        <v>64</v>
      </c>
      <c r="D28" s="27"/>
      <c r="E28" s="21">
        <v>5630</v>
      </c>
      <c r="F28" s="23">
        <f t="shared" si="0"/>
        <v>0</v>
      </c>
    </row>
    <row r="29" spans="2:6" ht="17.25">
      <c r="B29" s="11" t="s">
        <v>10</v>
      </c>
      <c r="C29" s="1" t="s">
        <v>64</v>
      </c>
      <c r="D29" s="27"/>
      <c r="E29" s="21">
        <v>7815</v>
      </c>
      <c r="F29" s="23">
        <f t="shared" si="0"/>
        <v>0</v>
      </c>
    </row>
    <row r="30" spans="2:6" ht="16.5">
      <c r="B30" s="11" t="s">
        <v>53</v>
      </c>
      <c r="C30" s="1" t="s">
        <v>3</v>
      </c>
      <c r="D30" s="27"/>
      <c r="E30" s="21">
        <v>3237</v>
      </c>
      <c r="F30" s="23">
        <f t="shared" si="0"/>
        <v>0</v>
      </c>
    </row>
    <row r="31" spans="2:6" ht="17.25">
      <c r="B31" s="11" t="s">
        <v>11</v>
      </c>
      <c r="C31" s="1" t="s">
        <v>64</v>
      </c>
      <c r="D31" s="27"/>
      <c r="E31" s="21">
        <v>396</v>
      </c>
      <c r="F31" s="23">
        <f t="shared" si="0"/>
        <v>0</v>
      </c>
    </row>
    <row r="32" spans="2:6" ht="33">
      <c r="B32" s="11" t="s">
        <v>46</v>
      </c>
      <c r="C32" s="1" t="s">
        <v>64</v>
      </c>
      <c r="D32" s="27"/>
      <c r="E32" s="21">
        <v>7518</v>
      </c>
      <c r="F32" s="23">
        <f t="shared" si="0"/>
        <v>0</v>
      </c>
    </row>
    <row r="33" spans="2:6" ht="33.75" customHeight="1">
      <c r="B33" s="13" t="s">
        <v>47</v>
      </c>
      <c r="C33" s="1" t="s">
        <v>3</v>
      </c>
      <c r="D33" s="27"/>
      <c r="E33" s="21">
        <v>376</v>
      </c>
      <c r="F33" s="23">
        <f t="shared" si="0"/>
        <v>0</v>
      </c>
    </row>
    <row r="34" spans="2:6" ht="16.5">
      <c r="B34" s="11" t="s">
        <v>15</v>
      </c>
      <c r="C34" s="1" t="s">
        <v>3</v>
      </c>
      <c r="D34" s="27"/>
      <c r="E34" s="21">
        <v>5963</v>
      </c>
      <c r="F34" s="23">
        <f t="shared" si="0"/>
        <v>0</v>
      </c>
    </row>
    <row r="35" spans="2:6" ht="16.5">
      <c r="B35" s="12" t="s">
        <v>59</v>
      </c>
      <c r="C35" s="1" t="s">
        <v>3</v>
      </c>
      <c r="D35" s="27"/>
      <c r="E35" s="21">
        <v>1492</v>
      </c>
      <c r="F35" s="23">
        <f t="shared" si="0"/>
        <v>0</v>
      </c>
    </row>
    <row r="36" spans="2:6" ht="17.25">
      <c r="B36" s="11" t="s">
        <v>12</v>
      </c>
      <c r="C36" s="1" t="s">
        <v>64</v>
      </c>
      <c r="D36" s="27"/>
      <c r="E36" s="21">
        <v>15912</v>
      </c>
      <c r="F36" s="23">
        <f t="shared" si="0"/>
        <v>0</v>
      </c>
    </row>
    <row r="37" spans="2:6" ht="17.25">
      <c r="B37" s="11" t="s">
        <v>48</v>
      </c>
      <c r="C37" s="1" t="s">
        <v>64</v>
      </c>
      <c r="D37" s="27"/>
      <c r="E37" s="21">
        <f>3000*0.25</f>
        <v>750</v>
      </c>
      <c r="F37" s="23">
        <f t="shared" si="0"/>
        <v>0</v>
      </c>
    </row>
    <row r="38" spans="2:6" ht="16.5">
      <c r="B38" s="11" t="s">
        <v>49</v>
      </c>
      <c r="C38" s="1" t="s">
        <v>3</v>
      </c>
      <c r="D38" s="27"/>
      <c r="E38" s="21">
        <f>((575+182+360+584+12)*4)+(1043+52+36)</f>
        <v>7983</v>
      </c>
      <c r="F38" s="23">
        <f t="shared" si="0"/>
        <v>0</v>
      </c>
    </row>
    <row r="39" spans="2:6" ht="17.25">
      <c r="B39" s="11" t="s">
        <v>16</v>
      </c>
      <c r="C39" s="1" t="s">
        <v>64</v>
      </c>
      <c r="D39" s="27"/>
      <c r="E39" s="21">
        <f>3210/6</f>
        <v>535</v>
      </c>
      <c r="F39" s="23">
        <f t="shared" si="0"/>
        <v>0</v>
      </c>
    </row>
    <row r="40" spans="2:6" ht="16.5">
      <c r="B40" s="12" t="s">
        <v>18</v>
      </c>
      <c r="C40" s="1" t="s">
        <v>17</v>
      </c>
      <c r="D40" s="27"/>
      <c r="E40" s="21">
        <v>1132</v>
      </c>
      <c r="F40" s="23">
        <f t="shared" si="0"/>
        <v>0</v>
      </c>
    </row>
    <row r="41" spans="2:6" ht="17.25">
      <c r="B41" s="11" t="s">
        <v>19</v>
      </c>
      <c r="C41" s="1" t="s">
        <v>64</v>
      </c>
      <c r="D41" s="27"/>
      <c r="E41" s="21">
        <v>197</v>
      </c>
      <c r="F41" s="23">
        <f t="shared" si="0"/>
        <v>0</v>
      </c>
    </row>
    <row r="42" spans="2:6" ht="16.5">
      <c r="B42" s="11" t="s">
        <v>20</v>
      </c>
      <c r="C42" s="1" t="s">
        <v>3</v>
      </c>
      <c r="D42" s="27"/>
      <c r="E42" s="21">
        <v>3697</v>
      </c>
      <c r="F42" s="23">
        <f t="shared" si="0"/>
        <v>0</v>
      </c>
    </row>
    <row r="43" spans="2:6" ht="16.5">
      <c r="B43" s="11" t="s">
        <v>24</v>
      </c>
      <c r="C43" s="1" t="s">
        <v>3</v>
      </c>
      <c r="D43" s="27"/>
      <c r="E43" s="21">
        <v>741</v>
      </c>
      <c r="F43" s="23">
        <f t="shared" si="0"/>
        <v>0</v>
      </c>
    </row>
    <row r="44" spans="2:6" ht="16.5">
      <c r="B44" s="11" t="s">
        <v>25</v>
      </c>
      <c r="C44" s="1" t="s">
        <v>3</v>
      </c>
      <c r="D44" s="27"/>
      <c r="E44" s="21">
        <f>182*20</f>
        <v>3640</v>
      </c>
      <c r="F44" s="23">
        <f t="shared" si="0"/>
        <v>0</v>
      </c>
    </row>
    <row r="45" spans="2:6" ht="16.5">
      <c r="B45" s="12" t="s">
        <v>50</v>
      </c>
      <c r="C45" s="1" t="s">
        <v>3</v>
      </c>
      <c r="D45" s="27"/>
      <c r="E45" s="21">
        <v>451</v>
      </c>
      <c r="F45" s="23">
        <f t="shared" si="0"/>
        <v>0</v>
      </c>
    </row>
    <row r="46" spans="2:6" ht="18">
      <c r="B46" s="12" t="s">
        <v>58</v>
      </c>
      <c r="C46" s="1" t="s">
        <v>64</v>
      </c>
      <c r="D46" s="27"/>
      <c r="E46" s="21">
        <v>3987</v>
      </c>
      <c r="F46" s="23">
        <f t="shared" si="0"/>
        <v>0</v>
      </c>
    </row>
    <row r="47" spans="2:6" ht="18">
      <c r="B47" s="12" t="s">
        <v>26</v>
      </c>
      <c r="C47" s="1" t="s">
        <v>64</v>
      </c>
      <c r="D47" s="27"/>
      <c r="E47" s="21">
        <f>52*2*4</f>
        <v>416</v>
      </c>
      <c r="F47" s="23">
        <f t="shared" si="0"/>
        <v>0</v>
      </c>
    </row>
    <row r="48" spans="2:6" ht="16.5">
      <c r="B48" s="12" t="s">
        <v>27</v>
      </c>
      <c r="C48" s="1" t="s">
        <v>3</v>
      </c>
      <c r="D48" s="27"/>
      <c r="E48" s="21">
        <f>52*4</f>
        <v>208</v>
      </c>
      <c r="F48" s="23">
        <f t="shared" si="0"/>
        <v>0</v>
      </c>
    </row>
    <row r="49" spans="2:6" ht="16.5">
      <c r="B49" s="12" t="s">
        <v>28</v>
      </c>
      <c r="C49" s="1" t="s">
        <v>3</v>
      </c>
      <c r="D49" s="27"/>
      <c r="E49" s="21">
        <v>52</v>
      </c>
      <c r="F49" s="23">
        <f t="shared" si="0"/>
        <v>0</v>
      </c>
    </row>
    <row r="50" spans="2:6" ht="16.5">
      <c r="B50" s="12" t="s">
        <v>61</v>
      </c>
      <c r="C50" s="1" t="s">
        <v>3</v>
      </c>
      <c r="D50" s="27"/>
      <c r="E50" s="21">
        <v>3174</v>
      </c>
      <c r="F50" s="23">
        <f t="shared" si="0"/>
        <v>0</v>
      </c>
    </row>
    <row r="51" spans="2:6" ht="18">
      <c r="B51" s="12" t="s">
        <v>34</v>
      </c>
      <c r="C51" s="1" t="s">
        <v>64</v>
      </c>
      <c r="D51" s="27"/>
      <c r="E51" s="21">
        <v>37</v>
      </c>
      <c r="F51" s="23">
        <f t="shared" si="0"/>
        <v>0</v>
      </c>
    </row>
    <row r="52" spans="2:6" ht="18">
      <c r="B52" s="12" t="s">
        <v>35</v>
      </c>
      <c r="C52" s="1" t="s">
        <v>64</v>
      </c>
      <c r="D52" s="27"/>
      <c r="E52" s="21">
        <v>74</v>
      </c>
      <c r="F52" s="23">
        <f t="shared" si="0"/>
        <v>0</v>
      </c>
    </row>
    <row r="53" spans="2:6" ht="18">
      <c r="B53" s="12" t="s">
        <v>63</v>
      </c>
      <c r="C53" s="1" t="s">
        <v>64</v>
      </c>
      <c r="D53" s="27"/>
      <c r="E53" s="21">
        <f>6*36*4</f>
        <v>864</v>
      </c>
      <c r="F53" s="23">
        <f t="shared" si="0"/>
        <v>0</v>
      </c>
    </row>
    <row r="54" spans="2:6" ht="18">
      <c r="B54" s="12" t="s">
        <v>66</v>
      </c>
      <c r="C54" s="1" t="s">
        <v>64</v>
      </c>
      <c r="D54" s="27"/>
      <c r="E54" s="21">
        <v>560</v>
      </c>
      <c r="F54" s="23">
        <f t="shared" si="0"/>
        <v>0</v>
      </c>
    </row>
    <row r="55" spans="2:6" ht="16.5">
      <c r="B55" s="12" t="s">
        <v>67</v>
      </c>
      <c r="C55" s="1" t="s">
        <v>40</v>
      </c>
      <c r="D55" s="27"/>
      <c r="E55" s="21">
        <v>100</v>
      </c>
      <c r="F55" s="23">
        <f t="shared" si="0"/>
        <v>0</v>
      </c>
    </row>
    <row r="56" spans="2:6" ht="16.5">
      <c r="B56" s="12" t="s">
        <v>37</v>
      </c>
      <c r="C56" s="1" t="s">
        <v>40</v>
      </c>
      <c r="D56" s="27"/>
      <c r="E56" s="21">
        <v>100</v>
      </c>
      <c r="F56" s="23">
        <f t="shared" si="0"/>
        <v>0</v>
      </c>
    </row>
    <row r="57" spans="2:6" ht="16.5">
      <c r="B57" s="12" t="s">
        <v>38</v>
      </c>
      <c r="C57" s="1" t="s">
        <v>40</v>
      </c>
      <c r="D57" s="27"/>
      <c r="E57" s="21">
        <v>20</v>
      </c>
      <c r="F57" s="23">
        <f t="shared" si="0"/>
        <v>0</v>
      </c>
    </row>
    <row r="58" spans="2:6" ht="16.5">
      <c r="B58" s="12" t="s">
        <v>39</v>
      </c>
      <c r="C58" s="1" t="s">
        <v>40</v>
      </c>
      <c r="D58" s="27"/>
      <c r="E58" s="18">
        <v>20</v>
      </c>
      <c r="F58" s="23">
        <f t="shared" si="0"/>
        <v>0</v>
      </c>
    </row>
    <row r="59" spans="2:6" ht="16.5">
      <c r="B59" s="14" t="s">
        <v>71</v>
      </c>
      <c r="C59" s="3" t="s">
        <v>70</v>
      </c>
      <c r="D59" s="5"/>
      <c r="E59" s="19">
        <f>SUM($D$3:$D$58)+SUM($D$63:$D$68)</f>
        <v>0</v>
      </c>
      <c r="F59" s="23">
        <f t="shared" si="0"/>
        <v>0</v>
      </c>
    </row>
    <row r="60" spans="2:6" ht="16.5">
      <c r="B60" s="14" t="s">
        <v>72</v>
      </c>
      <c r="C60" s="3" t="s">
        <v>70</v>
      </c>
      <c r="D60" s="5"/>
      <c r="E60" s="19">
        <f aca="true" t="shared" si="1" ref="E60:E62">SUM($D$3:$D$58)+SUM($D$63:$D$68)</f>
        <v>0</v>
      </c>
      <c r="F60" s="23">
        <f t="shared" si="0"/>
        <v>0</v>
      </c>
    </row>
    <row r="61" spans="2:6" ht="16.5">
      <c r="B61" s="14" t="s">
        <v>73</v>
      </c>
      <c r="C61" s="3" t="s">
        <v>70</v>
      </c>
      <c r="D61" s="5"/>
      <c r="E61" s="19">
        <f t="shared" si="1"/>
        <v>0</v>
      </c>
      <c r="F61" s="23">
        <f t="shared" si="0"/>
        <v>0</v>
      </c>
    </row>
    <row r="62" spans="2:6" ht="16.5">
      <c r="B62" s="14" t="s">
        <v>74</v>
      </c>
      <c r="C62" s="3" t="s">
        <v>70</v>
      </c>
      <c r="D62" s="5"/>
      <c r="E62" s="19">
        <f t="shared" si="1"/>
        <v>0</v>
      </c>
      <c r="F62" s="23">
        <f t="shared" si="0"/>
        <v>0</v>
      </c>
    </row>
    <row r="63" spans="2:6" ht="17.25">
      <c r="B63" s="11" t="s">
        <v>21</v>
      </c>
      <c r="C63" s="2" t="s">
        <v>13</v>
      </c>
      <c r="D63" s="27"/>
      <c r="E63" s="18">
        <f>((1109+92+3117+84+941+204+270+350+10428+517)*20)+((3191+2641+4431+539)*4)+((3082+4288+7293+3000+1897+9526+954)*8)</f>
        <v>625768</v>
      </c>
      <c r="F63" s="23">
        <f t="shared" si="0"/>
        <v>0</v>
      </c>
    </row>
    <row r="64" spans="2:6" ht="17.25">
      <c r="B64" s="11" t="s">
        <v>51</v>
      </c>
      <c r="C64" s="2" t="s">
        <v>13</v>
      </c>
      <c r="D64" s="27"/>
      <c r="E64" s="18">
        <f>((27+2176+84+1238+870)*20)+(10518*8)</f>
        <v>172044</v>
      </c>
      <c r="F64" s="23">
        <f t="shared" si="0"/>
        <v>0</v>
      </c>
    </row>
    <row r="65" spans="2:6" ht="18">
      <c r="B65" s="12" t="s">
        <v>22</v>
      </c>
      <c r="C65" s="2" t="s">
        <v>13</v>
      </c>
      <c r="D65" s="27"/>
      <c r="E65" s="18">
        <f>((1109+92+3117+84+941+204+270+350+10428+517)*4)+(3191+2641+4431+539+3082+4288+7293+3000+1897+9526+954)</f>
        <v>109290</v>
      </c>
      <c r="F65" s="23">
        <f t="shared" si="0"/>
        <v>0</v>
      </c>
    </row>
    <row r="66" spans="2:6" ht="18">
      <c r="B66" s="12" t="s">
        <v>23</v>
      </c>
      <c r="C66" s="2" t="s">
        <v>13</v>
      </c>
      <c r="D66" s="27"/>
      <c r="E66" s="18">
        <f>(9526+10428+448+1058+341)/6</f>
        <v>3633.5</v>
      </c>
      <c r="F66" s="23">
        <f t="shared" si="0"/>
        <v>0</v>
      </c>
    </row>
    <row r="67" spans="2:6" ht="18">
      <c r="B67" s="12" t="s">
        <v>52</v>
      </c>
      <c r="C67" s="2" t="s">
        <v>13</v>
      </c>
      <c r="D67" s="27"/>
      <c r="E67" s="18">
        <f>(27+2176+84+1238+870+10518)*1.5</f>
        <v>22369.5</v>
      </c>
      <c r="F67" s="23">
        <f t="shared" si="0"/>
        <v>0</v>
      </c>
    </row>
    <row r="68" spans="2:6" ht="33.75" thickBot="1">
      <c r="B68" s="15" t="s">
        <v>36</v>
      </c>
      <c r="C68" s="16" t="s">
        <v>13</v>
      </c>
      <c r="D68" s="28"/>
      <c r="E68" s="20">
        <v>148</v>
      </c>
      <c r="F68" s="24">
        <f aca="true" t="shared" si="2" ref="F68">E68*D68</f>
        <v>0</v>
      </c>
    </row>
    <row r="69" spans="2:6" ht="31.5" customHeight="1" thickBot="1">
      <c r="B69" s="7" t="s">
        <v>76</v>
      </c>
      <c r="C69" s="8"/>
      <c r="D69" s="8"/>
      <c r="E69" s="8"/>
      <c r="F69" s="25">
        <f>SUM(F3:F68)</f>
        <v>0</v>
      </c>
    </row>
    <row r="71" ht="16.5">
      <c r="B71" s="4" t="s">
        <v>75</v>
      </c>
    </row>
    <row r="72" spans="2:6" ht="15">
      <c r="B72" s="6" t="s">
        <v>79</v>
      </c>
      <c r="C72" s="6"/>
      <c r="D72" s="6"/>
      <c r="E72" s="6"/>
      <c r="F72" s="6"/>
    </row>
  </sheetData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2015-11-25T12:07:32Z</cp:lastPrinted>
  <dcterms:created xsi:type="dcterms:W3CDTF">2015-11-25T08:31:52Z</dcterms:created>
  <dcterms:modified xsi:type="dcterms:W3CDTF">2015-12-02T13:28:47Z</dcterms:modified>
  <cp:category/>
  <cp:version/>
  <cp:contentType/>
  <cp:contentStatus/>
</cp:coreProperties>
</file>