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<sst xmlns="http://schemas.openxmlformats.org/spreadsheetml/2006/main" count="261" uniqueCount="176">
  <si>
    <t>Stavební rozpočet</t>
  </si>
  <si>
    <t>Název stavby:</t>
  </si>
  <si>
    <t>Druh stavby a účel: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</si>
  <si>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</si>
  <si>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</si>
  <si>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</si>
  <si>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</si>
  <si>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</si>
  <si>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</si>
  <si>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</si>
  <si>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</si>
  <si>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</si>
  <si>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</si>
  <si>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</si>
  <si>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</si>
  <si>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</si>
  <si>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</si>
  <si>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</si>
  <si>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</si>
  <si>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</si>
  <si>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</si>
  <si>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</si>
  <si>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</si>
  <si>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</si>
  <si>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</si>
  <si>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</si>
  <si>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</si>
  <si>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</si>
  <si>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</si>
  <si>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</si>
  <si>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</si>
  <si>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</si>
  <si>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</si>
  <si>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</si>
  <si>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</si>
  <si>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</si>
  <si>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Objekt</t>
  </si>
  <si>
    <t>Kód</t>
  </si>
  <si>
    <t>122202201R00</t>
  </si>
  <si>
    <t>122201109R00</t>
  </si>
  <si>
    <t>162201102R00</t>
  </si>
  <si>
    <t>162601102R00</t>
  </si>
  <si>
    <t>00000001VD</t>
  </si>
  <si>
    <t>181101111R00</t>
  </si>
  <si>
    <t>167101101R00</t>
  </si>
  <si>
    <t>162307112R00</t>
  </si>
  <si>
    <t>175103111R00</t>
  </si>
  <si>
    <t>131201101R00</t>
  </si>
  <si>
    <t>275261121R00</t>
  </si>
  <si>
    <t>275321411R00</t>
  </si>
  <si>
    <t>56</t>
  </si>
  <si>
    <t>564231111R00</t>
  </si>
  <si>
    <t>564851111R00</t>
  </si>
  <si>
    <t>594111111RT4</t>
  </si>
  <si>
    <t>916161111RT1</t>
  </si>
  <si>
    <t>918101111R00</t>
  </si>
  <si>
    <t>599432111R00</t>
  </si>
  <si>
    <t>596400010RA0</t>
  </si>
  <si>
    <t>998223011R00</t>
  </si>
  <si>
    <t>62</t>
  </si>
  <si>
    <t>767998106R00</t>
  </si>
  <si>
    <t>13211258</t>
  </si>
  <si>
    <t>767VD</t>
  </si>
  <si>
    <t>998767101R00</t>
  </si>
  <si>
    <t>28697251</t>
  </si>
  <si>
    <t>767</t>
  </si>
  <si>
    <t>767999101R00</t>
  </si>
  <si>
    <t>13611228</t>
  </si>
  <si>
    <t>Labyrint přírody a ráj zahrad - I.etapa</t>
  </si>
  <si>
    <t>ZO.11 - Zahrada rozárium</t>
  </si>
  <si>
    <t>Areál MUZF Lednice na Moravě</t>
  </si>
  <si>
    <t>Zkrácený popis</t>
  </si>
  <si>
    <t>Zemní práce</t>
  </si>
  <si>
    <t>Odkopávky pro silnice v hor. 3 do 100 m3</t>
  </si>
  <si>
    <t>Příplatek za lepivost - odkopávky v hor. 3</t>
  </si>
  <si>
    <t>Vodorovné přemístění výkopku z hor.1-4 do 50 m</t>
  </si>
  <si>
    <t>Vodorovné přemístění výkopku z hor.1-4 do 5000 m</t>
  </si>
  <si>
    <t>Poplatek za uložení na skládce</t>
  </si>
  <si>
    <t>Úprava pláně se zhutněním - ručně</t>
  </si>
  <si>
    <t>Nakládání výkopku z hor.1-4 v množství do 100 m3</t>
  </si>
  <si>
    <t>Vodorov prem vykop horn 1-4 1000m</t>
  </si>
  <si>
    <t>Obsyp objektu</t>
  </si>
  <si>
    <t>Hloubení nezapažených jam v hor.3 do 100 m3</t>
  </si>
  <si>
    <t>Základy</t>
  </si>
  <si>
    <t>Osazování bloků základových patek do 0,30m3</t>
  </si>
  <si>
    <t>Železobeton základových patek B 30 (C 25/30)</t>
  </si>
  <si>
    <t>Komunikace</t>
  </si>
  <si>
    <t>Podklad ze štěrkopísku po zhutnění tloušťky 10 cm</t>
  </si>
  <si>
    <t>Podklad ze štěrkodrti po zhutnění tloušťky 15 cm</t>
  </si>
  <si>
    <t>Dlažba ze štětového kamene,lože z kam.těž.do 5 cm</t>
  </si>
  <si>
    <t>Osazení obruby z kostek velkých, s boční opěrou</t>
  </si>
  <si>
    <t>Lože pod obrubníky nebo obruby dlažeb z B 12,5</t>
  </si>
  <si>
    <t>Výplň spár dlažby z štětového kamene kam.těženým</t>
  </si>
  <si>
    <t>Plocha z dlažby kamenné, podklad kam.drť</t>
  </si>
  <si>
    <t>Přesun hmot, pozemní komunikace, kryt dlážděný</t>
  </si>
  <si>
    <t>Loubí</t>
  </si>
  <si>
    <t>Montáž atypických konstrukcí hmotnosti do 10 kg</t>
  </si>
  <si>
    <t>Tyč ocelová kruhová jakost 11373  D 16 mm</t>
  </si>
  <si>
    <t>Žárové zinkování kovových konstrukcí</t>
  </si>
  <si>
    <t>Přesun hmot pro zámečnické konstr., výšky do 6 m</t>
  </si>
  <si>
    <t>Šachta vodoměrná BIOREAL VŠ K v. 1600 mm</t>
  </si>
  <si>
    <t>Konstrukce doplňkové zámečnické</t>
  </si>
  <si>
    <t>Montáž atypických konstrukcí hmotnosti do 50 kg</t>
  </si>
  <si>
    <t>Plech hladký cortenový tl.6mm</t>
  </si>
  <si>
    <t>Doba výstavby:</t>
  </si>
  <si>
    <t>Začátek výstavby:</t>
  </si>
  <si>
    <t>Konec výstavby:</t>
  </si>
  <si>
    <t>Zpracováno dne:</t>
  </si>
  <si>
    <t>M.j.</t>
  </si>
  <si>
    <t>m3</t>
  </si>
  <si>
    <t>t</t>
  </si>
  <si>
    <t>m2</t>
  </si>
  <si>
    <t>kus</t>
  </si>
  <si>
    <t>m</t>
  </si>
  <si>
    <t>kg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</si>
  <si>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</si>
  <si>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</si>
  <si>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</si>
  <si>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</si>
  <si>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</si>
  <si>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</si>
  <si>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</si>
  <si>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</si>
  <si>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</si>
  <si>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</si>
  <si>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</si>
  <si>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</si>
  <si>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ing.Novotný</t>
  </si>
  <si>
    <t>Celkem</t>
  </si>
  <si>
    <t>Hmotnost (t)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</si>
  <si>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</si>
  <si>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</si>
  <si>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</si>
  <si>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</si>
  <si>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</si>
  <si>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</si>
  <si>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</si>
  <si>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</si>
  <si>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</si>
  <si>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</si>
  <si>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</si>
  <si>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</si>
  <si>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</si>
  <si>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</si>
  <si>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</si>
  <si>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9%</t>
  </si>
  <si>
    <t>Základ 19%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</si>
  <si>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</si>
  <si>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</si>
  <si>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</si>
  <si>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</si>
  <si>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</si>
  <si>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</si>
  <si>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</si>
  <si>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</si>
  <si>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</si>
  <si>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9%</t>
  </si>
  <si>
    <t>DPH 19%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</si>
  <si>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</si>
  <si>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</si>
  <si>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</si>
  <si>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</si>
  <si>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</si>
  <si>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</si>
  <si>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</si>
  <si>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</si>
  <si>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</si>
  <si>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</si>
  <si>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</si>
  <si>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</si>
  <si>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</si>
  <si>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</si>
  <si>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</si>
  <si>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</si>
  <si>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</si>
  <si>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Ing. Z. Stojan - Projekt - Servis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</si>
</sst>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left"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left" vertical="center"/>
      <protection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4" fontId="7" fillId="33" borderId="32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9" fontId="8" fillId="0" borderId="27" xfId="0" applyNumberFormat="1" applyFont="1" applyFill="1" applyBorder="1" applyAlignment="1" applyProtection="1">
      <alignment horizontal="right" vertical="center"/>
      <protection/>
    </xf>
    <xf numFmtId="49" fontId="8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35" xfId="0" applyNumberFormat="1" applyFont="1" applyFill="1" applyBorder="1" applyAlignment="1" applyProtection="1">
      <alignment horizontal="left" vertical="center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left" vertical="center"/>
      <protection/>
    </xf>
    <xf numFmtId="49" fontId="7" fillId="33" borderId="38" xfId="0" applyNumberFormat="1" applyFont="1" applyFill="1" applyBorder="1" applyAlignment="1" applyProtection="1">
      <alignment horizontal="left" vertical="center"/>
      <protection/>
    </xf>
    <xf numFmtId="0" fontId="7" fillId="33" borderId="30" xfId="0" applyNumberFormat="1" applyFont="1" applyFill="1" applyBorder="1" applyAlignment="1" applyProtection="1">
      <alignment horizontal="left" vertical="center"/>
      <protection/>
    </xf>
    <xf numFmtId="49" fontId="8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40" xfId="0" applyNumberFormat="1" applyFont="1" applyFill="1" applyBorder="1" applyAlignment="1" applyProtection="1">
      <alignment horizontal="left" vertical="center"/>
      <protection/>
    </xf>
    <xf numFmtId="49" fontId="8" fillId="0" borderId="38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14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49" fontId="27" fillId="0" borderId="0" xfId="0" applyNumberFormat="1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4">
      <selection activeCell="G36" sqref="G36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1.8515625" style="0" customWidth="1"/>
    <col min="9" max="9" width="22.421875" style="0" customWidth="1"/>
  </cols>
  <sheetData>
    <row r="1" spans="1:9" ht="28.5" customHeight="1">
      <c r="A1" s="77" t="s">
        <v>135</v>
      </c>
      <c r="B1" s="78"/>
      <c r="C1" s="78"/>
      <c r="D1" s="78"/>
      <c r="E1" s="78"/>
      <c r="F1" s="78"/>
      <c r="G1" s="78"/>
      <c r="H1" s="78"/>
      <c r="I1" s="78"/>
    </row>
    <row r="2" spans="1:10" ht="12.75">
      <c r="A2" s="79" t="s">
        <v>1</v>
      </c>
      <c r="B2" s="73"/>
      <c r="C2" s="83" t="s">
        <v>68</v>
      </c>
      <c r="D2" s="84"/>
      <c r="E2" s="72" t="s">
        <v>122</v>
      </c>
      <c r="F2" s="72"/>
      <c r="G2" s="73"/>
      <c r="H2" s="72" t="s">
        <v>171</v>
      </c>
      <c r="I2" s="65"/>
      <c r="J2" s="22"/>
    </row>
    <row r="3" spans="1:10" ht="12.75">
      <c r="A3" s="80"/>
      <c r="B3" s="74"/>
      <c r="C3" s="85"/>
      <c r="D3" s="85"/>
      <c r="E3" s="74"/>
      <c r="F3" s="74"/>
      <c r="G3" s="74"/>
      <c r="H3" s="74"/>
      <c r="I3" s="66"/>
      <c r="J3" s="22"/>
    </row>
    <row r="4" spans="1:10" ht="12.75">
      <c r="A4" s="81" t="s">
        <v>2</v>
      </c>
      <c r="B4" s="74"/>
      <c r="C4" s="75" t="s">
        <v>69</v>
      </c>
      <c r="D4" s="74"/>
      <c r="E4" s="75" t="s">
        <v>123</v>
      </c>
      <c r="F4" s="75" t="s">
        <v>175</v>
      </c>
      <c r="G4" s="74"/>
      <c r="H4" s="75" t="s">
        <v>171</v>
      </c>
      <c r="I4" s="67"/>
      <c r="J4" s="22"/>
    </row>
    <row r="5" spans="1:10" ht="12.75">
      <c r="A5" s="80"/>
      <c r="B5" s="74"/>
      <c r="C5" s="74"/>
      <c r="D5" s="74"/>
      <c r="E5" s="74"/>
      <c r="F5" s="74"/>
      <c r="G5" s="74"/>
      <c r="H5" s="74"/>
      <c r="I5" s="66"/>
      <c r="J5" s="22"/>
    </row>
    <row r="6" spans="1:10" ht="12.75">
      <c r="A6" s="81" t="s">
        <v>3</v>
      </c>
      <c r="B6" s="74"/>
      <c r="C6" s="75" t="s">
        <v>70</v>
      </c>
      <c r="D6" s="74"/>
      <c r="E6" s="75" t="s">
        <v>124</v>
      </c>
      <c r="F6" s="75"/>
      <c r="G6" s="74"/>
      <c r="H6" s="75" t="s">
        <v>171</v>
      </c>
      <c r="I6" s="67"/>
      <c r="J6" s="22"/>
    </row>
    <row r="7" spans="1:10" ht="12.75">
      <c r="A7" s="80"/>
      <c r="B7" s="74"/>
      <c r="C7" s="74"/>
      <c r="D7" s="74"/>
      <c r="E7" s="74"/>
      <c r="F7" s="74"/>
      <c r="G7" s="74"/>
      <c r="H7" s="74"/>
      <c r="I7" s="66"/>
      <c r="J7" s="22"/>
    </row>
    <row r="8" spans="1:10" ht="12.75">
      <c r="A8" s="81" t="s">
        <v>105</v>
      </c>
      <c r="B8" s="74"/>
      <c r="C8" s="86">
        <v>41618</v>
      </c>
      <c r="D8" s="74"/>
      <c r="E8" s="75" t="s">
        <v>106</v>
      </c>
      <c r="F8" s="74"/>
      <c r="G8" s="74"/>
      <c r="H8" s="75" t="s">
        <v>172</v>
      </c>
      <c r="I8" s="67" t="s">
        <v>35</v>
      </c>
      <c r="J8" s="22"/>
    </row>
    <row r="9" spans="1:10" ht="12.75">
      <c r="A9" s="80"/>
      <c r="B9" s="74"/>
      <c r="C9" s="74"/>
      <c r="D9" s="74"/>
      <c r="E9" s="74"/>
      <c r="F9" s="74"/>
      <c r="G9" s="74"/>
      <c r="H9" s="74"/>
      <c r="I9" s="66"/>
      <c r="J9" s="22"/>
    </row>
    <row r="10" spans="1:10" ht="12.75">
      <c r="A10" s="81" t="s">
        <v>4</v>
      </c>
      <c r="B10" s="74"/>
      <c r="C10" s="75"/>
      <c r="D10" s="74"/>
      <c r="E10" s="75" t="s">
        <v>125</v>
      </c>
      <c r="F10" s="75" t="s">
        <v>127</v>
      </c>
      <c r="G10" s="74"/>
      <c r="H10" s="75" t="s">
        <v>173</v>
      </c>
      <c r="I10" s="68">
        <v>41636</v>
      </c>
      <c r="J10" s="22"/>
    </row>
    <row r="11" spans="1:10" ht="12.75">
      <c r="A11" s="82"/>
      <c r="B11" s="76"/>
      <c r="C11" s="76"/>
      <c r="D11" s="76"/>
      <c r="E11" s="76"/>
      <c r="F11" s="76"/>
      <c r="G11" s="76"/>
      <c r="H11" s="76"/>
      <c r="I11" s="69"/>
      <c r="J11" s="22"/>
    </row>
    <row r="12" spans="1:9" ht="23.25" customHeight="1">
      <c r="A12" s="70" t="s">
        <v>136</v>
      </c>
      <c r="B12" s="71"/>
      <c r="C12" s="71"/>
      <c r="D12" s="71"/>
      <c r="E12" s="71"/>
      <c r="F12" s="71"/>
      <c r="G12" s="71"/>
      <c r="H12" s="71"/>
      <c r="I12" s="71"/>
    </row>
    <row r="13" spans="1:10" ht="26.25" customHeight="1">
      <c r="A13" s="37" t="s">
        <v>137</v>
      </c>
      <c r="B13" s="63" t="s">
        <v>149</v>
      </c>
      <c r="C13" s="64"/>
      <c r="D13" s="37" t="s">
        <v>151</v>
      </c>
      <c r="E13" s="63" t="s">
        <v>159</v>
      </c>
      <c r="F13" s="64"/>
      <c r="G13" s="37" t="s">
        <v>160</v>
      </c>
      <c r="H13" s="63" t="s">
        <v>174</v>
      </c>
      <c r="I13" s="64"/>
      <c r="J13" s="22"/>
    </row>
    <row r="14" spans="1:10" ht="15" customHeight="1">
      <c r="A14" s="38" t="s">
        <v>138</v>
      </c>
      <c r="B14" s="43" t="s">
        <v>150</v>
      </c>
      <c r="C14" s="44"/>
      <c r="D14" s="59" t="s">
        <v>152</v>
      </c>
      <c r="E14" s="60"/>
      <c r="F14" s="44">
        <v>0</v>
      </c>
      <c r="G14" s="59" t="s">
        <v>161</v>
      </c>
      <c r="H14" s="60"/>
      <c r="I14" s="44"/>
      <c r="J14" s="22"/>
    </row>
    <row r="15" spans="1:10" ht="15" customHeight="1">
      <c r="A15" s="39"/>
      <c r="B15" s="43" t="s">
        <v>126</v>
      </c>
      <c r="C15" s="44"/>
      <c r="D15" s="59" t="s">
        <v>153</v>
      </c>
      <c r="E15" s="60"/>
      <c r="F15" s="44">
        <v>0</v>
      </c>
      <c r="G15" s="59" t="s">
        <v>162</v>
      </c>
      <c r="H15" s="60"/>
      <c r="I15" s="44">
        <v>0</v>
      </c>
      <c r="J15" s="22"/>
    </row>
    <row r="16" spans="1:10" ht="15" customHeight="1">
      <c r="A16" s="38" t="s">
        <v>139</v>
      </c>
      <c r="B16" s="43" t="s">
        <v>150</v>
      </c>
      <c r="C16" s="44"/>
      <c r="D16" s="59" t="s">
        <v>154</v>
      </c>
      <c r="E16" s="60"/>
      <c r="F16" s="44">
        <v>0</v>
      </c>
      <c r="G16" s="59" t="s">
        <v>163</v>
      </c>
      <c r="H16" s="60"/>
      <c r="I16" s="44">
        <v>0</v>
      </c>
      <c r="J16" s="22"/>
    </row>
    <row r="17" spans="1:10" ht="15" customHeight="1">
      <c r="A17" s="39"/>
      <c r="B17" s="43" t="s">
        <v>126</v>
      </c>
      <c r="C17" s="44"/>
      <c r="D17" s="59"/>
      <c r="E17" s="60"/>
      <c r="F17" s="47"/>
      <c r="G17" s="59" t="s">
        <v>164</v>
      </c>
      <c r="H17" s="60"/>
      <c r="I17" s="44">
        <v>0</v>
      </c>
      <c r="J17" s="22"/>
    </row>
    <row r="18" spans="1:10" ht="15" customHeight="1">
      <c r="A18" s="38" t="s">
        <v>140</v>
      </c>
      <c r="B18" s="43" t="s">
        <v>150</v>
      </c>
      <c r="C18" s="44">
        <v>0</v>
      </c>
      <c r="D18" s="59"/>
      <c r="E18" s="60"/>
      <c r="F18" s="47"/>
      <c r="G18" s="59" t="s">
        <v>165</v>
      </c>
      <c r="H18" s="60"/>
      <c r="I18" s="44">
        <v>0</v>
      </c>
      <c r="J18" s="22"/>
    </row>
    <row r="19" spans="1:10" ht="15" customHeight="1">
      <c r="A19" s="39"/>
      <c r="B19" s="43" t="s">
        <v>126</v>
      </c>
      <c r="C19" s="44">
        <v>0</v>
      </c>
      <c r="D19" s="59"/>
      <c r="E19" s="60"/>
      <c r="F19" s="47"/>
      <c r="G19" s="59" t="s">
        <v>166</v>
      </c>
      <c r="H19" s="60"/>
      <c r="I19" s="44">
        <v>0</v>
      </c>
      <c r="J19" s="22"/>
    </row>
    <row r="20" spans="1:10" ht="15" customHeight="1">
      <c r="A20" s="61" t="s">
        <v>141</v>
      </c>
      <c r="B20" s="62"/>
      <c r="C20" s="44">
        <v>0</v>
      </c>
      <c r="D20" s="59"/>
      <c r="E20" s="60"/>
      <c r="F20" s="47"/>
      <c r="G20" s="59"/>
      <c r="H20" s="60"/>
      <c r="I20" s="47"/>
      <c r="J20" s="22"/>
    </row>
    <row r="21" spans="1:10" ht="15" customHeight="1">
      <c r="A21" s="61" t="s">
        <v>142</v>
      </c>
      <c r="B21" s="62"/>
      <c r="C21" s="44">
        <v>-3.50155460182577E-11</v>
      </c>
      <c r="D21" s="59"/>
      <c r="E21" s="60"/>
      <c r="F21" s="47"/>
      <c r="G21" s="59"/>
      <c r="H21" s="60"/>
      <c r="I21" s="47"/>
      <c r="J21" s="22"/>
    </row>
    <row r="22" spans="1:10" ht="39.75" customHeight="1">
      <c r="A22" s="61" t="s">
        <v>143</v>
      </c>
      <c r="B22" s="62"/>
      <c r="C22" s="44"/>
      <c r="D22" s="61" t="s">
        <v>155</v>
      </c>
      <c r="E22" s="62"/>
      <c r="F22" s="44"/>
      <c r="G22" s="61" t="s">
        <v>167</v>
      </c>
      <c r="H22" s="62"/>
      <c r="I22" s="44"/>
      <c r="J22" s="22"/>
    </row>
    <row r="23" spans="1:9" ht="12.75">
      <c r="A23" s="40"/>
      <c r="B23" s="40"/>
      <c r="C23" s="40"/>
      <c r="D23" s="7"/>
      <c r="E23" s="7"/>
      <c r="F23" s="7"/>
      <c r="G23" s="7"/>
      <c r="H23" s="7"/>
      <c r="I23" s="7"/>
    </row>
    <row r="24" spans="1:9" ht="15" customHeight="1">
      <c r="A24" s="54" t="s">
        <v>144</v>
      </c>
      <c r="B24" s="55"/>
      <c r="C24" s="45">
        <v>0</v>
      </c>
      <c r="D24" s="46"/>
      <c r="E24" s="34"/>
      <c r="F24" s="34"/>
      <c r="G24" s="34"/>
      <c r="H24" s="34"/>
      <c r="I24" s="34"/>
    </row>
    <row r="25" spans="1:10" ht="15" customHeight="1">
      <c r="A25" s="54" t="s">
        <v>145</v>
      </c>
      <c r="B25" s="55"/>
      <c r="C25" s="45">
        <v>0</v>
      </c>
      <c r="D25" s="54" t="s">
        <v>156</v>
      </c>
      <c r="E25" s="55"/>
      <c r="F25" s="45"/>
      <c r="G25" s="54" t="s">
        <v>168</v>
      </c>
      <c r="H25" s="55"/>
      <c r="I25" s="45"/>
      <c r="J25" s="22"/>
    </row>
    <row r="26" spans="1:10" ht="15" customHeight="1">
      <c r="A26" s="54" t="s">
        <v>146</v>
      </c>
      <c r="B26" s="55"/>
      <c r="C26" s="45"/>
      <c r="D26" s="54" t="s">
        <v>157</v>
      </c>
      <c r="E26" s="55"/>
      <c r="F26" s="45"/>
      <c r="G26" s="54" t="s">
        <v>169</v>
      </c>
      <c r="H26" s="55"/>
      <c r="I26" s="45"/>
      <c r="J26" s="22"/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41"/>
    </row>
    <row r="28" spans="1:10" ht="14.25" customHeight="1">
      <c r="A28" s="56" t="s">
        <v>147</v>
      </c>
      <c r="B28" s="57"/>
      <c r="C28" s="58"/>
      <c r="D28" s="56" t="s">
        <v>158</v>
      </c>
      <c r="E28" s="57"/>
      <c r="F28" s="58"/>
      <c r="G28" s="56" t="s">
        <v>170</v>
      </c>
      <c r="H28" s="57"/>
      <c r="I28" s="58"/>
      <c r="J28" s="23"/>
    </row>
    <row r="29" spans="1:10" ht="14.25" customHeight="1">
      <c r="A29" s="48"/>
      <c r="B29" s="49"/>
      <c r="C29" s="50"/>
      <c r="D29" s="48"/>
      <c r="E29" s="49"/>
      <c r="F29" s="50"/>
      <c r="G29" s="48"/>
      <c r="H29" s="49"/>
      <c r="I29" s="50"/>
      <c r="J29" s="23"/>
    </row>
    <row r="30" spans="1:10" ht="14.25" customHeight="1">
      <c r="A30" s="48"/>
      <c r="B30" s="49"/>
      <c r="C30" s="50"/>
      <c r="D30" s="48"/>
      <c r="E30" s="49"/>
      <c r="F30" s="50"/>
      <c r="G30" s="48"/>
      <c r="H30" s="49"/>
      <c r="I30" s="50"/>
      <c r="J30" s="23"/>
    </row>
    <row r="31" spans="1:10" ht="14.25" customHeight="1">
      <c r="A31" s="48"/>
      <c r="B31" s="49"/>
      <c r="C31" s="50"/>
      <c r="D31" s="48"/>
      <c r="E31" s="49"/>
      <c r="F31" s="50"/>
      <c r="G31" s="48"/>
      <c r="H31" s="49"/>
      <c r="I31" s="50"/>
      <c r="J31" s="23"/>
    </row>
    <row r="32" spans="1:10" ht="14.25" customHeight="1">
      <c r="A32" s="51" t="s">
        <v>148</v>
      </c>
      <c r="B32" s="52"/>
      <c r="C32" s="53"/>
      <c r="D32" s="51" t="s">
        <v>148</v>
      </c>
      <c r="E32" s="52"/>
      <c r="F32" s="53"/>
      <c r="G32" s="51" t="s">
        <v>148</v>
      </c>
      <c r="H32" s="52"/>
      <c r="I32" s="53"/>
      <c r="J32" s="23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8"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  <mergeCell ref="C10:D11"/>
    <mergeCell ref="E2:E3"/>
    <mergeCell ref="E4:E5"/>
    <mergeCell ref="E6:E7"/>
    <mergeCell ref="E8:E9"/>
    <mergeCell ref="E10:E11"/>
    <mergeCell ref="F6:G7"/>
    <mergeCell ref="F8:G9"/>
    <mergeCell ref="F10:G11"/>
    <mergeCell ref="H2:H3"/>
    <mergeCell ref="H4:H5"/>
    <mergeCell ref="H6:H7"/>
    <mergeCell ref="H8:H9"/>
    <mergeCell ref="H10:H11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G14:H14"/>
    <mergeCell ref="G15:H15"/>
    <mergeCell ref="G16:H16"/>
    <mergeCell ref="G17:H17"/>
    <mergeCell ref="G18:H18"/>
    <mergeCell ref="B13:C13"/>
    <mergeCell ref="E13:F13"/>
    <mergeCell ref="H13:I13"/>
    <mergeCell ref="D14:E14"/>
    <mergeCell ref="D15:E15"/>
    <mergeCell ref="D18:E18"/>
    <mergeCell ref="D19:E19"/>
    <mergeCell ref="D20:E20"/>
    <mergeCell ref="D21:E21"/>
    <mergeCell ref="D22:E22"/>
    <mergeCell ref="A20:B20"/>
    <mergeCell ref="A21:B21"/>
    <mergeCell ref="A22:B22"/>
    <mergeCell ref="G19:H19"/>
    <mergeCell ref="G20:H20"/>
    <mergeCell ref="G21:H21"/>
    <mergeCell ref="G22:H22"/>
    <mergeCell ref="A24:B24"/>
    <mergeCell ref="A25:B25"/>
    <mergeCell ref="D25:E25"/>
    <mergeCell ref="D26:E26"/>
    <mergeCell ref="A30:C30"/>
    <mergeCell ref="A31:C31"/>
    <mergeCell ref="A32:C32"/>
    <mergeCell ref="G25:H25"/>
    <mergeCell ref="G26:H26"/>
    <mergeCell ref="A28:C28"/>
    <mergeCell ref="G28:I28"/>
    <mergeCell ref="D28:F28"/>
    <mergeCell ref="D29:F29"/>
    <mergeCell ref="D30:F30"/>
    <mergeCell ref="D31:F31"/>
    <mergeCell ref="D32:F32"/>
    <mergeCell ref="A26:B26"/>
    <mergeCell ref="G29:I29"/>
    <mergeCell ref="G30:I30"/>
    <mergeCell ref="G31:I31"/>
    <mergeCell ref="G32:I32"/>
    <mergeCell ref="A29:C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11" sqref="D11:F15"/>
    </sheetView>
  </sheetViews>
  <sheetFormatPr defaultColWidth="11.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</cols>
  <sheetData>
    <row r="1" spans="1:7" ht="21.75" customHeight="1">
      <c r="A1" s="90" t="s">
        <v>130</v>
      </c>
      <c r="B1" s="91"/>
      <c r="C1" s="91"/>
      <c r="D1" s="91"/>
      <c r="E1" s="91"/>
      <c r="F1" s="91"/>
      <c r="G1" s="34"/>
    </row>
    <row r="2" spans="1:8" ht="12.75">
      <c r="A2" s="79" t="s">
        <v>1</v>
      </c>
      <c r="B2" s="83" t="s">
        <v>68</v>
      </c>
      <c r="C2" s="84"/>
      <c r="D2" s="72" t="s">
        <v>122</v>
      </c>
      <c r="E2" s="72"/>
      <c r="F2" s="73"/>
      <c r="G2" s="88"/>
      <c r="H2" s="22"/>
    </row>
    <row r="3" spans="1:8" ht="12.75">
      <c r="A3" s="80"/>
      <c r="B3" s="85"/>
      <c r="C3" s="85"/>
      <c r="D3" s="74"/>
      <c r="E3" s="74"/>
      <c r="F3" s="74"/>
      <c r="G3" s="66"/>
      <c r="H3" s="22"/>
    </row>
    <row r="4" spans="1:8" ht="12.75">
      <c r="A4" s="81" t="s">
        <v>2</v>
      </c>
      <c r="B4" s="75" t="s">
        <v>69</v>
      </c>
      <c r="C4" s="74"/>
      <c r="D4" s="75" t="s">
        <v>123</v>
      </c>
      <c r="E4" s="75"/>
      <c r="F4" s="74"/>
      <c r="G4" s="66"/>
      <c r="H4" s="22"/>
    </row>
    <row r="5" spans="1:8" ht="12.75">
      <c r="A5" s="80"/>
      <c r="B5" s="74"/>
      <c r="C5" s="74"/>
      <c r="D5" s="74"/>
      <c r="E5" s="74"/>
      <c r="F5" s="74"/>
      <c r="G5" s="66"/>
      <c r="H5" s="22"/>
    </row>
    <row r="6" spans="1:8" ht="12.75">
      <c r="A6" s="81" t="s">
        <v>3</v>
      </c>
      <c r="B6" s="75" t="s">
        <v>70</v>
      </c>
      <c r="C6" s="74"/>
      <c r="D6" s="75" t="s">
        <v>124</v>
      </c>
      <c r="E6" s="75"/>
      <c r="F6" s="74"/>
      <c r="G6" s="66"/>
      <c r="H6" s="22"/>
    </row>
    <row r="7" spans="1:8" ht="12.75">
      <c r="A7" s="80"/>
      <c r="B7" s="74"/>
      <c r="C7" s="74"/>
      <c r="D7" s="74"/>
      <c r="E7" s="74"/>
      <c r="F7" s="74"/>
      <c r="G7" s="66"/>
      <c r="H7" s="22"/>
    </row>
    <row r="8" spans="1:8" ht="12.75">
      <c r="A8" s="81" t="s">
        <v>125</v>
      </c>
      <c r="B8" s="75" t="s">
        <v>127</v>
      </c>
      <c r="C8" s="74"/>
      <c r="D8" s="75" t="s">
        <v>107</v>
      </c>
      <c r="E8" s="86">
        <v>41636</v>
      </c>
      <c r="F8" s="74"/>
      <c r="G8" s="66"/>
      <c r="H8" s="22"/>
    </row>
    <row r="9" spans="1:8" ht="12.75">
      <c r="A9" s="92"/>
      <c r="B9" s="87"/>
      <c r="C9" s="87"/>
      <c r="D9" s="87"/>
      <c r="E9" s="87"/>
      <c r="F9" s="87"/>
      <c r="G9" s="89"/>
      <c r="H9" s="22"/>
    </row>
    <row r="10" spans="1:8" ht="12.75">
      <c r="A10" s="27" t="s">
        <v>36</v>
      </c>
      <c r="B10" s="29" t="s">
        <v>37</v>
      </c>
      <c r="C10" s="30" t="s">
        <v>71</v>
      </c>
      <c r="D10" s="31" t="s">
        <v>131</v>
      </c>
      <c r="E10" s="31" t="s">
        <v>132</v>
      </c>
      <c r="F10" s="31" t="s">
        <v>133</v>
      </c>
      <c r="G10" s="35" t="s">
        <v>134</v>
      </c>
      <c r="H10" s="23"/>
    </row>
    <row r="11" spans="1:7" ht="12.75">
      <c r="A11" s="28"/>
      <c r="B11" s="28" t="s">
        <v>18</v>
      </c>
      <c r="C11" s="28" t="s">
        <v>72</v>
      </c>
      <c r="D11" s="32"/>
      <c r="E11" s="32"/>
      <c r="F11" s="32"/>
      <c r="G11" s="32">
        <v>61</v>
      </c>
    </row>
    <row r="12" spans="1:7" ht="12.75">
      <c r="A12" s="4"/>
      <c r="B12" s="4" t="s">
        <v>33</v>
      </c>
      <c r="C12" s="4" t="s">
        <v>83</v>
      </c>
      <c r="D12" s="13"/>
      <c r="E12" s="13"/>
      <c r="F12" s="13"/>
      <c r="G12" s="13">
        <v>23.68048</v>
      </c>
    </row>
    <row r="13" spans="1:7" ht="12.75">
      <c r="A13" s="4"/>
      <c r="B13" s="4" t="s">
        <v>50</v>
      </c>
      <c r="C13" s="4" t="s">
        <v>86</v>
      </c>
      <c r="D13" s="13"/>
      <c r="E13" s="13"/>
      <c r="F13" s="13"/>
      <c r="G13" s="13">
        <v>114.62719</v>
      </c>
    </row>
    <row r="14" spans="1:7" ht="12.75">
      <c r="A14" s="4"/>
      <c r="B14" s="4" t="s">
        <v>59</v>
      </c>
      <c r="C14" s="4" t="s">
        <v>95</v>
      </c>
      <c r="D14" s="13"/>
      <c r="E14" s="13"/>
      <c r="F14" s="13"/>
      <c r="G14" s="13">
        <v>4.3955</v>
      </c>
    </row>
    <row r="15" spans="1:7" ht="12.75">
      <c r="A15" s="4"/>
      <c r="B15" s="4" t="s">
        <v>65</v>
      </c>
      <c r="C15" s="4" t="s">
        <v>101</v>
      </c>
      <c r="D15" s="13"/>
      <c r="E15" s="13"/>
      <c r="F15" s="13"/>
      <c r="G15" s="13">
        <v>0.2014</v>
      </c>
    </row>
    <row r="17" spans="5:6" ht="12.75">
      <c r="E17" s="33" t="s">
        <v>121</v>
      </c>
      <c r="F17" s="36">
        <f>SUM(F11:F15)</f>
        <v>0</v>
      </c>
    </row>
  </sheetData>
  <sheetProtection/>
  <mergeCells count="17"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  <mergeCell ref="D4:D5"/>
    <mergeCell ref="D6:D7"/>
    <mergeCell ref="D8:D9"/>
    <mergeCell ref="E2:G3"/>
    <mergeCell ref="E4:G5"/>
    <mergeCell ref="E6:G7"/>
    <mergeCell ref="E8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H49" sqref="H49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4.5742187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1" width="7.421875" style="0" customWidth="1"/>
    <col min="12" max="12" width="11.7109375" style="0" customWidth="1"/>
  </cols>
  <sheetData>
    <row r="1" spans="1:12" ht="21.7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12.75">
      <c r="A2" s="79" t="s">
        <v>1</v>
      </c>
      <c r="B2" s="73"/>
      <c r="C2" s="73"/>
      <c r="D2" s="83" t="s">
        <v>68</v>
      </c>
      <c r="E2" s="72" t="s">
        <v>104</v>
      </c>
      <c r="F2" s="73"/>
      <c r="G2" s="72"/>
      <c r="H2" s="73"/>
      <c r="I2" s="72" t="s">
        <v>122</v>
      </c>
      <c r="J2" s="72"/>
      <c r="K2" s="73"/>
      <c r="L2" s="88"/>
      <c r="M2" s="22"/>
    </row>
    <row r="3" spans="1:13" ht="12.75">
      <c r="A3" s="80"/>
      <c r="B3" s="74"/>
      <c r="C3" s="74"/>
      <c r="D3" s="85"/>
      <c r="E3" s="74"/>
      <c r="F3" s="74"/>
      <c r="G3" s="74"/>
      <c r="H3" s="74"/>
      <c r="I3" s="74"/>
      <c r="J3" s="74"/>
      <c r="K3" s="74"/>
      <c r="L3" s="66"/>
      <c r="M3" s="22"/>
    </row>
    <row r="4" spans="1:13" ht="12.75">
      <c r="A4" s="81" t="s">
        <v>2</v>
      </c>
      <c r="B4" s="74"/>
      <c r="C4" s="74"/>
      <c r="D4" s="75" t="s">
        <v>69</v>
      </c>
      <c r="E4" s="75" t="s">
        <v>105</v>
      </c>
      <c r="F4" s="74"/>
      <c r="G4" s="86"/>
      <c r="H4" s="74"/>
      <c r="I4" s="75" t="s">
        <v>123</v>
      </c>
      <c r="J4" s="75"/>
      <c r="K4" s="74"/>
      <c r="L4" s="66"/>
      <c r="M4" s="22"/>
    </row>
    <row r="5" spans="1:13" ht="12.75">
      <c r="A5" s="80"/>
      <c r="B5" s="74"/>
      <c r="C5" s="74"/>
      <c r="D5" s="74"/>
      <c r="E5" s="74"/>
      <c r="F5" s="74"/>
      <c r="G5" s="74"/>
      <c r="H5" s="74"/>
      <c r="I5" s="74"/>
      <c r="J5" s="74"/>
      <c r="K5" s="74"/>
      <c r="L5" s="66"/>
      <c r="M5" s="22"/>
    </row>
    <row r="6" spans="1:13" ht="12.75">
      <c r="A6" s="81" t="s">
        <v>3</v>
      </c>
      <c r="B6" s="74"/>
      <c r="C6" s="74"/>
      <c r="D6" s="75" t="s">
        <v>70</v>
      </c>
      <c r="E6" s="75" t="s">
        <v>106</v>
      </c>
      <c r="F6" s="74"/>
      <c r="G6" s="74"/>
      <c r="H6" s="74"/>
      <c r="I6" s="75" t="s">
        <v>124</v>
      </c>
      <c r="J6" s="75"/>
      <c r="K6" s="74"/>
      <c r="L6" s="66"/>
      <c r="M6" s="22"/>
    </row>
    <row r="7" spans="1:13" ht="12.75">
      <c r="A7" s="80"/>
      <c r="B7" s="74"/>
      <c r="C7" s="74"/>
      <c r="D7" s="74"/>
      <c r="E7" s="74"/>
      <c r="F7" s="74"/>
      <c r="G7" s="74"/>
      <c r="H7" s="74"/>
      <c r="I7" s="74"/>
      <c r="J7" s="74"/>
      <c r="K7" s="74"/>
      <c r="L7" s="66"/>
      <c r="M7" s="22"/>
    </row>
    <row r="8" spans="1:13" ht="12.75">
      <c r="A8" s="81" t="s">
        <v>4</v>
      </c>
      <c r="B8" s="74"/>
      <c r="C8" s="74"/>
      <c r="D8" s="75"/>
      <c r="E8" s="75" t="s">
        <v>107</v>
      </c>
      <c r="F8" s="74"/>
      <c r="G8" s="86">
        <v>41636</v>
      </c>
      <c r="H8" s="74"/>
      <c r="I8" s="75" t="s">
        <v>125</v>
      </c>
      <c r="J8" s="75" t="s">
        <v>127</v>
      </c>
      <c r="K8" s="74"/>
      <c r="L8" s="66"/>
      <c r="M8" s="22"/>
    </row>
    <row r="9" spans="1:13" ht="12.75">
      <c r="A9" s="92"/>
      <c r="B9" s="87"/>
      <c r="C9" s="87"/>
      <c r="D9" s="87"/>
      <c r="E9" s="87"/>
      <c r="F9" s="87"/>
      <c r="G9" s="87"/>
      <c r="H9" s="87"/>
      <c r="I9" s="87"/>
      <c r="J9" s="87"/>
      <c r="K9" s="87"/>
      <c r="L9" s="89"/>
      <c r="M9" s="22"/>
    </row>
    <row r="10" spans="1:13" ht="12.75">
      <c r="A10" s="1" t="s">
        <v>5</v>
      </c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15" t="s">
        <v>117</v>
      </c>
      <c r="H10" s="95" t="s">
        <v>119</v>
      </c>
      <c r="I10" s="96"/>
      <c r="J10" s="97"/>
      <c r="K10" s="95" t="s">
        <v>129</v>
      </c>
      <c r="L10" s="97"/>
      <c r="M10" s="23"/>
    </row>
    <row r="11" spans="1:13" ht="12.75">
      <c r="A11" s="2" t="s">
        <v>6</v>
      </c>
      <c r="B11" s="9" t="s">
        <v>36</v>
      </c>
      <c r="C11" s="9" t="s">
        <v>37</v>
      </c>
      <c r="D11" s="9" t="s">
        <v>71</v>
      </c>
      <c r="E11" s="9" t="s">
        <v>108</v>
      </c>
      <c r="F11" s="12" t="s">
        <v>116</v>
      </c>
      <c r="G11" s="16" t="s">
        <v>118</v>
      </c>
      <c r="H11" s="17" t="s">
        <v>120</v>
      </c>
      <c r="I11" s="18" t="s">
        <v>126</v>
      </c>
      <c r="J11" s="19" t="s">
        <v>128</v>
      </c>
      <c r="K11" s="17" t="s">
        <v>117</v>
      </c>
      <c r="L11" s="19" t="s">
        <v>128</v>
      </c>
      <c r="M11" s="23"/>
    </row>
    <row r="12" spans="1:12" ht="12.75">
      <c r="A12" s="3"/>
      <c r="B12" s="3"/>
      <c r="C12" s="10" t="s">
        <v>18</v>
      </c>
      <c r="D12" s="98" t="s">
        <v>72</v>
      </c>
      <c r="E12" s="99"/>
      <c r="F12" s="99"/>
      <c r="G12" s="99"/>
      <c r="H12" s="24">
        <f>SUM(H13:H22)</f>
        <v>0</v>
      </c>
      <c r="I12" s="24">
        <f>SUM(I13:I22)</f>
        <v>0</v>
      </c>
      <c r="J12" s="24">
        <f aca="true" t="shared" si="0" ref="J12:J45">H12+I12</f>
        <v>0</v>
      </c>
      <c r="K12" s="20"/>
      <c r="L12" s="24">
        <f>SUM(L13:L22)</f>
        <v>61</v>
      </c>
    </row>
    <row r="13" spans="1:12" ht="12.75">
      <c r="A13" s="4" t="s">
        <v>7</v>
      </c>
      <c r="B13" s="4"/>
      <c r="C13" s="4" t="s">
        <v>38</v>
      </c>
      <c r="D13" s="4" t="s">
        <v>73</v>
      </c>
      <c r="E13" s="4" t="s">
        <v>109</v>
      </c>
      <c r="F13" s="13">
        <v>28</v>
      </c>
      <c r="G13" s="13"/>
      <c r="H13" s="13">
        <f aca="true" t="shared" si="1" ref="H13:H22">F13*G13*0</f>
        <v>0</v>
      </c>
      <c r="I13" s="13">
        <f aca="true" t="shared" si="2" ref="I13:I22">F13*G13*(1-0)</f>
        <v>0</v>
      </c>
      <c r="J13" s="13">
        <f t="shared" si="0"/>
        <v>0</v>
      </c>
      <c r="K13" s="13">
        <v>0</v>
      </c>
      <c r="L13" s="13">
        <f aca="true" t="shared" si="3" ref="L13:L22">F13*K13</f>
        <v>0</v>
      </c>
    </row>
    <row r="14" spans="1:12" ht="12.75">
      <c r="A14" s="4" t="s">
        <v>8</v>
      </c>
      <c r="B14" s="4"/>
      <c r="C14" s="4" t="s">
        <v>39</v>
      </c>
      <c r="D14" s="4" t="s">
        <v>74</v>
      </c>
      <c r="E14" s="4" t="s">
        <v>109</v>
      </c>
      <c r="F14" s="13">
        <v>28</v>
      </c>
      <c r="G14" s="13"/>
      <c r="H14" s="13">
        <f t="shared" si="1"/>
        <v>0</v>
      </c>
      <c r="I14" s="13">
        <f t="shared" si="2"/>
        <v>0</v>
      </c>
      <c r="J14" s="13">
        <f t="shared" si="0"/>
        <v>0</v>
      </c>
      <c r="K14" s="13">
        <v>0</v>
      </c>
      <c r="L14" s="13">
        <f t="shared" si="3"/>
        <v>0</v>
      </c>
    </row>
    <row r="15" spans="1:12" ht="12.75">
      <c r="A15" s="4" t="s">
        <v>9</v>
      </c>
      <c r="B15" s="4"/>
      <c r="C15" s="4" t="s">
        <v>40</v>
      </c>
      <c r="D15" s="4" t="s">
        <v>75</v>
      </c>
      <c r="E15" s="4" t="s">
        <v>109</v>
      </c>
      <c r="F15" s="13">
        <v>12</v>
      </c>
      <c r="G15" s="13"/>
      <c r="H15" s="13">
        <f t="shared" si="1"/>
        <v>0</v>
      </c>
      <c r="I15" s="13">
        <f t="shared" si="2"/>
        <v>0</v>
      </c>
      <c r="J15" s="13">
        <f t="shared" si="0"/>
        <v>0</v>
      </c>
      <c r="K15" s="13">
        <v>0</v>
      </c>
      <c r="L15" s="13">
        <f t="shared" si="3"/>
        <v>0</v>
      </c>
    </row>
    <row r="16" spans="1:12" ht="12.75">
      <c r="A16" s="4" t="s">
        <v>10</v>
      </c>
      <c r="B16" s="4"/>
      <c r="C16" s="4" t="s">
        <v>41</v>
      </c>
      <c r="D16" s="4" t="s">
        <v>76</v>
      </c>
      <c r="E16" s="4" t="s">
        <v>109</v>
      </c>
      <c r="F16" s="13">
        <v>12</v>
      </c>
      <c r="G16" s="13"/>
      <c r="H16" s="13">
        <f t="shared" si="1"/>
        <v>0</v>
      </c>
      <c r="I16" s="13">
        <f t="shared" si="2"/>
        <v>0</v>
      </c>
      <c r="J16" s="13">
        <f t="shared" si="0"/>
        <v>0</v>
      </c>
      <c r="K16" s="13">
        <v>0</v>
      </c>
      <c r="L16" s="13">
        <f t="shared" si="3"/>
        <v>0</v>
      </c>
    </row>
    <row r="17" spans="1:12" ht="12.75">
      <c r="A17" s="4" t="s">
        <v>11</v>
      </c>
      <c r="B17" s="4"/>
      <c r="C17" s="4" t="s">
        <v>42</v>
      </c>
      <c r="D17" s="4" t="s">
        <v>77</v>
      </c>
      <c r="E17" s="4" t="s">
        <v>110</v>
      </c>
      <c r="F17" s="13">
        <v>61</v>
      </c>
      <c r="G17" s="13"/>
      <c r="H17" s="13">
        <f t="shared" si="1"/>
        <v>0</v>
      </c>
      <c r="I17" s="13">
        <f t="shared" si="2"/>
        <v>0</v>
      </c>
      <c r="J17" s="13">
        <f t="shared" si="0"/>
        <v>0</v>
      </c>
      <c r="K17" s="13">
        <v>1</v>
      </c>
      <c r="L17" s="13">
        <f t="shared" si="3"/>
        <v>61</v>
      </c>
    </row>
    <row r="18" spans="1:12" ht="12.75">
      <c r="A18" s="4" t="s">
        <v>12</v>
      </c>
      <c r="B18" s="4"/>
      <c r="C18" s="4" t="s">
        <v>43</v>
      </c>
      <c r="D18" s="4" t="s">
        <v>78</v>
      </c>
      <c r="E18" s="4" t="s">
        <v>111</v>
      </c>
      <c r="F18" s="13">
        <v>92</v>
      </c>
      <c r="G18" s="13"/>
      <c r="H18" s="13">
        <f t="shared" si="1"/>
        <v>0</v>
      </c>
      <c r="I18" s="13">
        <f t="shared" si="2"/>
        <v>0</v>
      </c>
      <c r="J18" s="13">
        <f t="shared" si="0"/>
        <v>0</v>
      </c>
      <c r="K18" s="13">
        <v>0</v>
      </c>
      <c r="L18" s="13">
        <f t="shared" si="3"/>
        <v>0</v>
      </c>
    </row>
    <row r="19" spans="1:12" ht="12.75">
      <c r="A19" s="4" t="s">
        <v>13</v>
      </c>
      <c r="B19" s="4"/>
      <c r="C19" s="4" t="s">
        <v>44</v>
      </c>
      <c r="D19" s="4" t="s">
        <v>79</v>
      </c>
      <c r="E19" s="4" t="s">
        <v>109</v>
      </c>
      <c r="F19" s="13">
        <v>1</v>
      </c>
      <c r="G19" s="13"/>
      <c r="H19" s="13">
        <f t="shared" si="1"/>
        <v>0</v>
      </c>
      <c r="I19" s="13">
        <f t="shared" si="2"/>
        <v>0</v>
      </c>
      <c r="J19" s="13">
        <f t="shared" si="0"/>
        <v>0</v>
      </c>
      <c r="K19" s="13">
        <v>0</v>
      </c>
      <c r="L19" s="13">
        <f t="shared" si="3"/>
        <v>0</v>
      </c>
    </row>
    <row r="20" spans="1:12" ht="12.75">
      <c r="A20" s="4" t="s">
        <v>14</v>
      </c>
      <c r="B20" s="4"/>
      <c r="C20" s="4" t="s">
        <v>45</v>
      </c>
      <c r="D20" s="4" t="s">
        <v>80</v>
      </c>
      <c r="E20" s="4" t="s">
        <v>109</v>
      </c>
      <c r="F20" s="13">
        <v>1</v>
      </c>
      <c r="G20" s="13"/>
      <c r="H20" s="13">
        <f t="shared" si="1"/>
        <v>0</v>
      </c>
      <c r="I20" s="13">
        <f t="shared" si="2"/>
        <v>0</v>
      </c>
      <c r="J20" s="13">
        <f t="shared" si="0"/>
        <v>0</v>
      </c>
      <c r="K20" s="13">
        <v>0</v>
      </c>
      <c r="L20" s="13">
        <f t="shared" si="3"/>
        <v>0</v>
      </c>
    </row>
    <row r="21" spans="1:12" ht="12.75">
      <c r="A21" s="4" t="s">
        <v>15</v>
      </c>
      <c r="B21" s="4"/>
      <c r="C21" s="4" t="s">
        <v>46</v>
      </c>
      <c r="D21" s="4" t="s">
        <v>81</v>
      </c>
      <c r="E21" s="4" t="s">
        <v>109</v>
      </c>
      <c r="F21" s="13">
        <v>1</v>
      </c>
      <c r="G21" s="13"/>
      <c r="H21" s="13">
        <f t="shared" si="1"/>
        <v>0</v>
      </c>
      <c r="I21" s="13">
        <f t="shared" si="2"/>
        <v>0</v>
      </c>
      <c r="J21" s="13">
        <f t="shared" si="0"/>
        <v>0</v>
      </c>
      <c r="K21" s="13">
        <v>0</v>
      </c>
      <c r="L21" s="13">
        <f t="shared" si="3"/>
        <v>0</v>
      </c>
    </row>
    <row r="22" spans="1:12" ht="12.75">
      <c r="A22" s="4" t="s">
        <v>16</v>
      </c>
      <c r="B22" s="4"/>
      <c r="C22" s="4" t="s">
        <v>47</v>
      </c>
      <c r="D22" s="4" t="s">
        <v>82</v>
      </c>
      <c r="E22" s="4" t="s">
        <v>109</v>
      </c>
      <c r="F22" s="13">
        <v>8</v>
      </c>
      <c r="G22" s="13"/>
      <c r="H22" s="13">
        <f t="shared" si="1"/>
        <v>0</v>
      </c>
      <c r="I22" s="13">
        <f t="shared" si="2"/>
        <v>0</v>
      </c>
      <c r="J22" s="13">
        <f t="shared" si="0"/>
        <v>0</v>
      </c>
      <c r="K22" s="13">
        <v>0</v>
      </c>
      <c r="L22" s="13">
        <f t="shared" si="3"/>
        <v>0</v>
      </c>
    </row>
    <row r="23" spans="1:12" ht="12.75">
      <c r="A23" s="5"/>
      <c r="B23" s="5"/>
      <c r="C23" s="11" t="s">
        <v>33</v>
      </c>
      <c r="D23" s="93" t="s">
        <v>83</v>
      </c>
      <c r="E23" s="94"/>
      <c r="F23" s="94"/>
      <c r="G23" s="94"/>
      <c r="H23" s="25">
        <f>SUM(H24:H25)</f>
        <v>0</v>
      </c>
      <c r="I23" s="25">
        <f>SUM(I24:I25)</f>
        <v>0</v>
      </c>
      <c r="J23" s="25">
        <f t="shared" si="0"/>
        <v>0</v>
      </c>
      <c r="K23" s="21"/>
      <c r="L23" s="25">
        <f>SUM(L24:L25)</f>
        <v>23.68048</v>
      </c>
    </row>
    <row r="24" spans="1:12" ht="12.75">
      <c r="A24" s="4" t="s">
        <v>17</v>
      </c>
      <c r="B24" s="4"/>
      <c r="C24" s="4" t="s">
        <v>48</v>
      </c>
      <c r="D24" s="4" t="s">
        <v>84</v>
      </c>
      <c r="E24" s="4" t="s">
        <v>112</v>
      </c>
      <c r="F24" s="13">
        <v>32</v>
      </c>
      <c r="G24" s="13"/>
      <c r="H24" s="13">
        <f>F24*G24*0.354840182648402</f>
        <v>0</v>
      </c>
      <c r="I24" s="13">
        <f>F24*G24*(1-0.354840182648402)</f>
        <v>0</v>
      </c>
      <c r="J24" s="13">
        <f t="shared" si="0"/>
        <v>0</v>
      </c>
      <c r="K24" s="13">
        <v>0.12846</v>
      </c>
      <c r="L24" s="13">
        <f>F24*K24</f>
        <v>4.11072</v>
      </c>
    </row>
    <row r="25" spans="1:12" ht="12.75">
      <c r="A25" s="4" t="s">
        <v>18</v>
      </c>
      <c r="B25" s="4"/>
      <c r="C25" s="4" t="s">
        <v>49</v>
      </c>
      <c r="D25" s="4" t="s">
        <v>85</v>
      </c>
      <c r="E25" s="4" t="s">
        <v>109</v>
      </c>
      <c r="F25" s="13">
        <v>8</v>
      </c>
      <c r="G25" s="13"/>
      <c r="H25" s="13">
        <f>F25*G25*0.932630016507831</f>
        <v>0</v>
      </c>
      <c r="I25" s="13">
        <f>F25*G25*(1-0.932630016507831)</f>
        <v>0</v>
      </c>
      <c r="J25" s="13">
        <f t="shared" si="0"/>
        <v>0</v>
      </c>
      <c r="K25" s="13">
        <v>2.44622</v>
      </c>
      <c r="L25" s="13">
        <f>F25*K25</f>
        <v>19.56976</v>
      </c>
    </row>
    <row r="26" spans="1:12" ht="12.75">
      <c r="A26" s="5"/>
      <c r="B26" s="5"/>
      <c r="C26" s="11" t="s">
        <v>50</v>
      </c>
      <c r="D26" s="93" t="s">
        <v>86</v>
      </c>
      <c r="E26" s="94"/>
      <c r="F26" s="94"/>
      <c r="G26" s="94"/>
      <c r="H26" s="25">
        <f>SUM(H27:H34)</f>
        <v>0</v>
      </c>
      <c r="I26" s="25">
        <f>SUM(I27:I34)</f>
        <v>0</v>
      </c>
      <c r="J26" s="25">
        <f t="shared" si="0"/>
        <v>0</v>
      </c>
      <c r="K26" s="21"/>
      <c r="L26" s="25">
        <f>SUM(L27:L34)</f>
        <v>114.62719</v>
      </c>
    </row>
    <row r="27" spans="1:12" ht="12.75">
      <c r="A27" s="4" t="s">
        <v>19</v>
      </c>
      <c r="B27" s="4"/>
      <c r="C27" s="4" t="s">
        <v>51</v>
      </c>
      <c r="D27" s="4" t="s">
        <v>87</v>
      </c>
      <c r="E27" s="4" t="s">
        <v>111</v>
      </c>
      <c r="F27" s="13">
        <v>92</v>
      </c>
      <c r="G27" s="13"/>
      <c r="H27" s="13">
        <f>F27*G27*0.862586605080831</f>
        <v>0</v>
      </c>
      <c r="I27" s="13">
        <f>F27*G27*(1-0.862586605080831)</f>
        <v>0</v>
      </c>
      <c r="J27" s="13">
        <f t="shared" si="0"/>
        <v>0</v>
      </c>
      <c r="K27" s="13">
        <v>0.2224</v>
      </c>
      <c r="L27" s="13">
        <f aca="true" t="shared" si="4" ref="L27:L34">F27*K27</f>
        <v>20.4608</v>
      </c>
    </row>
    <row r="28" spans="1:12" ht="12.75">
      <c r="A28" s="4" t="s">
        <v>20</v>
      </c>
      <c r="B28" s="4"/>
      <c r="C28" s="4" t="s">
        <v>52</v>
      </c>
      <c r="D28" s="4" t="s">
        <v>88</v>
      </c>
      <c r="E28" s="4" t="s">
        <v>111</v>
      </c>
      <c r="F28" s="13">
        <v>88</v>
      </c>
      <c r="G28" s="13"/>
      <c r="H28" s="13">
        <f>F28*G28*0.841948458215403</f>
        <v>0</v>
      </c>
      <c r="I28" s="13">
        <f>F28*G28*(1-0.841948458215403)</f>
        <v>0</v>
      </c>
      <c r="J28" s="13">
        <f t="shared" si="0"/>
        <v>0</v>
      </c>
      <c r="K28" s="13">
        <v>0.30994</v>
      </c>
      <c r="L28" s="13">
        <f t="shared" si="4"/>
        <v>27.27472</v>
      </c>
    </row>
    <row r="29" spans="1:12" ht="12.75">
      <c r="A29" s="4" t="s">
        <v>21</v>
      </c>
      <c r="B29" s="4"/>
      <c r="C29" s="4" t="s">
        <v>53</v>
      </c>
      <c r="D29" s="4" t="s">
        <v>89</v>
      </c>
      <c r="E29" s="4" t="s">
        <v>111</v>
      </c>
      <c r="F29" s="13">
        <v>8</v>
      </c>
      <c r="G29" s="13"/>
      <c r="H29" s="13">
        <f>F29*G29*0.622990667064138</f>
        <v>0</v>
      </c>
      <c r="I29" s="13">
        <f>F29*G29*(1-0.622990667064138)</f>
        <v>0</v>
      </c>
      <c r="J29" s="13">
        <f t="shared" si="0"/>
        <v>0</v>
      </c>
      <c r="K29" s="13">
        <v>0.54</v>
      </c>
      <c r="L29" s="13">
        <f t="shared" si="4"/>
        <v>4.32</v>
      </c>
    </row>
    <row r="30" spans="1:12" ht="12.75">
      <c r="A30" s="4" t="s">
        <v>22</v>
      </c>
      <c r="B30" s="4"/>
      <c r="C30" s="4" t="s">
        <v>54</v>
      </c>
      <c r="D30" s="4" t="s">
        <v>90</v>
      </c>
      <c r="E30" s="4" t="s">
        <v>113</v>
      </c>
      <c r="F30" s="13">
        <v>12</v>
      </c>
      <c r="G30" s="13"/>
      <c r="H30" s="13">
        <f>F30*G30*0.889392831016825</f>
        <v>0</v>
      </c>
      <c r="I30" s="13">
        <f>F30*G30*(1-0.889392831016825)</f>
        <v>0</v>
      </c>
      <c r="J30" s="13">
        <f t="shared" si="0"/>
        <v>0</v>
      </c>
      <c r="K30" s="13">
        <v>0.1834</v>
      </c>
      <c r="L30" s="13">
        <f t="shared" si="4"/>
        <v>2.2008</v>
      </c>
    </row>
    <row r="31" spans="1:12" ht="12.75">
      <c r="A31" s="4" t="s">
        <v>23</v>
      </c>
      <c r="B31" s="4"/>
      <c r="C31" s="4" t="s">
        <v>55</v>
      </c>
      <c r="D31" s="4" t="s">
        <v>91</v>
      </c>
      <c r="E31" s="4" t="s">
        <v>109</v>
      </c>
      <c r="F31" s="13">
        <v>1</v>
      </c>
      <c r="G31" s="13"/>
      <c r="H31" s="13">
        <f>F31*G31*0.875127009353099</f>
        <v>0</v>
      </c>
      <c r="I31" s="13">
        <f>F31*G31*(1-0.875127009353099)</f>
        <v>0</v>
      </c>
      <c r="J31" s="13">
        <f t="shared" si="0"/>
        <v>0</v>
      </c>
      <c r="K31" s="13">
        <v>2.37855</v>
      </c>
      <c r="L31" s="13">
        <f t="shared" si="4"/>
        <v>2.37855</v>
      </c>
    </row>
    <row r="32" spans="1:12" ht="12.75">
      <c r="A32" s="4" t="s">
        <v>24</v>
      </c>
      <c r="B32" s="4"/>
      <c r="C32" s="4" t="s">
        <v>56</v>
      </c>
      <c r="D32" s="4" t="s">
        <v>92</v>
      </c>
      <c r="E32" s="4" t="s">
        <v>111</v>
      </c>
      <c r="F32" s="13">
        <v>88</v>
      </c>
      <c r="G32" s="13"/>
      <c r="H32" s="13">
        <f>F32*G32*0.570304818092429</f>
        <v>0</v>
      </c>
      <c r="I32" s="13">
        <f>F32*G32*(1-0.570304818092429)</f>
        <v>0</v>
      </c>
      <c r="J32" s="13">
        <f t="shared" si="0"/>
        <v>0</v>
      </c>
      <c r="K32" s="13">
        <v>0.10354</v>
      </c>
      <c r="L32" s="13">
        <f t="shared" si="4"/>
        <v>9.111519999999999</v>
      </c>
    </row>
    <row r="33" spans="1:12" ht="12.75">
      <c r="A33" s="4" t="s">
        <v>25</v>
      </c>
      <c r="B33" s="4"/>
      <c r="C33" s="4" t="s">
        <v>57</v>
      </c>
      <c r="D33" s="4" t="s">
        <v>93</v>
      </c>
      <c r="E33" s="4" t="s">
        <v>111</v>
      </c>
      <c r="F33" s="13">
        <v>80</v>
      </c>
      <c r="G33" s="13"/>
      <c r="H33" s="13">
        <f>F33*G33*0.893410615078429</f>
        <v>0</v>
      </c>
      <c r="I33" s="13">
        <f>F33*G33*(1-0.893410615078429)</f>
        <v>0</v>
      </c>
      <c r="J33" s="13">
        <f t="shared" si="0"/>
        <v>0</v>
      </c>
      <c r="K33" s="13">
        <v>0.61101</v>
      </c>
      <c r="L33" s="13">
        <f t="shared" si="4"/>
        <v>48.88080000000001</v>
      </c>
    </row>
    <row r="34" spans="1:12" ht="12.75">
      <c r="A34" s="4" t="s">
        <v>26</v>
      </c>
      <c r="B34" s="4"/>
      <c r="C34" s="4" t="s">
        <v>58</v>
      </c>
      <c r="D34" s="4" t="s">
        <v>94</v>
      </c>
      <c r="E34" s="4" t="s">
        <v>110</v>
      </c>
      <c r="F34" s="13">
        <v>143</v>
      </c>
      <c r="G34" s="13"/>
      <c r="H34" s="13">
        <f>F34*G34*0</f>
        <v>0</v>
      </c>
      <c r="I34" s="13">
        <f>F34*G34*(1-0)</f>
        <v>0</v>
      </c>
      <c r="J34" s="13">
        <f t="shared" si="0"/>
        <v>0</v>
      </c>
      <c r="K34" s="13">
        <v>0</v>
      </c>
      <c r="L34" s="13">
        <f t="shared" si="4"/>
        <v>0</v>
      </c>
    </row>
    <row r="35" spans="1:12" ht="12.75">
      <c r="A35" s="5"/>
      <c r="B35" s="5"/>
      <c r="C35" s="11" t="s">
        <v>59</v>
      </c>
      <c r="D35" s="93" t="s">
        <v>95</v>
      </c>
      <c r="E35" s="94"/>
      <c r="F35" s="94"/>
      <c r="G35" s="94"/>
      <c r="H35" s="25">
        <f>SUM(H36:H40)</f>
        <v>0</v>
      </c>
      <c r="I35" s="25">
        <f>SUM(I36:I40)</f>
        <v>0</v>
      </c>
      <c r="J35" s="25">
        <f t="shared" si="0"/>
        <v>0</v>
      </c>
      <c r="K35" s="21"/>
      <c r="L35" s="25">
        <f>SUM(L36:L40)</f>
        <v>4.3955</v>
      </c>
    </row>
    <row r="36" spans="1:12" ht="12.75">
      <c r="A36" s="4" t="s">
        <v>27</v>
      </c>
      <c r="B36" s="4"/>
      <c r="C36" s="4" t="s">
        <v>60</v>
      </c>
      <c r="D36" s="4" t="s">
        <v>96</v>
      </c>
      <c r="E36" s="4" t="s">
        <v>114</v>
      </c>
      <c r="F36" s="13">
        <v>4050</v>
      </c>
      <c r="G36" s="13"/>
      <c r="H36" s="13">
        <f>F36*G36*0.115646258503401</f>
        <v>0</v>
      </c>
      <c r="I36" s="13">
        <f>F36*G36*(1-0.115646258503401)</f>
        <v>0</v>
      </c>
      <c r="J36" s="13">
        <f t="shared" si="0"/>
        <v>0</v>
      </c>
      <c r="K36" s="13">
        <v>6E-05</v>
      </c>
      <c r="L36" s="13">
        <f>F36*K36</f>
        <v>0.243</v>
      </c>
    </row>
    <row r="37" spans="1:12" ht="12.75">
      <c r="A37" s="4" t="s">
        <v>28</v>
      </c>
      <c r="B37" s="4"/>
      <c r="C37" s="4" t="s">
        <v>61</v>
      </c>
      <c r="D37" s="4" t="s">
        <v>97</v>
      </c>
      <c r="E37" s="4" t="s">
        <v>115</v>
      </c>
      <c r="F37" s="13">
        <v>4.05</v>
      </c>
      <c r="G37" s="13"/>
      <c r="H37" s="13">
        <f>F37*G37*1</f>
        <v>0</v>
      </c>
      <c r="I37" s="13">
        <f>F37*G37*(1-1)</f>
        <v>0</v>
      </c>
      <c r="J37" s="13">
        <f t="shared" si="0"/>
        <v>0</v>
      </c>
      <c r="K37" s="13">
        <v>1</v>
      </c>
      <c r="L37" s="13">
        <f>F37*K37</f>
        <v>4.05</v>
      </c>
    </row>
    <row r="38" spans="1:12" ht="12.75">
      <c r="A38" s="4" t="s">
        <v>29</v>
      </c>
      <c r="B38" s="4"/>
      <c r="C38" s="4" t="s">
        <v>62</v>
      </c>
      <c r="D38" s="4" t="s">
        <v>98</v>
      </c>
      <c r="E38" s="4" t="s">
        <v>114</v>
      </c>
      <c r="F38" s="13">
        <v>4050</v>
      </c>
      <c r="G38" s="13"/>
      <c r="H38" s="13">
        <f>F38*G38*0.5</f>
        <v>0</v>
      </c>
      <c r="I38" s="13">
        <f>F38*G38*(1-0.5)</f>
        <v>0</v>
      </c>
      <c r="J38" s="13">
        <f t="shared" si="0"/>
        <v>0</v>
      </c>
      <c r="K38" s="13">
        <v>1E-05</v>
      </c>
      <c r="L38" s="13">
        <f>F38*K38</f>
        <v>0.0405</v>
      </c>
    </row>
    <row r="39" spans="1:12" ht="12.75">
      <c r="A39" s="4" t="s">
        <v>30</v>
      </c>
      <c r="B39" s="4"/>
      <c r="C39" s="4" t="s">
        <v>63</v>
      </c>
      <c r="D39" s="4" t="s">
        <v>99</v>
      </c>
      <c r="E39" s="4" t="s">
        <v>110</v>
      </c>
      <c r="F39" s="13">
        <v>28</v>
      </c>
      <c r="G39" s="13"/>
      <c r="H39" s="13">
        <f>F39*G39*0</f>
        <v>0</v>
      </c>
      <c r="I39" s="13">
        <f>F39*G39*(1-0)</f>
        <v>0</v>
      </c>
      <c r="J39" s="13">
        <f t="shared" si="0"/>
        <v>0</v>
      </c>
      <c r="K39" s="13">
        <v>0</v>
      </c>
      <c r="L39" s="13">
        <f>F39*K39</f>
        <v>0</v>
      </c>
    </row>
    <row r="40" spans="1:12" ht="12.75">
      <c r="A40" s="4" t="s">
        <v>31</v>
      </c>
      <c r="B40" s="4"/>
      <c r="C40" s="4" t="s">
        <v>64</v>
      </c>
      <c r="D40" s="100" t="s">
        <v>100</v>
      </c>
      <c r="E40" s="100" t="s">
        <v>112</v>
      </c>
      <c r="F40" s="101">
        <v>1</v>
      </c>
      <c r="G40" s="101"/>
      <c r="H40" s="101"/>
      <c r="I40" s="101"/>
      <c r="J40" s="101"/>
      <c r="K40" s="101">
        <v>0.062</v>
      </c>
      <c r="L40" s="101">
        <f>F40*K40</f>
        <v>0.062</v>
      </c>
    </row>
    <row r="41" spans="1:12" ht="12.75">
      <c r="A41" s="5"/>
      <c r="B41" s="5"/>
      <c r="C41" s="11" t="s">
        <v>65</v>
      </c>
      <c r="D41" s="93" t="s">
        <v>101</v>
      </c>
      <c r="E41" s="94"/>
      <c r="F41" s="94"/>
      <c r="G41" s="94"/>
      <c r="H41" s="25">
        <f>SUM(H42:H45)</f>
        <v>0</v>
      </c>
      <c r="I41" s="25">
        <f>SUM(I42:I45)</f>
        <v>0</v>
      </c>
      <c r="J41" s="25">
        <f t="shared" si="0"/>
        <v>0</v>
      </c>
      <c r="K41" s="21"/>
      <c r="L41" s="25">
        <f>SUM(L42:L45)</f>
        <v>0.20140000000000002</v>
      </c>
    </row>
    <row r="42" spans="1:12" ht="12.75">
      <c r="A42" s="4" t="s">
        <v>32</v>
      </c>
      <c r="B42" s="4"/>
      <c r="C42" s="4" t="s">
        <v>66</v>
      </c>
      <c r="D42" s="4" t="s">
        <v>102</v>
      </c>
      <c r="E42" s="4" t="s">
        <v>114</v>
      </c>
      <c r="F42" s="13">
        <v>190</v>
      </c>
      <c r="G42" s="13"/>
      <c r="H42" s="13">
        <f>F42*G42*0.206785137318255</f>
        <v>0</v>
      </c>
      <c r="I42" s="13">
        <f>F42*G42*(1-0.206785137318255)</f>
        <v>0</v>
      </c>
      <c r="J42" s="13">
        <f t="shared" si="0"/>
        <v>0</v>
      </c>
      <c r="K42" s="13">
        <v>5E-05</v>
      </c>
      <c r="L42" s="13">
        <f>F42*K42</f>
        <v>0.0095</v>
      </c>
    </row>
    <row r="43" spans="1:12" ht="12.75">
      <c r="A43" s="4" t="s">
        <v>33</v>
      </c>
      <c r="B43" s="4"/>
      <c r="C43" s="4" t="s">
        <v>67</v>
      </c>
      <c r="D43" s="4" t="s">
        <v>103</v>
      </c>
      <c r="E43" s="4" t="s">
        <v>115</v>
      </c>
      <c r="F43" s="13">
        <v>0.19</v>
      </c>
      <c r="G43" s="13"/>
      <c r="H43" s="13">
        <f>F43*G43*1</f>
        <v>0</v>
      </c>
      <c r="I43" s="13">
        <f>F43*G43*(1-1)</f>
        <v>0</v>
      </c>
      <c r="J43" s="13">
        <f t="shared" si="0"/>
        <v>0</v>
      </c>
      <c r="K43" s="13">
        <v>1</v>
      </c>
      <c r="L43" s="13">
        <f>F43*K43</f>
        <v>0.19</v>
      </c>
    </row>
    <row r="44" spans="1:12" ht="12.75">
      <c r="A44" s="4" t="s">
        <v>34</v>
      </c>
      <c r="B44" s="4"/>
      <c r="C44" s="4" t="s">
        <v>62</v>
      </c>
      <c r="D44" s="4" t="s">
        <v>98</v>
      </c>
      <c r="E44" s="4" t="s">
        <v>114</v>
      </c>
      <c r="F44" s="13">
        <v>190</v>
      </c>
      <c r="G44" s="13"/>
      <c r="H44" s="13">
        <f>F44*G44*0.5</f>
        <v>0</v>
      </c>
      <c r="I44" s="13">
        <f>F44*G44*(1-0.5)</f>
        <v>0</v>
      </c>
      <c r="J44" s="13">
        <f t="shared" si="0"/>
        <v>0</v>
      </c>
      <c r="K44" s="13">
        <v>1E-05</v>
      </c>
      <c r="L44" s="13">
        <f>F44*K44</f>
        <v>0.0019000000000000002</v>
      </c>
    </row>
    <row r="45" spans="1:12" ht="12.75">
      <c r="A45" s="6" t="s">
        <v>35</v>
      </c>
      <c r="B45" s="6"/>
      <c r="C45" s="6" t="s">
        <v>63</v>
      </c>
      <c r="D45" s="6" t="s">
        <v>99</v>
      </c>
      <c r="E45" s="6" t="s">
        <v>110</v>
      </c>
      <c r="F45" s="14">
        <v>0.2</v>
      </c>
      <c r="G45" s="14"/>
      <c r="H45" s="14">
        <f>F45*G45*0</f>
        <v>0</v>
      </c>
      <c r="I45" s="14">
        <f>F45*G45*(1-0)</f>
        <v>0</v>
      </c>
      <c r="J45" s="14">
        <f t="shared" si="0"/>
        <v>0</v>
      </c>
      <c r="K45" s="14">
        <v>0</v>
      </c>
      <c r="L45" s="14">
        <f>F45*K45</f>
        <v>0</v>
      </c>
    </row>
    <row r="46" spans="1:12" ht="12.75">
      <c r="A46" s="7"/>
      <c r="B46" s="7"/>
      <c r="C46" s="7"/>
      <c r="D46" s="7"/>
      <c r="E46" s="7"/>
      <c r="F46" s="7"/>
      <c r="G46" s="7"/>
      <c r="H46" s="83" t="s">
        <v>121</v>
      </c>
      <c r="I46" s="84"/>
      <c r="J46" s="26">
        <f>J12+J23+J26+J35+J41</f>
        <v>0</v>
      </c>
      <c r="K46" s="7"/>
      <c r="L46" s="7"/>
    </row>
  </sheetData>
  <sheetProtection/>
  <mergeCells count="33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D41:G41"/>
    <mergeCell ref="H46:I46"/>
    <mergeCell ref="H10:J10"/>
    <mergeCell ref="K10:L10"/>
    <mergeCell ref="D12:G12"/>
    <mergeCell ref="D23:G23"/>
    <mergeCell ref="D26:G26"/>
    <mergeCell ref="D35:G3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cp:lastPrinted>2014-01-03T22:21:34Z</cp:lastPrinted>
  <dcterms:created xsi:type="dcterms:W3CDTF">2013-12-27T13:14:41Z</dcterms:created>
  <dcterms:modified xsi:type="dcterms:W3CDTF">2014-11-12T11:02:46Z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