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al3000\hal_e\Astra-Working\E422\2_ETLab_souhrnný rozpočet\"/>
    </mc:Choice>
  </mc:AlternateContent>
  <xr:revisionPtr revIDLastSave="0" documentId="13_ncr:1_{DCF33A83-53DD-44FB-9F11-39A25437F77D}" xr6:coauthVersionLast="45" xr6:coauthVersionMax="47" xr10:uidLastSave="{00000000-0000-0000-0000-000000000000}"/>
  <bookViews>
    <workbookView xWindow="19275" yWindow="30" windowWidth="19110" windowHeight="20925" xr2:uid="{00000000-000D-0000-FFFF-FFFF00000000}"/>
  </bookViews>
  <sheets>
    <sheet name="Stavba" sheetId="1" r:id="rId1"/>
    <sheet name="VzorPolozky" sheetId="10" state="hidden" r:id="rId2"/>
    <sheet name="Náklady" sheetId="12" r:id="rId3"/>
    <sheet name="Stavební" sheetId="13" r:id="rId4"/>
    <sheet name="ZTI" sheetId="16" r:id="rId5"/>
    <sheet name="EL-Rekapitulace" sheetId="17" r:id="rId6"/>
    <sheet name="EL-Rozpočet" sheetId="18" r:id="rId7"/>
    <sheet name="EL-Parametry" sheetId="19" r:id="rId8"/>
  </sheets>
  <externalReferences>
    <externalReference r:id="rId9"/>
    <externalReference r:id="rId10"/>
    <externalReference r:id="rId11"/>
  </externalReferences>
  <definedNames>
    <definedName name="CelkemDPHVypocet" localSheetId="0">Stavba!$H$47</definedName>
    <definedName name="CenaCelkem">Stavba!$G$29</definedName>
    <definedName name="CenaCelkemBezDPH">Stavba!$G$28</definedName>
    <definedName name="CenaCelkemVypocet" localSheetId="0">Stavba!$I$47</definedName>
    <definedName name="cisloobjektu">Stavba!$D$3</definedName>
    <definedName name="CisloRozpoctu" localSheetId="4">'[1]Krycí list'!$C$2</definedName>
    <definedName name="CisloRozpoctu">'[2]Krycí list'!$C$2</definedName>
    <definedName name="CisloStavby" localSheetId="0">Stavba!$D$2</definedName>
    <definedName name="cislostavby" localSheetId="4">'[1]Krycí list'!$A$7</definedName>
    <definedName name="cislostavby">'[2]Krycí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 localSheetId="4">[3]Stavba!$J$29</definedName>
    <definedName name="Mena">Stavba!$J$29</definedName>
    <definedName name="MistoStavby">Stavba!$D$4</definedName>
    <definedName name="nazevobjektu">Stavba!$E$3</definedName>
    <definedName name="NazevRozpoctu" localSheetId="4">'[1]Krycí list'!$D$2</definedName>
    <definedName name="NazevRozpoctu">'[2]Krycí list'!$D$2</definedName>
    <definedName name="NazevStavby" localSheetId="0">Stavba!$E$2</definedName>
    <definedName name="nazevstavby" localSheetId="4">'[1]Krycí list'!$C$7</definedName>
    <definedName name="nazevstavby">'[2]Krycí list'!$C$7</definedName>
    <definedName name="NazevStavebnihoRozpoctu">Stavba!$E$4</definedName>
    <definedName name="_xlnm.Print_Titles" localSheetId="6">'EL-Rozpočet'!$1:$1</definedName>
    <definedName name="_xlnm.Print_Titles" localSheetId="2">Náklady!$1:$7</definedName>
    <definedName name="_xlnm.Print_Titles" localSheetId="3">Stavební!$1:$7</definedName>
    <definedName name="_xlnm.Print_Titles" localSheetId="4">ZTI!$1:$7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7">'EL-Parametry'!$A$1:$B$33</definedName>
    <definedName name="_xlnm.Print_Area" localSheetId="5">'EL-Rekapitulace'!$A$1:$C$32</definedName>
    <definedName name="_xlnm.Print_Area" localSheetId="6">'EL-Rozpočet'!$A$1:$I$149</definedName>
    <definedName name="_xlnm.Print_Area" localSheetId="2">Náklady!$A$1:$Y$23</definedName>
    <definedName name="_xlnm.Print_Area" localSheetId="0">Stavba!$A$1:$J$75</definedName>
    <definedName name="_xlnm.Print_Area" localSheetId="3">Stavební!$A$1:$T$266</definedName>
    <definedName name="_xlnm.Print_Area" localSheetId="4">ZTI!$A$1:$Y$29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 localSheetId="4">'[1]Krycí list'!$C$30</definedName>
    <definedName name="SazbaDPH1">'[2]Krycí list'!$C$30</definedName>
    <definedName name="SazbaDPH2" localSheetId="0">Stavba!$E$25</definedName>
    <definedName name="SazbaDPH2" localSheetId="4">'[1]Krycí list'!$C$32</definedName>
    <definedName name="SazbaDPH2">'[2]Krycí list'!$C$32</definedName>
    <definedName name="SloupecCC">#REF!</definedName>
    <definedName name="SloupecCisloPol" localSheetId="4">#REF!</definedName>
    <definedName name="SloupecCisloPol">#REF!</definedName>
    <definedName name="SloupecJC" localSheetId="4">#REF!</definedName>
    <definedName name="SloupecJC">#REF!</definedName>
    <definedName name="SloupecMJ" localSheetId="4">#REF!</definedName>
    <definedName name="SloupecMJ">#REF!</definedName>
    <definedName name="SloupecMnozstvi" localSheetId="4">#REF!</definedName>
    <definedName name="SloupecMnozstvi">#REF!</definedName>
    <definedName name="SloupecNazPol" localSheetId="4">#REF!</definedName>
    <definedName name="SloupecNazPol">#REF!</definedName>
    <definedName name="SloupecPC" localSheetId="4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Stavba!$F$47</definedName>
    <definedName name="ZakladDPHZakl">Stavba!$G$25</definedName>
    <definedName name="ZakladDPHZaklVypocet" localSheetId="0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6" l="1"/>
  <c r="G10" i="16"/>
  <c r="G27" i="16"/>
  <c r="G25" i="16"/>
  <c r="G24" i="16"/>
  <c r="G23" i="16"/>
  <c r="G22" i="16"/>
  <c r="G21" i="16"/>
  <c r="G20" i="16" s="1"/>
  <c r="G19" i="16"/>
  <c r="G18" i="16"/>
  <c r="G17" i="16"/>
  <c r="G16" i="16"/>
  <c r="G15" i="16"/>
  <c r="G14" i="16" s="1"/>
  <c r="G13" i="16"/>
  <c r="G12" i="16"/>
  <c r="G11" i="16"/>
  <c r="G9" i="16"/>
  <c r="G8" i="16" s="1"/>
  <c r="H142" i="18" l="1"/>
  <c r="F142" i="18"/>
  <c r="I142" i="18" s="1"/>
  <c r="H141" i="18"/>
  <c r="F141" i="18"/>
  <c r="I141" i="18" s="1"/>
  <c r="H139" i="18"/>
  <c r="I139" i="18" s="1"/>
  <c r="F139" i="18"/>
  <c r="H137" i="18"/>
  <c r="I137" i="18" s="1"/>
  <c r="F137" i="18"/>
  <c r="H136" i="18"/>
  <c r="F136" i="18"/>
  <c r="H135" i="18"/>
  <c r="F135" i="18"/>
  <c r="I135" i="18" s="1"/>
  <c r="H134" i="18"/>
  <c r="I134" i="18" s="1"/>
  <c r="F134" i="18"/>
  <c r="H133" i="18"/>
  <c r="I133" i="18" s="1"/>
  <c r="F133" i="18"/>
  <c r="H132" i="18"/>
  <c r="F132" i="18"/>
  <c r="I132" i="18" s="1"/>
  <c r="H131" i="18"/>
  <c r="F131" i="18"/>
  <c r="I131" i="18" s="1"/>
  <c r="H130" i="18"/>
  <c r="I130" i="18" s="1"/>
  <c r="F130" i="18"/>
  <c r="H128" i="18"/>
  <c r="I128" i="18" s="1"/>
  <c r="F128" i="18"/>
  <c r="H127" i="18"/>
  <c r="F127" i="18"/>
  <c r="I127" i="18" s="1"/>
  <c r="H125" i="18"/>
  <c r="F125" i="18"/>
  <c r="I125" i="18" s="1"/>
  <c r="I124" i="18"/>
  <c r="H124" i="18"/>
  <c r="F124" i="18"/>
  <c r="H122" i="18"/>
  <c r="F122" i="18"/>
  <c r="H120" i="18"/>
  <c r="F120" i="18"/>
  <c r="I120" i="18" s="1"/>
  <c r="H118" i="18"/>
  <c r="F118" i="18"/>
  <c r="I118" i="18" s="1"/>
  <c r="H116" i="18"/>
  <c r="F116" i="18"/>
  <c r="H115" i="18"/>
  <c r="I115" i="18" s="1"/>
  <c r="F115" i="18"/>
  <c r="H114" i="18"/>
  <c r="F114" i="18"/>
  <c r="I114" i="18" s="1"/>
  <c r="H113" i="18"/>
  <c r="F113" i="18"/>
  <c r="H112" i="18"/>
  <c r="F112" i="18"/>
  <c r="I112" i="18" s="1"/>
  <c r="H111" i="18"/>
  <c r="F111" i="18"/>
  <c r="H109" i="18"/>
  <c r="F109" i="18"/>
  <c r="I109" i="18" s="1"/>
  <c r="H107" i="18"/>
  <c r="F107" i="18"/>
  <c r="I107" i="18" s="1"/>
  <c r="H106" i="18"/>
  <c r="F106" i="18"/>
  <c r="H104" i="18"/>
  <c r="F104" i="18"/>
  <c r="H103" i="18"/>
  <c r="F103" i="18"/>
  <c r="H101" i="18"/>
  <c r="F101" i="18"/>
  <c r="I101" i="18" s="1"/>
  <c r="H99" i="18"/>
  <c r="F99" i="18"/>
  <c r="H97" i="18"/>
  <c r="F97" i="18"/>
  <c r="H96" i="18"/>
  <c r="F96" i="18"/>
  <c r="I96" i="18" s="1"/>
  <c r="H95" i="18"/>
  <c r="F95" i="18"/>
  <c r="I95" i="18" s="1"/>
  <c r="H93" i="18"/>
  <c r="F93" i="18"/>
  <c r="I93" i="18" s="1"/>
  <c r="H92" i="18"/>
  <c r="I92" i="18" s="1"/>
  <c r="F92" i="18"/>
  <c r="H90" i="18"/>
  <c r="F90" i="18"/>
  <c r="I90" i="18" s="1"/>
  <c r="H89" i="18"/>
  <c r="F89" i="18"/>
  <c r="I89" i="18" s="1"/>
  <c r="H88" i="18"/>
  <c r="I88" i="18" s="1"/>
  <c r="F88" i="18"/>
  <c r="H87" i="18"/>
  <c r="I87" i="18" s="1"/>
  <c r="F87" i="18"/>
  <c r="H85" i="18"/>
  <c r="F85" i="18"/>
  <c r="I85" i="18" s="1"/>
  <c r="H83" i="18"/>
  <c r="F83" i="18"/>
  <c r="H81" i="18"/>
  <c r="I81" i="18" s="1"/>
  <c r="F81" i="18"/>
  <c r="H80" i="18"/>
  <c r="F80" i="18"/>
  <c r="H79" i="18"/>
  <c r="F79" i="18"/>
  <c r="I79" i="18" s="1"/>
  <c r="H78" i="18"/>
  <c r="F78" i="18"/>
  <c r="I78" i="18" s="1"/>
  <c r="I77" i="18"/>
  <c r="H77" i="18"/>
  <c r="F77" i="18"/>
  <c r="H76" i="18"/>
  <c r="F76" i="18"/>
  <c r="H74" i="18"/>
  <c r="F74" i="18"/>
  <c r="H73" i="18"/>
  <c r="F73" i="18"/>
  <c r="I73" i="18" s="1"/>
  <c r="H71" i="18"/>
  <c r="F71" i="18"/>
  <c r="I71" i="18" s="1"/>
  <c r="H70" i="18"/>
  <c r="F70" i="18"/>
  <c r="H69" i="18"/>
  <c r="F69" i="18"/>
  <c r="H67" i="18"/>
  <c r="F67" i="18"/>
  <c r="H65" i="18"/>
  <c r="F65" i="18"/>
  <c r="H63" i="18"/>
  <c r="I63" i="18" s="1"/>
  <c r="F63" i="18"/>
  <c r="H61" i="18"/>
  <c r="F61" i="18"/>
  <c r="I61" i="18" s="1"/>
  <c r="H59" i="18"/>
  <c r="F59" i="18"/>
  <c r="I59" i="18" s="1"/>
  <c r="H58" i="18"/>
  <c r="I58" i="18" s="1"/>
  <c r="F58" i="18"/>
  <c r="H57" i="18"/>
  <c r="I57" i="18" s="1"/>
  <c r="F57" i="18"/>
  <c r="H55" i="18"/>
  <c r="F55" i="18"/>
  <c r="H53" i="18"/>
  <c r="F53" i="18"/>
  <c r="I53" i="18" s="1"/>
  <c r="H51" i="18"/>
  <c r="I51" i="18" s="1"/>
  <c r="F51" i="18"/>
  <c r="H50" i="18"/>
  <c r="F50" i="18"/>
  <c r="H49" i="18"/>
  <c r="F49" i="18"/>
  <c r="I49" i="18" s="1"/>
  <c r="H48" i="18"/>
  <c r="F48" i="18"/>
  <c r="I48" i="18" s="1"/>
  <c r="H47" i="18"/>
  <c r="I47" i="18" s="1"/>
  <c r="F47" i="18"/>
  <c r="H46" i="18"/>
  <c r="I46" i="18" s="1"/>
  <c r="F46" i="18"/>
  <c r="H45" i="18"/>
  <c r="F45" i="18"/>
  <c r="I45" i="18" s="1"/>
  <c r="H43" i="18"/>
  <c r="F43" i="18"/>
  <c r="I43" i="18" s="1"/>
  <c r="H42" i="18"/>
  <c r="F42" i="18"/>
  <c r="H41" i="18"/>
  <c r="F41" i="18"/>
  <c r="H40" i="18"/>
  <c r="F40" i="18"/>
  <c r="I40" i="18" s="1"/>
  <c r="H39" i="18"/>
  <c r="F39" i="18"/>
  <c r="I39" i="18" s="1"/>
  <c r="I37" i="18"/>
  <c r="H37" i="18"/>
  <c r="F37" i="18"/>
  <c r="H35" i="18"/>
  <c r="F35" i="18"/>
  <c r="H34" i="18"/>
  <c r="F34" i="18"/>
  <c r="I34" i="18" s="1"/>
  <c r="H32" i="18"/>
  <c r="F32" i="18"/>
  <c r="I32" i="18" s="1"/>
  <c r="H31" i="18"/>
  <c r="I31" i="18" s="1"/>
  <c r="F31" i="18"/>
  <c r="H30" i="18"/>
  <c r="F30" i="18"/>
  <c r="H29" i="18"/>
  <c r="F29" i="18"/>
  <c r="H28" i="18"/>
  <c r="F28" i="18"/>
  <c r="H27" i="18"/>
  <c r="F27" i="18"/>
  <c r="H26" i="18"/>
  <c r="F26" i="18"/>
  <c r="H25" i="18"/>
  <c r="F25" i="18"/>
  <c r="I25" i="18" s="1"/>
  <c r="H24" i="18"/>
  <c r="F24" i="18"/>
  <c r="H20" i="18"/>
  <c r="H19" i="18"/>
  <c r="H21" i="18" s="1"/>
  <c r="F19" i="18"/>
  <c r="H16" i="18"/>
  <c r="F16" i="18"/>
  <c r="I16" i="18" s="1"/>
  <c r="H15" i="18"/>
  <c r="F15" i="18"/>
  <c r="I15" i="18" s="1"/>
  <c r="H14" i="18"/>
  <c r="F14" i="18"/>
  <c r="H13" i="18"/>
  <c r="F13" i="18"/>
  <c r="H12" i="18"/>
  <c r="F12" i="18"/>
  <c r="I12" i="18" s="1"/>
  <c r="I11" i="18"/>
  <c r="H11" i="18"/>
  <c r="F11" i="18"/>
  <c r="H10" i="18"/>
  <c r="H17" i="18" s="1"/>
  <c r="C30" i="17" s="1"/>
  <c r="F10" i="18"/>
  <c r="C26" i="17"/>
  <c r="B26" i="17"/>
  <c r="C10" i="17"/>
  <c r="C11" i="17" s="1"/>
  <c r="C9" i="17"/>
  <c r="I122" i="18" l="1"/>
  <c r="I116" i="18"/>
  <c r="I111" i="18"/>
  <c r="H149" i="18"/>
  <c r="C32" i="17" s="1"/>
  <c r="I136" i="18"/>
  <c r="I113" i="18"/>
  <c r="I97" i="18"/>
  <c r="I104" i="18"/>
  <c r="I99" i="18"/>
  <c r="I106" i="18"/>
  <c r="I69" i="18"/>
  <c r="I74" i="18"/>
  <c r="I83" i="18"/>
  <c r="I103" i="18"/>
  <c r="I70" i="18"/>
  <c r="I76" i="18"/>
  <c r="I65" i="18"/>
  <c r="I80" i="18"/>
  <c r="I28" i="18"/>
  <c r="I42" i="18"/>
  <c r="I27" i="18"/>
  <c r="I55" i="18"/>
  <c r="I67" i="18"/>
  <c r="I50" i="18"/>
  <c r="L1" i="18"/>
  <c r="L2" i="18" s="1"/>
  <c r="L3" i="18" s="1"/>
  <c r="F148" i="18" s="1"/>
  <c r="I148" i="18" s="1"/>
  <c r="I26" i="18"/>
  <c r="I30" i="18"/>
  <c r="I35" i="18"/>
  <c r="I41" i="18"/>
  <c r="F17" i="18"/>
  <c r="B30" i="17" s="1"/>
  <c r="I14" i="18"/>
  <c r="C31" i="17"/>
  <c r="I10" i="18"/>
  <c r="I19" i="18"/>
  <c r="I13" i="18"/>
  <c r="I29" i="18"/>
  <c r="I24" i="18"/>
  <c r="C6" i="17" l="1"/>
  <c r="I149" i="18"/>
  <c r="F149" i="18"/>
  <c r="C5" i="17" s="1"/>
  <c r="I17" i="18"/>
  <c r="E20" i="18" s="1"/>
  <c r="F20" i="18" s="1"/>
  <c r="F21" i="18" s="1"/>
  <c r="B32" i="17" l="1"/>
  <c r="C8" i="17"/>
  <c r="I20" i="18"/>
  <c r="I21" i="18" s="1"/>
  <c r="B3" i="17"/>
  <c r="B31" i="17"/>
  <c r="C4" i="17" l="1"/>
  <c r="C7" i="17" s="1"/>
  <c r="C12" i="17" s="1"/>
  <c r="B7" i="17"/>
  <c r="B4" i="17"/>
  <c r="B12" i="17" l="1"/>
  <c r="C14" i="17"/>
  <c r="C20" i="17"/>
  <c r="C19" i="17"/>
  <c r="C18" i="17" l="1"/>
  <c r="C21" i="17" s="1"/>
  <c r="C13" i="17"/>
  <c r="C15" i="17" l="1"/>
  <c r="C22" i="17" l="1"/>
  <c r="B25" i="17" s="1"/>
  <c r="C25" i="17" s="1"/>
  <c r="C24" i="17" l="1"/>
  <c r="I73" i="1"/>
  <c r="I72" i="1"/>
  <c r="I71" i="1"/>
  <c r="I70" i="1"/>
  <c r="I69" i="1"/>
  <c r="C27" i="17" l="1"/>
  <c r="G46" i="1"/>
  <c r="I67" i="1"/>
  <c r="I18" i="1" s="1"/>
  <c r="G29" i="16"/>
  <c r="G45" i="1" s="1"/>
  <c r="I66" i="1" l="1"/>
  <c r="H45" i="1"/>
  <c r="I45" i="1" s="1"/>
  <c r="BA229" i="13"/>
  <c r="BA141" i="13"/>
  <c r="BA80" i="13"/>
  <c r="BA19" i="13"/>
  <c r="I8" i="13"/>
  <c r="K8" i="13"/>
  <c r="O8" i="13"/>
  <c r="Q8" i="13"/>
  <c r="V8" i="13"/>
  <c r="G9" i="13"/>
  <c r="I9" i="13"/>
  <c r="K9" i="13"/>
  <c r="O9" i="13"/>
  <c r="Q9" i="13"/>
  <c r="V9" i="13"/>
  <c r="O17" i="13"/>
  <c r="Q17" i="13"/>
  <c r="G18" i="13"/>
  <c r="I18" i="13"/>
  <c r="K18" i="13"/>
  <c r="M18" i="13"/>
  <c r="O18" i="13"/>
  <c r="Q18" i="13"/>
  <c r="V18" i="13"/>
  <c r="V17" i="13" s="1"/>
  <c r="G23" i="13"/>
  <c r="I23" i="13"/>
  <c r="K23" i="13"/>
  <c r="K17" i="13" s="1"/>
  <c r="M23" i="13"/>
  <c r="O23" i="13"/>
  <c r="Q23" i="13"/>
  <c r="V23" i="13"/>
  <c r="G33" i="13"/>
  <c r="I33" i="13"/>
  <c r="K33" i="13"/>
  <c r="M33" i="13"/>
  <c r="O33" i="13"/>
  <c r="Q33" i="13"/>
  <c r="V33" i="13"/>
  <c r="G37" i="13"/>
  <c r="M37" i="13" s="1"/>
  <c r="I37" i="13"/>
  <c r="K37" i="13"/>
  <c r="O37" i="13"/>
  <c r="Q37" i="13"/>
  <c r="V37" i="13"/>
  <c r="G50" i="13"/>
  <c r="M50" i="13" s="1"/>
  <c r="I50" i="13"/>
  <c r="K50" i="13"/>
  <c r="O50" i="13"/>
  <c r="Q50" i="13"/>
  <c r="V50" i="13"/>
  <c r="G55" i="13"/>
  <c r="M55" i="13" s="1"/>
  <c r="I55" i="13"/>
  <c r="K55" i="13"/>
  <c r="O55" i="13"/>
  <c r="Q55" i="13"/>
  <c r="V55" i="13"/>
  <c r="G60" i="13"/>
  <c r="I60" i="13"/>
  <c r="K60" i="13"/>
  <c r="M60" i="13"/>
  <c r="O60" i="13"/>
  <c r="Q60" i="13"/>
  <c r="V60" i="13"/>
  <c r="G66" i="13"/>
  <c r="M66" i="13" s="1"/>
  <c r="I66" i="13"/>
  <c r="I65" i="13" s="1"/>
  <c r="K66" i="13"/>
  <c r="K65" i="13" s="1"/>
  <c r="O66" i="13"/>
  <c r="Q66" i="13"/>
  <c r="V66" i="13"/>
  <c r="G73" i="13"/>
  <c r="M73" i="13" s="1"/>
  <c r="I73" i="13"/>
  <c r="K73" i="13"/>
  <c r="O73" i="13"/>
  <c r="Q73" i="13"/>
  <c r="V73" i="13"/>
  <c r="V65" i="13" s="1"/>
  <c r="G79" i="13"/>
  <c r="M79" i="13" s="1"/>
  <c r="I79" i="13"/>
  <c r="K79" i="13"/>
  <c r="O79" i="13"/>
  <c r="Q79" i="13"/>
  <c r="V79" i="13"/>
  <c r="G87" i="13"/>
  <c r="I87" i="13"/>
  <c r="K87" i="13"/>
  <c r="M87" i="13"/>
  <c r="O87" i="13"/>
  <c r="Q87" i="13"/>
  <c r="V87" i="13"/>
  <c r="G93" i="13"/>
  <c r="I93" i="13"/>
  <c r="K93" i="13"/>
  <c r="M93" i="13"/>
  <c r="O93" i="13"/>
  <c r="Q93" i="13"/>
  <c r="V93" i="13"/>
  <c r="K99" i="13"/>
  <c r="G100" i="13"/>
  <c r="I100" i="13"/>
  <c r="K100" i="13"/>
  <c r="M100" i="13"/>
  <c r="O100" i="13"/>
  <c r="O99" i="13" s="1"/>
  <c r="Q100" i="13"/>
  <c r="Q99" i="13" s="1"/>
  <c r="V100" i="13"/>
  <c r="V99" i="13" s="1"/>
  <c r="G107" i="13"/>
  <c r="I107" i="13"/>
  <c r="I99" i="13" s="1"/>
  <c r="K107" i="13"/>
  <c r="O107" i="13"/>
  <c r="Q107" i="13"/>
  <c r="V107" i="13"/>
  <c r="Q114" i="13"/>
  <c r="V114" i="13"/>
  <c r="G115" i="13"/>
  <c r="M115" i="13" s="1"/>
  <c r="I115" i="13"/>
  <c r="K115" i="13"/>
  <c r="O115" i="13"/>
  <c r="Q115" i="13"/>
  <c r="V115" i="13"/>
  <c r="G120" i="13"/>
  <c r="G114" i="13" s="1"/>
  <c r="I58" i="1" s="1"/>
  <c r="I120" i="13"/>
  <c r="I114" i="13" s="1"/>
  <c r="K120" i="13"/>
  <c r="K114" i="13" s="1"/>
  <c r="M120" i="13"/>
  <c r="O120" i="13"/>
  <c r="O114" i="13" s="1"/>
  <c r="Q120" i="13"/>
  <c r="V120" i="13"/>
  <c r="G124" i="13"/>
  <c r="I124" i="13"/>
  <c r="K124" i="13"/>
  <c r="M124" i="13"/>
  <c r="O124" i="13"/>
  <c r="Q124" i="13"/>
  <c r="V124" i="13"/>
  <c r="G132" i="13"/>
  <c r="I59" i="1" s="1"/>
  <c r="I132" i="13"/>
  <c r="K132" i="13"/>
  <c r="G133" i="13"/>
  <c r="I133" i="13"/>
  <c r="K133" i="13"/>
  <c r="M133" i="13"/>
  <c r="M132" i="13" s="1"/>
  <c r="O133" i="13"/>
  <c r="O132" i="13" s="1"/>
  <c r="Q133" i="13"/>
  <c r="Q132" i="13" s="1"/>
  <c r="V133" i="13"/>
  <c r="V132" i="13" s="1"/>
  <c r="V139" i="13"/>
  <c r="G140" i="13"/>
  <c r="G139" i="13" s="1"/>
  <c r="I60" i="1" s="1"/>
  <c r="I140" i="13"/>
  <c r="I139" i="13" s="1"/>
  <c r="K140" i="13"/>
  <c r="K139" i="13" s="1"/>
  <c r="M140" i="13"/>
  <c r="M139" i="13" s="1"/>
  <c r="O140" i="13"/>
  <c r="O139" i="13" s="1"/>
  <c r="Q140" i="13"/>
  <c r="Q139" i="13" s="1"/>
  <c r="V140" i="13"/>
  <c r="G146" i="13"/>
  <c r="I146" i="13"/>
  <c r="K146" i="13"/>
  <c r="K145" i="13" s="1"/>
  <c r="M146" i="13"/>
  <c r="O146" i="13"/>
  <c r="Q146" i="13"/>
  <c r="V146" i="13"/>
  <c r="G148" i="13"/>
  <c r="M148" i="13" s="1"/>
  <c r="I148" i="13"/>
  <c r="K148" i="13"/>
  <c r="O148" i="13"/>
  <c r="O145" i="13" s="1"/>
  <c r="Q148" i="13"/>
  <c r="Q145" i="13" s="1"/>
  <c r="V148" i="13"/>
  <c r="G150" i="13"/>
  <c r="M150" i="13" s="1"/>
  <c r="I150" i="13"/>
  <c r="K150" i="13"/>
  <c r="O150" i="13"/>
  <c r="Q150" i="13"/>
  <c r="V150" i="13"/>
  <c r="G154" i="13"/>
  <c r="I154" i="13"/>
  <c r="K154" i="13"/>
  <c r="M154" i="13"/>
  <c r="O154" i="13"/>
  <c r="Q154" i="13"/>
  <c r="V154" i="13"/>
  <c r="G158" i="13"/>
  <c r="I158" i="13"/>
  <c r="K158" i="13"/>
  <c r="M158" i="13"/>
  <c r="O158" i="13"/>
  <c r="O157" i="13" s="1"/>
  <c r="Q158" i="13"/>
  <c r="V158" i="13"/>
  <c r="G163" i="13"/>
  <c r="I163" i="13"/>
  <c r="K163" i="13"/>
  <c r="M163" i="13"/>
  <c r="O163" i="13"/>
  <c r="Q163" i="13"/>
  <c r="Q157" i="13" s="1"/>
  <c r="V163" i="13"/>
  <c r="G167" i="13"/>
  <c r="M167" i="13" s="1"/>
  <c r="I167" i="13"/>
  <c r="K167" i="13"/>
  <c r="O167" i="13"/>
  <c r="Q167" i="13"/>
  <c r="V167" i="13"/>
  <c r="G173" i="13"/>
  <c r="M173" i="13" s="1"/>
  <c r="I173" i="13"/>
  <c r="K173" i="13"/>
  <c r="O173" i="13"/>
  <c r="Q173" i="13"/>
  <c r="V173" i="13"/>
  <c r="G177" i="13"/>
  <c r="M177" i="13" s="1"/>
  <c r="I177" i="13"/>
  <c r="K177" i="13"/>
  <c r="O177" i="13"/>
  <c r="Q177" i="13"/>
  <c r="V177" i="13"/>
  <c r="O180" i="13"/>
  <c r="G181" i="13"/>
  <c r="I181" i="13"/>
  <c r="K181" i="13"/>
  <c r="M181" i="13"/>
  <c r="O181" i="13"/>
  <c r="Q181" i="13"/>
  <c r="V181" i="13"/>
  <c r="G185" i="13"/>
  <c r="M185" i="13" s="1"/>
  <c r="I185" i="13"/>
  <c r="K185" i="13"/>
  <c r="K180" i="13" s="1"/>
  <c r="O185" i="13"/>
  <c r="Q185" i="13"/>
  <c r="V185" i="13"/>
  <c r="G190" i="13"/>
  <c r="M190" i="13" s="1"/>
  <c r="I190" i="13"/>
  <c r="K190" i="13"/>
  <c r="O190" i="13"/>
  <c r="Q190" i="13"/>
  <c r="V190" i="13"/>
  <c r="G194" i="13"/>
  <c r="M194" i="13" s="1"/>
  <c r="I194" i="13"/>
  <c r="K194" i="13"/>
  <c r="O194" i="13"/>
  <c r="Q194" i="13"/>
  <c r="V194" i="13"/>
  <c r="G199" i="13"/>
  <c r="I199" i="13"/>
  <c r="K199" i="13"/>
  <c r="M199" i="13"/>
  <c r="O199" i="13"/>
  <c r="Q199" i="13"/>
  <c r="Q180" i="13" s="1"/>
  <c r="V199" i="13"/>
  <c r="G203" i="13"/>
  <c r="I203" i="13"/>
  <c r="K203" i="13"/>
  <c r="M203" i="13"/>
  <c r="O203" i="13"/>
  <c r="Q203" i="13"/>
  <c r="V203" i="13"/>
  <c r="G209" i="13"/>
  <c r="I209" i="13"/>
  <c r="K209" i="13"/>
  <c r="M209" i="13"/>
  <c r="O209" i="13"/>
  <c r="Q209" i="13"/>
  <c r="V209" i="13"/>
  <c r="O211" i="13"/>
  <c r="Q211" i="13"/>
  <c r="V211" i="13"/>
  <c r="G212" i="13"/>
  <c r="M212" i="13" s="1"/>
  <c r="M211" i="13" s="1"/>
  <c r="I212" i="13"/>
  <c r="I211" i="13" s="1"/>
  <c r="K212" i="13"/>
  <c r="K211" i="13" s="1"/>
  <c r="O212" i="13"/>
  <c r="Q212" i="13"/>
  <c r="V212" i="13"/>
  <c r="V216" i="13"/>
  <c r="G217" i="13"/>
  <c r="I217" i="13"/>
  <c r="K217" i="13"/>
  <c r="O217" i="13"/>
  <c r="Q217" i="13"/>
  <c r="V217" i="13"/>
  <c r="G228" i="13"/>
  <c r="M228" i="13" s="1"/>
  <c r="I228" i="13"/>
  <c r="I216" i="13" s="1"/>
  <c r="K228" i="13"/>
  <c r="K216" i="13" s="1"/>
  <c r="O228" i="13"/>
  <c r="O216" i="13" s="1"/>
  <c r="Q228" i="13"/>
  <c r="Q216" i="13" s="1"/>
  <c r="V228" i="13"/>
  <c r="O233" i="13"/>
  <c r="Q233" i="13"/>
  <c r="V233" i="13"/>
  <c r="G234" i="13"/>
  <c r="G233" i="13" s="1"/>
  <c r="I234" i="13"/>
  <c r="I233" i="13" s="1"/>
  <c r="K234" i="13"/>
  <c r="K233" i="13" s="1"/>
  <c r="M234" i="13"/>
  <c r="M233" i="13" s="1"/>
  <c r="O234" i="13"/>
  <c r="Q234" i="13"/>
  <c r="V234" i="13"/>
  <c r="G237" i="13"/>
  <c r="I237" i="13"/>
  <c r="I236" i="13" s="1"/>
  <c r="K237" i="13"/>
  <c r="O237" i="13"/>
  <c r="Q237" i="13"/>
  <c r="V237" i="13"/>
  <c r="G243" i="13"/>
  <c r="I243" i="13"/>
  <c r="K243" i="13"/>
  <c r="M243" i="13"/>
  <c r="O243" i="13"/>
  <c r="Q243" i="13"/>
  <c r="Q236" i="13" s="1"/>
  <c r="V243" i="13"/>
  <c r="V236" i="13" s="1"/>
  <c r="G248" i="13"/>
  <c r="I248" i="13"/>
  <c r="K248" i="13"/>
  <c r="M248" i="13"/>
  <c r="O248" i="13"/>
  <c r="Q248" i="13"/>
  <c r="V248" i="13"/>
  <c r="G254" i="13"/>
  <c r="M254" i="13" s="1"/>
  <c r="I254" i="13"/>
  <c r="K254" i="13"/>
  <c r="O254" i="13"/>
  <c r="Q254" i="13"/>
  <c r="V254" i="13"/>
  <c r="G259" i="13"/>
  <c r="M259" i="13" s="1"/>
  <c r="I259" i="13"/>
  <c r="K259" i="13"/>
  <c r="O259" i="13"/>
  <c r="Q259" i="13"/>
  <c r="V259" i="13"/>
  <c r="AE266" i="13"/>
  <c r="F44" i="1" s="1"/>
  <c r="BA10" i="12"/>
  <c r="G9" i="12"/>
  <c r="G8" i="12" s="1"/>
  <c r="G22" i="12" s="1"/>
  <c r="I74" i="1" s="1"/>
  <c r="I9" i="12"/>
  <c r="I8" i="12" s="1"/>
  <c r="K9" i="12"/>
  <c r="O9" i="12"/>
  <c r="Q9" i="12"/>
  <c r="V9" i="12"/>
  <c r="G12" i="12"/>
  <c r="I12" i="12"/>
  <c r="K12" i="12"/>
  <c r="M12" i="12"/>
  <c r="O12" i="12"/>
  <c r="O8" i="12" s="1"/>
  <c r="Q12" i="12"/>
  <c r="Q8" i="12" s="1"/>
  <c r="V12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AE22" i="12"/>
  <c r="F41" i="1" s="1"/>
  <c r="J28" i="1"/>
  <c r="J26" i="1"/>
  <c r="G38" i="1"/>
  <c r="F38" i="1"/>
  <c r="J23" i="1"/>
  <c r="J24" i="1"/>
  <c r="J25" i="1"/>
  <c r="J27" i="1"/>
  <c r="E24" i="1"/>
  <c r="E26" i="1"/>
  <c r="V8" i="12" l="1"/>
  <c r="K8" i="12"/>
  <c r="F40" i="1"/>
  <c r="I20" i="1"/>
  <c r="J73" i="1"/>
  <c r="J72" i="1"/>
  <c r="J71" i="1"/>
  <c r="J70" i="1"/>
  <c r="J69" i="1"/>
  <c r="M9" i="12"/>
  <c r="M8" i="12" s="1"/>
  <c r="M180" i="13"/>
  <c r="G145" i="13"/>
  <c r="I61" i="1" s="1"/>
  <c r="M145" i="13"/>
  <c r="M114" i="13"/>
  <c r="M17" i="13"/>
  <c r="F39" i="1"/>
  <c r="A23" i="1" s="1"/>
  <c r="A24" i="1" s="1"/>
  <c r="G24" i="1" s="1"/>
  <c r="H46" i="1"/>
  <c r="I46" i="1" s="1"/>
  <c r="M217" i="13"/>
  <c r="M216" i="13" s="1"/>
  <c r="G216" i="13"/>
  <c r="I65" i="1" s="1"/>
  <c r="M107" i="13"/>
  <c r="M99" i="13" s="1"/>
  <c r="G99" i="13"/>
  <c r="I57" i="1" s="1"/>
  <c r="M237" i="13"/>
  <c r="M236" i="13" s="1"/>
  <c r="G236" i="13"/>
  <c r="I68" i="1" s="1"/>
  <c r="I19" i="1" s="1"/>
  <c r="AF266" i="13"/>
  <c r="I180" i="13"/>
  <c r="M9" i="13"/>
  <c r="M8" i="13" s="1"/>
  <c r="G8" i="13"/>
  <c r="O236" i="13"/>
  <c r="G180" i="13"/>
  <c r="I63" i="1" s="1"/>
  <c r="V180" i="13"/>
  <c r="K236" i="13"/>
  <c r="M157" i="13"/>
  <c r="M65" i="13"/>
  <c r="K157" i="13"/>
  <c r="Q65" i="13"/>
  <c r="V157" i="13"/>
  <c r="I157" i="13"/>
  <c r="O65" i="13"/>
  <c r="G157" i="13"/>
  <c r="I62" i="1" s="1"/>
  <c r="I17" i="13"/>
  <c r="V145" i="13"/>
  <c r="I145" i="13"/>
  <c r="G17" i="13"/>
  <c r="I55" i="1" s="1"/>
  <c r="G211" i="13"/>
  <c r="I64" i="1" s="1"/>
  <c r="G65" i="13"/>
  <c r="I56" i="1" s="1"/>
  <c r="AF22" i="12"/>
  <c r="J39" i="1"/>
  <c r="G40" i="1" l="1"/>
  <c r="H40" i="1" s="1"/>
  <c r="I40" i="1" s="1"/>
  <c r="G41" i="1"/>
  <c r="H41" i="1" s="1"/>
  <c r="I41" i="1" s="1"/>
  <c r="I17" i="1"/>
  <c r="G44" i="1"/>
  <c r="G39" i="1"/>
  <c r="H39" i="1" s="1"/>
  <c r="I39" i="1" s="1"/>
  <c r="I54" i="1"/>
  <c r="G266" i="13"/>
  <c r="I16" i="1" l="1"/>
  <c r="I21" i="1" s="1"/>
  <c r="G25" i="1" s="1"/>
  <c r="A25" i="1" s="1"/>
  <c r="A26" i="1" s="1"/>
  <c r="G26" i="1" s="1"/>
  <c r="A27" i="1" s="1"/>
  <c r="A29" i="1" s="1"/>
  <c r="G29" i="1" s="1"/>
  <c r="G27" i="1" s="1"/>
  <c r="I75" i="1"/>
  <c r="H44" i="1"/>
  <c r="H43" i="1" s="1"/>
  <c r="H47" i="1" s="1"/>
  <c r="G43" i="1"/>
  <c r="G47" i="1" s="1"/>
  <c r="G28" i="1" s="1"/>
  <c r="I44" i="1" l="1"/>
  <c r="I43" i="1" s="1"/>
  <c r="I47" i="1" s="1"/>
  <c r="J66" i="1"/>
  <c r="J54" i="1"/>
  <c r="J57" i="1"/>
  <c r="J55" i="1"/>
  <c r="J59" i="1"/>
  <c r="J60" i="1"/>
  <c r="J68" i="1"/>
  <c r="J64" i="1"/>
  <c r="J61" i="1"/>
  <c r="J74" i="1"/>
  <c r="J56" i="1"/>
  <c r="J62" i="1"/>
  <c r="J67" i="1"/>
  <c r="J65" i="1"/>
  <c r="J63" i="1"/>
  <c r="J58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C1B612CE-B5DC-46DA-B895-C2315D8D13B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29151CD-2A6E-4B5A-B34E-8221F34B4C6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20CFE3A7-2E33-4E9E-824F-550EA75F05B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BB146F1-F639-4CA8-B89D-FF3D61C778A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Cigosova Vera</author>
  </authors>
  <commentList>
    <comment ref="S6" authorId="0" shapeId="0" xr:uid="{2BD29C65-DABC-4CF5-9943-DCC5A13FF99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03E77BE-2D66-4BB3-BC67-FA8122587AC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<sst xmlns="http://schemas.openxmlformats.org/spreadsheetml/2006/main" count="1803" uniqueCount="685">
  <si>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</si>
  <si>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</si>
  <si>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</si>
  <si>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</si>
  <si>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</si>
  <si>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</si>
  <si>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</si>
  <si>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</si>
  <si>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</si>
  <si>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</si>
  <si>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</si>
  <si>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</si>
  <si>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</si>
  <si>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</si>
  <si>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</si>
  <si>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</si>
  <si>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</si>
  <si>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</si>
  <si>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</si>
  <si>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</si>
  <si>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</si>
  <si>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</si>
  <si>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</si>
  <si>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</si>
  <si>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</si>
  <si>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</si>
  <si>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</si>
  <si>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</si>
  <si>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</si>
  <si>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</si>
  <si>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</si>
  <si>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</si>
  <si>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</si>
  <si>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</si>
  <si>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</si>
  <si>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</si>
  <si>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</si>
  <si>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</si>
  <si>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</si>
  <si>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</si>
  <si>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KOZL/N001</t>
  </si>
  <si>
    <t>MENDELOVA UNIVERZITA V BRNĚ - REKONSTRUKCE LABORATOŘE ETLAB (P1084)</t>
  </si>
  <si>
    <t>Stavba</t>
  </si>
  <si>
    <t>Ostatní a vedlejší náklady</t>
  </si>
  <si>
    <t>00</t>
  </si>
  <si>
    <t>VEDLEJŠÍ A OSTATNÍ NÁKLADY</t>
  </si>
  <si>
    <t>Stavební objekt</t>
  </si>
  <si>
    <t>SO 01</t>
  </si>
  <si>
    <t>D.1.1</t>
  </si>
  <si>
    <t>STAVEBNÍ ÚPRAVY</t>
  </si>
  <si>
    <t>D.1.4.1</t>
  </si>
  <si>
    <t>ZDRAVOTECHNICKÉ INSTALACE</t>
  </si>
  <si>
    <t>D.1.4.2</t>
  </si>
  <si>
    <t>ELEKTRO</t>
  </si>
  <si>
    <t>Celkem za stavbu</t>
  </si>
  <si>
    <t>CZK</t>
  </si>
  <si>
    <t>Rekapitulace dílů</t>
  </si>
  <si>
    <t>Typ dílu</t>
  </si>
  <si>
    <t>3</t>
  </si>
  <si>
    <t>Svislé a kompletní konstrukce</t>
  </si>
  <si>
    <t>399</t>
  </si>
  <si>
    <t>Sádrokartonové kce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</si>
  <si>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</si>
  <si>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</si>
  <si>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</si>
  <si>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</si>
  <si>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</si>
  <si>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</si>
  <si>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</si>
  <si>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</si>
  <si>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</si>
  <si>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</si>
  <si>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</si>
  <si>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truhlářské, okna a dveře</t>
  </si>
  <si>
    <t>767_P</t>
  </si>
  <si>
    <t>Podhledy skládané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</si>
  <si>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</si>
  <si>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</si>
  <si>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</si>
  <si>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</si>
  <si>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</si>
  <si>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</si>
  <si>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</si>
  <si>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</si>
  <si>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</si>
  <si>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</si>
  <si>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D96</t>
  </si>
  <si>
    <t>Přesuny suti a vybouraných hmot</t>
  </si>
  <si>
    <t>PSU</t>
  </si>
  <si>
    <t>ON</t>
  </si>
  <si>
    <t>VN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</si>
  <si>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</si>
  <si>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</si>
  <si>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</si>
  <si>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</si>
  <si>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</si>
  <si>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</si>
  <si>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</si>
  <si>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</si>
  <si>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</si>
  <si>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</si>
  <si>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</si>
  <si>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</si>
  <si>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</si>
  <si>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</si>
  <si>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</si>
  <si>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</si>
  <si>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</si>
  <si>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</si>
  <si>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</si>
  <si>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</si>
  <si>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</si>
  <si>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</si>
  <si>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</si>
  <si>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</si>
  <si>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</si>
  <si>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</si>
  <si>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</si>
  <si>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</si>
  <si>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</si>
  <si>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</si>
  <si>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005211080R</t>
  </si>
  <si>
    <t xml:space="preserve">Bezpečnostní a hygienická opatření na staveništi </t>
  </si>
  <si>
    <t xml:space="preserve">sada  </t>
  </si>
  <si>
    <t>RTS 25/ II</t>
  </si>
  <si>
    <t>Indiv</t>
  </si>
  <si>
    <t>VRN</t>
  </si>
  <si>
    <t>Běžná</t>
  </si>
  <si>
    <t>POL99_8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</si>
  <si>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ostraha staveniště 24hod denně, provizorní zakrytí odkrytých míst objektu před povětrnnostními vlivy .</t>
  </si>
  <si>
    <t>POP</t>
  </si>
  <si>
    <t>SPU</t>
  </si>
  <si>
    <t>19_D.1.1</t>
  </si>
  <si>
    <t>Vypracování dokumentace skutečného provedení stavby  -pro D.1.1</t>
  </si>
  <si>
    <t>hod</t>
  </si>
  <si>
    <t>Vlastní</t>
  </si>
  <si>
    <t>dalších stavebních úprav</t>
  </si>
  <si>
    <t>19_D.1.4.1</t>
  </si>
  <si>
    <t>Vypracování dokumentace skutečného provedení stavby  -pro D.1.4.1</t>
  </si>
  <si>
    <t>19_D.1.4.2</t>
  </si>
  <si>
    <t>Vypracování dokumentace skutečného provedení stavby  -pro D.1.4.2</t>
  </si>
  <si>
    <t>SUM</t>
  </si>
  <si>
    <t>END</t>
  </si>
  <si>
    <t>Položkový soupis prací a dodávek</t>
  </si>
  <si>
    <t>340236212RT2</t>
  </si>
  <si>
    <t>Zazdívka otvorů o ploše přes 0,0225 m2 do 0,09 m2 v příčkách nebo stěnách cihlami  pálenými  tloušťky nad 100 mm, Malta zdicí obyčejná (G); pojivo: vápenocementové; zrnitost do 4,0 mm; M 5 N/mm2</t>
  </si>
  <si>
    <t>kus</t>
  </si>
  <si>
    <t>801-4</t>
  </si>
  <si>
    <t>Práce</t>
  </si>
  <si>
    <t>POL1_</t>
  </si>
  <si>
    <t>včetně pomocného pracovního lešení</t>
  </si>
  <si>
    <t>SPI</t>
  </si>
  <si>
    <t xml:space="preserve">vč. provázání se stávajícím zdivem : </t>
  </si>
  <si>
    <t>VV</t>
  </si>
  <si>
    <t xml:space="preserve">stavební přípomoc pro ZTI : </t>
  </si>
  <si>
    <t xml:space="preserve">vybourání otvoru v příčce tl.150 mm pro vsazení odbočky na svislém kan. potrubí a výměnu úseku potrubí : </t>
  </si>
  <si>
    <t xml:space="preserve">vel. cca 150x250 mm : </t>
  </si>
  <si>
    <t>1</t>
  </si>
  <si>
    <t>342261213RS1</t>
  </si>
  <si>
    <t>Příčky z desek sádrokartonových dvojité opláštění, jednoduchá konstrukce CW 100 tloušťka příčky 150 mm, desky standard, tloušťky 12,5 mm, tloušťka izolace 80 mm, požární odolnost EI 60, Výrobek izolační pro budovy z minerální vlny (MW) tvar: deska; tl = 80 mm; OH = 40 kg/m3; lambda = 0,035 W/(m.K)</t>
  </si>
  <si>
    <t>m2</t>
  </si>
  <si>
    <t>801-1</t>
  </si>
  <si>
    <t>POL1_1</t>
  </si>
  <si>
    <t>zřízení nosné konstrukce příčky, vložení tepelné izolace tl. do 5 cm, montáž desek, tmelení spár Q2 a úprava rohů. Včetně dodávek materiálu.</t>
  </si>
  <si>
    <t xml:space="preserve">E22_x000D_
 : </t>
  </si>
  <si>
    <t>1,4*3,0</t>
  </si>
  <si>
    <t>342091044R00</t>
  </si>
  <si>
    <t>Úpravy, doplňkové práce a příplatky pro sádrokartonové a sádrovláknité příčky příplatky za nestandardní povrchovou úpravu Q4</t>
  </si>
  <si>
    <t xml:space="preserve">E22 : </t>
  </si>
  <si>
    <t>1,4*3,0*2</t>
  </si>
  <si>
    <t xml:space="preserve">ODSKOKY : </t>
  </si>
  <si>
    <t>(52,0-50,8)</t>
  </si>
  <si>
    <t xml:space="preserve">opláštění svislé části vod. potrubí sádrokartonem : </t>
  </si>
  <si>
    <t>3,2*(0,3+0,1)</t>
  </si>
  <si>
    <t>342266111RT7</t>
  </si>
  <si>
    <t>Předstěny opláštěné sádrokartonovými deskami obklad stěn sádrokartonem na ocelovou konstrukci z profilů CW 50 tloušťka desky 12,5 mm, impregnovaná, tloušťka izolace 100 mm, Výrobek izolační pro budovy z minerální vlny (MW) tvar: deska; tl = 100 mm; OH = 40 kg/m3; lambda = 0,035 W/(m.K)</t>
  </si>
  <si>
    <t>1,6*1,2</t>
  </si>
  <si>
    <t>342264051RT1</t>
  </si>
  <si>
    <t>Podhledy na kovové konstrukci opláštěné deskami sádrokartonovými nosná konstrukce z profilů CD s přímým uchycením 1x deska, tloušťky 12,5 mm, standard, bez izolace</t>
  </si>
  <si>
    <t>SÁDROKARTONOVÝ PODHLED - TYP A</t>
  </si>
  <si>
    <t>CELISTVÝ PODHLED ZE SÁDROKARTONOVÝCH DESEK TL. 15 mm</t>
  </si>
  <si>
    <t>STANDARDNÍCH (DRUH A), MONTÁŽ NA ZAVĚŠENOU KOVOVOU JEDNOVRSTVOU KONSTRUKCI (ROŠT V JEDNÉ</t>
  </si>
  <si>
    <t>ÚROVNI) NEBO DVOUVRSTVOU KONSTRUKCI (ROŠT VE DVOU ÚROVNÍCH).</t>
  </si>
  <si>
    <t>PODLE POTŘEBY BUDOU V PODHLEDU</t>
  </si>
  <si>
    <t>UMÍSTĚNY VESTAVĚNÉ REVIZNÍ DVÍŘKA. OSVĚTLOVACÍ TĚLESA BUDOU ZAPUŠTĚNA. POVRCHOVÁ ÚPRAVA -</t>
  </si>
  <si>
    <t>PODHLED BUDE OPATŘEN STANDARDNÍM OMYVATELNÝM A OTĚRUVZDORNÝM NÁTĚR V MATNÉM PROVEDENÍ -</t>
  </si>
  <si>
    <t>POPIS VIZ TECHNICKÁ ZPRÁVA</t>
  </si>
  <si>
    <t>342264098RT1</t>
  </si>
  <si>
    <t>Příplatky k podhledům sádrokartonovým příplatek k podhledu sádrokartonovému za plochu do 2 m2</t>
  </si>
  <si>
    <t>342267111RX3</t>
  </si>
  <si>
    <t>Sádrokart.obklad sloupů a trámů do 500 x 500 mm,dvoustranný, OK rošt, 1x opláštění, dvoustranné, deska impregnovaná tloušťky 12,5 mm</t>
  </si>
  <si>
    <t>m</t>
  </si>
  <si>
    <t>Kalkul</t>
  </si>
  <si>
    <t>3,2</t>
  </si>
  <si>
    <t>34299_01</t>
  </si>
  <si>
    <t>Příplatek k podhledu - úprava pro montáž svítidel, mřížek, rev. dvířek atd....</t>
  </si>
  <si>
    <t>602016142RT1</t>
  </si>
  <si>
    <t>Omítka stěn z hotových směsí vrstva štuková, vápenocementová,  , tloušťka vrstvy 3 mm,  , Omítka s anorganickým pojivem obyčejná (GP), jádrová; pojivo: vápenocementové; plnivo: vápencové; zrnitost do 0,8 mm; nanášení: ručně, strojně</t>
  </si>
  <si>
    <t>po jednotlivých vrstvách</t>
  </si>
  <si>
    <t/>
  </si>
  <si>
    <t>40,0*0,1</t>
  </si>
  <si>
    <t>602011198R00</t>
  </si>
  <si>
    <t>Penetrace savých minerálních podkladů zpevňující (nové omítky a zdivo), stěn</t>
  </si>
  <si>
    <t>612401191RT2</t>
  </si>
  <si>
    <t>Omítky malých ploch vnitřních stěn do 0,09 m2, vápennou štukovou omítkou, Omítka s anorganickým pojivem obyčejná (GP), štuková; pojivo: vápenocementové; zrnitost do 1,0 mm; nanášení: ručně; barva: bílá</t>
  </si>
  <si>
    <t>jakoukoliv maltou, z pomocného pracovního lešení o výšce podlahy do 1900 mm a pro zatížení do 1,5 kPa,</t>
  </si>
  <si>
    <t xml:space="preserve">oprava omítky v místě otvoru : </t>
  </si>
  <si>
    <t>2</t>
  </si>
  <si>
    <t>612403399RT2</t>
  </si>
  <si>
    <t>Hrubá výplň rýh ve stěnách, jakoukoliv maltou maltou ze suchých směsí  jakékoliv šířky, Omítka s anorganickým pojivem obyčejná (GP), jádrová; pojivo: vápenocementové; zrnitost do 4,0 mm; nanášení: ručně</t>
  </si>
  <si>
    <t>jakékoliv šířky rýhy,</t>
  </si>
  <si>
    <t>612481211RT2</t>
  </si>
  <si>
    <t>Vyztužení povrchu vnitřních stěn sklotextilní síťovinou s dodávkou síťoviny a stěrkového tmelu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</si>
  <si>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</si>
  <si>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</si>
  <si>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50,8</t>
  </si>
  <si>
    <t xml:space="preserve">P1090 : </t>
  </si>
  <si>
    <t>2,0</t>
  </si>
  <si>
    <t>95_03</t>
  </si>
  <si>
    <t>Zakrývání stávajících prostor  folií</t>
  </si>
  <si>
    <t>50,8*2</t>
  </si>
  <si>
    <t>2,0*2</t>
  </si>
  <si>
    <t>963016111R00</t>
  </si>
  <si>
    <t>Demontáž sádrokartonových a sádrovláknitých podhledů z desek bez minerální izolace, na jednoduché ocelové konstrukci, 1x opláštěné tl. 12,5 mm</t>
  </si>
  <si>
    <t>801-3</t>
  </si>
  <si>
    <t>963016211R00</t>
  </si>
  <si>
    <t>Demontáž sádrokartonových a sádrovláknitých podhledů z kazet 600 x 600 mm bez minerální izolace, na kovovém roštu, tl. 12,5 mm</t>
  </si>
  <si>
    <t>971033331R00</t>
  </si>
  <si>
    <t>Vybourání otvorů ve zdivu cihelném z jakýchkoliv cihel pálených  na jakoukoliv maltu vápenou nebo vápenocementovou, plochy do 0,09 m2, tloušťky do 150 mm</t>
  </si>
  <si>
    <t>základovém nebo nadzákladovém,</t>
  </si>
  <si>
    <t>Včetně pomocného lešení o výšce podlahy do 1900 mm a pro zatížení do 1,5 kPa  (150 kg/m2).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</si>
  <si>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</si>
  <si>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</si>
  <si>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</si>
  <si>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</si>
  <si>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</si>
  <si>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</si>
  <si>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</si>
  <si>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1,2,3,5,7,9,10,11,12,13,14,16,17,18, : </t>
  </si>
  <si>
    <t>Součet: : 0,66052</t>
  </si>
  <si>
    <t>711210020RAA</t>
  </si>
  <si>
    <t>Izolace stěrkové hydroizolační těsnicí hmotou , dvousložkovou pružnou izolací, proti vlhkosti, včetně těsnicího pásu do spoje podlaha-stěna</t>
  </si>
  <si>
    <t>AP-PSV</t>
  </si>
  <si>
    <t>Agregovaná položka</t>
  </si>
  <si>
    <t>POL2_</t>
  </si>
  <si>
    <t>Nanesení hydroizolační stěrky ve dvou vrstvách. Vlepení těsnicí pásky do spoje podlaha-stěna, přitlačení a uhlazení, přetažení pásky další vrstvou izolační stěrky.</t>
  </si>
  <si>
    <t>766_01</t>
  </si>
  <si>
    <t>D + M Q mobilní příčka, viz popis v technické zprávě a ve výkresové dokumentaci</t>
  </si>
  <si>
    <t xml:space="preserve">ks    </t>
  </si>
  <si>
    <t>766_02</t>
  </si>
  <si>
    <t>D + M věšáková stěna, viz popis v technické zprávě a ve výkresové dokumentaci</t>
  </si>
  <si>
    <t>766_03</t>
  </si>
  <si>
    <t>D + M dveřní gumová zarážka do podlahy</t>
  </si>
  <si>
    <t>998766201R00</t>
  </si>
  <si>
    <t>Přesun hmot pro konstrukce truhlářské v objektech výšky do 6 m</t>
  </si>
  <si>
    <t>800-766</t>
  </si>
  <si>
    <t>50 m vodorovně</t>
  </si>
  <si>
    <t>767584502R00</t>
  </si>
  <si>
    <t>Montáž podhledů lamelových a kazetových Montáž podhledů z kazet včetně montáže nosného roštu na ocelovou konstrukci, rozměry kazet 600 mm x 600 mm, bez určení výměry</t>
  </si>
  <si>
    <t>800-767</t>
  </si>
  <si>
    <t>POL1_7</t>
  </si>
  <si>
    <t xml:space="preserve">vč. dodávky nosného roštu : </t>
  </si>
  <si>
    <t>595959K</t>
  </si>
  <si>
    <t>Kazeta 600/600 - specifikace dle PD</t>
  </si>
  <si>
    <t>50,8*1,15</t>
  </si>
  <si>
    <t>767584502RK1</t>
  </si>
  <si>
    <t>DMT + ZM skládaných podhledů, 10% nahrazení stávajících kazet</t>
  </si>
  <si>
    <t>odvoz a likvidace nepoužitých poškozených kazet</t>
  </si>
  <si>
    <t>76799_01</t>
  </si>
  <si>
    <t>998767201R00</t>
  </si>
  <si>
    <t>Přesun hmot pro kovové stavební doplňk. konstrukce v objektech výšky do 6 m</t>
  </si>
  <si>
    <t>771578011R00</t>
  </si>
  <si>
    <t>Zvláštní úpravy spár spára podlaha-stěna silikonem</t>
  </si>
  <si>
    <t>800-771</t>
  </si>
  <si>
    <t>1,6*1,2*0,33</t>
  </si>
  <si>
    <t>781101210RT2</t>
  </si>
  <si>
    <t>Příprava podkladu pod obklady penetrace podkladu pod obklady</t>
  </si>
  <si>
    <t>včetně dodávky materiálu.</t>
  </si>
  <si>
    <t>781491001RT1</t>
  </si>
  <si>
    <t>Lišty k obkladům bez dodávky materiálu</t>
  </si>
  <si>
    <t>(1,6*2+1,2)</t>
  </si>
  <si>
    <t>781415016XU2</t>
  </si>
  <si>
    <t>Montáž obkladů stěn, keram.,tmel, rozměr dle PD, tmel, spárovací hmota</t>
  </si>
  <si>
    <t>položka pplatí do rozměru obkladu 450/450mm</t>
  </si>
  <si>
    <t>59760111.XX</t>
  </si>
  <si>
    <t>Lišta rohová, vnitřní atd.. na obklad</t>
  </si>
  <si>
    <t>Specifikace</t>
  </si>
  <si>
    <t>POL3_</t>
  </si>
  <si>
    <t>(1,6*2+1,2)*1,15</t>
  </si>
  <si>
    <t>597813565CB</t>
  </si>
  <si>
    <t>Obkládačka - parametry dle PD</t>
  </si>
  <si>
    <t>KERAMICKÝ OBKLAD - VZHLED: IMITACE KAMENE, FORMÁT: 300x600 mm,</t>
  </si>
  <si>
    <t>BARVA: SVĚTLÁ,</t>
  </si>
  <si>
    <t>1,6*1,2*1,15</t>
  </si>
  <si>
    <t>998781201R00</t>
  </si>
  <si>
    <t>Přesun hmot pro obklady keramické v objektech výšky do 6 m</t>
  </si>
  <si>
    <t>783541111</t>
  </si>
  <si>
    <t>Uzavírací protiprašný nátěr nad podhledy</t>
  </si>
  <si>
    <t xml:space="preserve">m2    </t>
  </si>
  <si>
    <t>784450020RA0</t>
  </si>
  <si>
    <t>Malby z malířských směsí disperzní, penetrace jednonásobná, malba dvojnásobná, bílá</t>
  </si>
  <si>
    <t>POL2_7</t>
  </si>
  <si>
    <t>784950030RAA</t>
  </si>
  <si>
    <t>Oprava maleb z malířských směsí</t>
  </si>
  <si>
    <t>Oškrabání, jednonásobné mydlení, částečné vyhlazení malířskou masou jednonásobné, malba dvojnásobná, bez pačokování, jednobarevná s bílým stropem.</t>
  </si>
  <si>
    <t>3,0*(8,376*2+6,075*2)</t>
  </si>
  <si>
    <t>786_01</t>
  </si>
  <si>
    <t>D + M Venkovní žaluzie Z70 P - 2260x1840, viz popis v technické zprávě a ve výkresové dokumentaci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</si>
  <si>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</si>
  <si>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</si>
  <si>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</si>
  <si>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</si>
  <si>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</si>
  <si>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 xml:space="preserve">Demontážní hmotnosti z položek s pořadovými čísly: : </t>
  </si>
  <si>
    <t xml:space="preserve">16,17,18, : </t>
  </si>
  <si>
    <t>Součet: : 0,58174</t>
  </si>
  <si>
    <t>979081121R00</t>
  </si>
  <si>
    <t>Odvoz suti a vybouraných hmot na skládku příplatek za každý další 1 km</t>
  </si>
  <si>
    <t>Součet: : 5,23566</t>
  </si>
  <si>
    <t>979082111R00</t>
  </si>
  <si>
    <t>Vnitrostaveništní doprava suti a vybouraných hmot do 10 m</t>
  </si>
  <si>
    <t>Včetně případného složení na staveništní deponii.</t>
  </si>
  <si>
    <t>979082121R00</t>
  </si>
  <si>
    <t>Vnitrostaveništní doprava suti a vybouraných hmot příplatek k ceně za každých dalších 5 m</t>
  </si>
  <si>
    <t>Součet: : 1,16348</t>
  </si>
  <si>
    <t>979990107R0k0</t>
  </si>
  <si>
    <t>Poplatek za uložení suti - směsná suť</t>
  </si>
  <si>
    <t>kategorie 17 09 04 smíšené stavební a demoliční odpady</t>
  </si>
  <si>
    <t>Součet: : 0,57592</t>
  </si>
  <si>
    <t>8</t>
  </si>
  <si>
    <t>Trubní vedení</t>
  </si>
  <si>
    <t>892241111R09</t>
  </si>
  <si>
    <t>Tlaková zkouška vodovodního potrubí</t>
  </si>
  <si>
    <t>721</t>
  </si>
  <si>
    <t>Vnitřní kanalizace</t>
  </si>
  <si>
    <t>721152208R00</t>
  </si>
  <si>
    <t>Potrubí Geberit PE odpadní - svislé, D 110 x 4,3 mm</t>
  </si>
  <si>
    <t>721170909R09</t>
  </si>
  <si>
    <t>Provedení opravy vnitřní kanalizace, potrubí plastové, vsazení odbočky, D 110 mm</t>
  </si>
  <si>
    <t>721173723U00</t>
  </si>
  <si>
    <t>Kanal potrubí PE připojovací DN 50</t>
  </si>
  <si>
    <t>URS</t>
  </si>
  <si>
    <t>722</t>
  </si>
  <si>
    <t>Vnitřní vodovod</t>
  </si>
  <si>
    <t>722172963R00</t>
  </si>
  <si>
    <t>Vsazení odbočky do plastového potrubí polyfuzí včetně T-kusu D 25 mm, vodovod</t>
  </si>
  <si>
    <t>722172311R00</t>
  </si>
  <si>
    <t>Potrubí plastové PP-R Instaplast,  D 20 x 2,8 mm, PN 16</t>
  </si>
  <si>
    <t>722179191R00</t>
  </si>
  <si>
    <t>Příplatek za malý rozsah do 20 m rozvodu</t>
  </si>
  <si>
    <t>soubor</t>
  </si>
  <si>
    <t>722181211RT7</t>
  </si>
  <si>
    <t>Izolace návleková MIRELON PRO tl. stěny 6 mm vnitřní průměr 22 mm</t>
  </si>
  <si>
    <t>722191112R00</t>
  </si>
  <si>
    <t>Hadice flexibilní k baterii M 10, DN 15, délka 500 mm</t>
  </si>
  <si>
    <t>725</t>
  </si>
  <si>
    <t>Zařizovací předměty</t>
  </si>
  <si>
    <t>725219201R00</t>
  </si>
  <si>
    <t>Montáž umyvadel na konzoly</t>
  </si>
  <si>
    <t>725823121R00</t>
  </si>
  <si>
    <t>Baterie umyvadlová stojánková  ruční, včetně otvírání odpadu</t>
  </si>
  <si>
    <t>725814104R09</t>
  </si>
  <si>
    <t xml:space="preserve">Ventil rohový DN 15 </t>
  </si>
  <si>
    <t>725860251R09</t>
  </si>
  <si>
    <t xml:space="preserve">Sifon umyvadlový DN 50 nerezový </t>
  </si>
  <si>
    <t>64214361R</t>
  </si>
  <si>
    <t>Umyvadlo keramické LYRA Plus s otvorem pro baterii 600 x 490 mm</t>
  </si>
  <si>
    <t>SPCM</t>
  </si>
  <si>
    <t>726</t>
  </si>
  <si>
    <t>Předstěnové systémy</t>
  </si>
  <si>
    <t>726211315R00</t>
  </si>
  <si>
    <t>Modul pro umyvadlo Duofix, h. 1120 - 1300 mm</t>
  </si>
  <si>
    <t>Hodnota A</t>
  </si>
  <si>
    <t>Hodnota B</t>
  </si>
  <si>
    <t>Základní náklady</t>
  </si>
  <si>
    <t>Doprava 3,60%, Přesun 1,00%</t>
  </si>
  <si>
    <t>Montáž - materiál</t>
  </si>
  <si>
    <t>Montáž - práce</t>
  </si>
  <si>
    <t>Mezisoučet 1</t>
  </si>
  <si>
    <t>PPV 1,00% z montáže: materiál + práce</t>
  </si>
  <si>
    <t>Zemní práce</t>
  </si>
  <si>
    <t>PPV 0,00% z nátěrů a zemních prací</t>
  </si>
  <si>
    <t>Mezisoučet 2</t>
  </si>
  <si>
    <t>Rizika a pojištění 0,00% z mezisoučtu 2</t>
  </si>
  <si>
    <t>Opravy v záruce 0,00% z mezisoučtu 1</t>
  </si>
  <si>
    <t>Základní náklady celkem</t>
  </si>
  <si>
    <t>Vedlejší a ostatní náklady (VRN)</t>
  </si>
  <si>
    <t>Dokumentace skut.prov. 0,00% z mezisoučtu 2</t>
  </si>
  <si>
    <t>GZS 0,00% z pravé strany mezisoučtu 2</t>
  </si>
  <si>
    <t>Provozní vlivy 0,00% z pravé strany mezisoučtu 2</t>
  </si>
  <si>
    <t>Vedlejší a ostatní náklady (VRN) celkem</t>
  </si>
  <si>
    <t>Kompletační činnost</t>
  </si>
  <si>
    <t>Náklady celkem</t>
  </si>
  <si>
    <t>Základ a hodnota DPH 21%</t>
  </si>
  <si>
    <t>Základ a hodnota DPH 15%</t>
  </si>
  <si>
    <t>Náklady celkem s DPH</t>
  </si>
  <si>
    <t>Součty odstavců</t>
  </si>
  <si>
    <t>Materiál</t>
  </si>
  <si>
    <t>Specifikace rozvodnice R1084</t>
  </si>
  <si>
    <t>Dodávky</t>
  </si>
  <si>
    <t>Pozice</t>
  </si>
  <si>
    <t>Mj</t>
  </si>
  <si>
    <t>Počet</t>
  </si>
  <si>
    <t>Materiál celkem</t>
  </si>
  <si>
    <t>Montáž celkem</t>
  </si>
  <si>
    <t>Při vyplňování výkazu výměr je nutné respektovat dále uvedené pokyny:</t>
  </si>
  <si>
    <t>1) Při zpracování nabídky je nutné využít všech částí (dílů) projektu pro provádění stavby, tj. technické zprávy vč. příloh a knihy výrobků, všechny výkresy, tabulky a specifikace materiálů.</t>
  </si>
  <si>
    <t>2) Součástí nabídkové ceny musí být veškeré náklady, aby cena byla konečná a zahrnovala celou dodávku a montáž</t>
  </si>
  <si>
    <t>3) Každá účastníkem zadávacího řízení vyplněná položka musí  cenově obsahovat veškeré technicky a logicky dovoditelné součásti dodávky a montáže (včetně údajů o podmínkách a úhradě licencí potřebných SW).</t>
  </si>
  <si>
    <t>4) Dodávky a montáže uvedené v nabídce musí být naceněny včetně veškerého souvisejícího doplňkového, podružného a montážního materiálu tak, aby celé zařízení bylo funkční a splňovalo všechny předpisy, které se na ně vztahují</t>
  </si>
  <si>
    <t>5) Pokud jsou ve výkazu výměr uvedeny konkrétní typy, jedná se o komponenty, doplňující stávající systémy budov v souladu se Standardy Mendelu. Standardy jsou přílohou digitální podoby technické zprávy. Jedná se o komponenty energetického managementu EcoStruxure™ Power Monitoring Expert firmy Schneider (rozvaděče a prvky rozvaděčů). U svítidel jde o doplnění a rozšíření stávajícího inteligentního osvětlovacího systému SmartLighting Beghelli a nouzového systému Central Test Befhelli.</t>
  </si>
  <si>
    <t>Pro ocenění použijte Knihu výrobků a také v.č. E16</t>
  </si>
  <si>
    <t>Kombinovaná přep.ochrana  2+3. st., TN-S (4+0), sign. kontakt viz Kniha výrobků</t>
  </si>
  <si>
    <t>ks</t>
  </si>
  <si>
    <t>Jistič iC60H, 25A/3/B, 10kA,</t>
  </si>
  <si>
    <t>Jistič iC60H 1P 10A B, 10 kA,</t>
  </si>
  <si>
    <t>4</t>
  </si>
  <si>
    <t>Proudový chránič s nadpr. ochr. funkce Vigi 16A B 30mA typ A, 10kA</t>
  </si>
  <si>
    <t>5</t>
  </si>
  <si>
    <t>Směřovač - router,  jednotka systému ovl.osv., podsíť DALI s napájením 250 mA</t>
  </si>
  <si>
    <t>6</t>
  </si>
  <si>
    <t>Montáž přístrojů a kompletační práce, propojovací vodiče</t>
  </si>
  <si>
    <t>7</t>
  </si>
  <si>
    <t>Rozv. plast.IP30/20, nástěnná, 36 M, 2 Ř x 18 M,</t>
  </si>
  <si>
    <t>Specifikace rozvodnice R1084 - celkem</t>
  </si>
  <si>
    <t>Vertikálně posuvný držák dotyk. panelu 86", vč. fix. mat., popis je v Knize výrobků</t>
  </si>
  <si>
    <t>9</t>
  </si>
  <si>
    <t>Dodávky - celkem</t>
  </si>
  <si>
    <t xml:space="preserve"> DOPLNĚNÍ ROZVADĚČE RS 1.1, popis na v.č. E15</t>
  </si>
  <si>
    <t>10</t>
  </si>
  <si>
    <t>Odpojení s zapojení přívodních vodičů hlavního kabelu</t>
  </si>
  <si>
    <t>11</t>
  </si>
  <si>
    <t>Bezdrátový snímač energie Power Tag Flex 160A, 3P+N, A9MEM1580</t>
  </si>
  <si>
    <t>12</t>
  </si>
  <si>
    <t>Osadit EcoStruxure Panel Server (bezdrátový koncentrátor) PAS400</t>
  </si>
  <si>
    <t>13</t>
  </si>
  <si>
    <t>Konektor RJ45 Cat 6A na DIN liště</t>
  </si>
  <si>
    <t>14</t>
  </si>
  <si>
    <t>Propojovací patch kabelem S/FTP 4P Cat 6A, 0,5m</t>
  </si>
  <si>
    <t>15</t>
  </si>
  <si>
    <t>Jistič iC60H 3P 32A/C, Icu=10kA, A9F07332</t>
  </si>
  <si>
    <t>16</t>
  </si>
  <si>
    <t>Jistič iC60H 1P 6A B, 10 kA, A9F06106</t>
  </si>
  <si>
    <t>17</t>
  </si>
  <si>
    <t>Propojovací materiál, vodiče pro malé rozvodnice</t>
  </si>
  <si>
    <t>sada</t>
  </si>
  <si>
    <t>18</t>
  </si>
  <si>
    <t>Montážní práce - zřízení vývodů, vyčištění rozvaděče</t>
  </si>
  <si>
    <t>KABELOVÉ KANÁLY, LIŠTY A CHRÁNIČKY</t>
  </si>
  <si>
    <t>19</t>
  </si>
  <si>
    <t>Trubka ohebná 320 N PVC Ø 25 pevně, barva světle šedá</t>
  </si>
  <si>
    <t>20</t>
  </si>
  <si>
    <t>Trubka ohebná 320 N PVC Ø 32 pevně, barva světle šedá</t>
  </si>
  <si>
    <t>KABELOVÝ ŽLAB PLNÝ S VÍKEM, MONTÁŽ V PODHLEDU</t>
  </si>
  <si>
    <t>21</t>
  </si>
  <si>
    <t>62/50 odbočení ze žlabu 125</t>
  </si>
  <si>
    <t>KRABICE VČ. KAPSY, OSAZENÍ</t>
  </si>
  <si>
    <t>22</t>
  </si>
  <si>
    <t>Ø 68 krabice univezální pod omítku</t>
  </si>
  <si>
    <t>23</t>
  </si>
  <si>
    <t>Krabice přístrojová trojnásobná - pod omítku</t>
  </si>
  <si>
    <t>24</t>
  </si>
  <si>
    <t>Krabice přístrojová pětinásobná - pod omítku</t>
  </si>
  <si>
    <t>25</t>
  </si>
  <si>
    <t>Krabice univerzální Ø 68 nástěnná hluboká pro dat. dvojzáruvku</t>
  </si>
  <si>
    <t>26</t>
  </si>
  <si>
    <t>Ohniodolná krabice s víčkem pro kabeláž EPS</t>
  </si>
  <si>
    <t>KABEL SILOVÝ,IZOLACE PVC, ULOŽENÍ V PODHLEDU A POD OMÍTKU</t>
  </si>
  <si>
    <t>27</t>
  </si>
  <si>
    <t>CYKY-O 2x1,5, pod omítkou</t>
  </si>
  <si>
    <t>28</t>
  </si>
  <si>
    <t>CYKY-O 3x1,5, pod omítkou</t>
  </si>
  <si>
    <t>29</t>
  </si>
  <si>
    <t>CYKY-J 3x1,5, pod omítkou</t>
  </si>
  <si>
    <t>30</t>
  </si>
  <si>
    <t>CYKY-J 3x2,5, pod omítkou</t>
  </si>
  <si>
    <t>31</t>
  </si>
  <si>
    <t>CYKY-J 5x1,5, zatažení</t>
  </si>
  <si>
    <t>32</t>
  </si>
  <si>
    <t>CYKY-J 5x6, do žlabu,</t>
  </si>
  <si>
    <t>33</t>
  </si>
  <si>
    <t>Fixace kabelů do D20 na závěsný systém podhledů, 2ks/m</t>
  </si>
  <si>
    <t>KABEL SDĚLOVACÍ, OVLÁDACÍ IZOLACE PVC OHNIODOLNÝ</t>
  </si>
  <si>
    <t>34</t>
  </si>
  <si>
    <t>J-Y(St)Y 2x2x0,8, stínění, volně</t>
  </si>
  <si>
    <t>VODIČ PRO POSPOJOVÁNÍ</t>
  </si>
  <si>
    <t>35</t>
  </si>
  <si>
    <t>CY6 Žlutozelený (H07V-U), pevně</t>
  </si>
  <si>
    <t>UKONČENÍ KABELŮ DO</t>
  </si>
  <si>
    <t>36</t>
  </si>
  <si>
    <t>4x4 mm2</t>
  </si>
  <si>
    <t>37</t>
  </si>
  <si>
    <t>5x4 mm2</t>
  </si>
  <si>
    <t>38</t>
  </si>
  <si>
    <t>5x6 mm2</t>
  </si>
  <si>
    <t>UKONČENÍ KABELŮ SMYČKOVÁNÍ DO</t>
  </si>
  <si>
    <t>39</t>
  </si>
  <si>
    <t xml:space="preserve"> 5x4  mm2</t>
  </si>
  <si>
    <t>UKONČENÍ STÍNĚNÝCH KABELŮ KABELŮ</t>
  </si>
  <si>
    <t>40</t>
  </si>
  <si>
    <t xml:space="preserve"> Do 4x0,8 mm2</t>
  </si>
  <si>
    <t>ZÁSUVKA JEDNONÁSOBNÁ NN 230V, ELEMENT</t>
  </si>
  <si>
    <t>41</t>
  </si>
  <si>
    <t>zapuštěná; řazení 2P+PE, bílá/ledově šedá, 5519E-A02357 04</t>
  </si>
  <si>
    <t>OVLADAČE ELEMENT, BÍLÁ/LEDOVÁ ŠEDÁ (STÁVAJÍCÍ DESIGN)</t>
  </si>
  <si>
    <t>42</t>
  </si>
  <si>
    <t>Žaluziový ovladač 1+1 s blokováním vč. krytu</t>
  </si>
  <si>
    <t>RÁMEČEK, VODOROVNÉ ELEMENT BÍLÁ / LEDOVÁ ŠEDÁ</t>
  </si>
  <si>
    <t>43</t>
  </si>
  <si>
    <t>jednonásobný 3901E-A00110 04</t>
  </si>
  <si>
    <t>44</t>
  </si>
  <si>
    <t>trojnásobný 3901E-A00130 04</t>
  </si>
  <si>
    <t>45</t>
  </si>
  <si>
    <t>pětinásobný 3901E-A00150 04</t>
  </si>
  <si>
    <t>SKŘÍŇKA S PŘEP. OCHR. 3. ST. S FILTRY VYŠŠÍCH HARMONICKÝCH</t>
  </si>
  <si>
    <t>46</t>
  </si>
  <si>
    <t>Rozvodnice celokryt 4M pro přep. ochranu</t>
  </si>
  <si>
    <t>47</t>
  </si>
  <si>
    <t>Přep.ochrana 3. st., TN-S vf filtrem, pro sériové zap., signalizace, viz Kniha výrobků</t>
  </si>
  <si>
    <t>DATOVÁ KABELÁŽ SK</t>
  </si>
  <si>
    <t>48</t>
  </si>
  <si>
    <t>Kabel stíněný U/FTP 4p Cat 6A (samostatné stínění párů), zatažení</t>
  </si>
  <si>
    <t>49</t>
  </si>
  <si>
    <t>Patch kabel do 0,5m Cat 6A</t>
  </si>
  <si>
    <t>50</t>
  </si>
  <si>
    <t>Patch kabel do 1,0m Cat 6A</t>
  </si>
  <si>
    <t>51</t>
  </si>
  <si>
    <t>Kabel stíněný FTP 4P-  měření, protokol</t>
  </si>
  <si>
    <t>52</t>
  </si>
  <si>
    <t>Ukončení párů kabelu U/FTP 4P na keystonu (zásuvce) RJ45 Cat 6A</t>
  </si>
  <si>
    <t>53</t>
  </si>
  <si>
    <t>Ukončení párů kabelu U/FTP 4P na stíněném patch panelu Cat 6A</t>
  </si>
  <si>
    <t>DATOVÁ DVOJITÁ ZÁSUVKA DESIGN Element® BÍLÁ / LEDOVĚ ŠEDÁ</t>
  </si>
  <si>
    <t>54</t>
  </si>
  <si>
    <t>Kompletní vč,  krytu, nosné masky a keystone RJ45 Cat 6 a rámečku</t>
  </si>
  <si>
    <t>KABEL SDĚLOVACÍ, HDMI</t>
  </si>
  <si>
    <t>55</t>
  </si>
  <si>
    <t>kabel HDMI: Ultra High Speed HDMI 2.1 délka 3m, 4K×2K@60Hz, 18 Gb/s</t>
  </si>
  <si>
    <t>INSTALACE LAN, ZAPOJENÍ</t>
  </si>
  <si>
    <t>56</t>
  </si>
  <si>
    <t>Vysvazkování kabeláže do 20 kabelů</t>
  </si>
  <si>
    <t>57</t>
  </si>
  <si>
    <t>Značení a popis</t>
  </si>
  <si>
    <t>58</t>
  </si>
  <si>
    <t>Kompletace LAN</t>
  </si>
  <si>
    <t>59</t>
  </si>
  <si>
    <t>Práce v datovém rozvaděči</t>
  </si>
  <si>
    <t>SVÍTIDLA, SPECIFIKACE viz Kniha výrobků</t>
  </si>
  <si>
    <t>60</t>
  </si>
  <si>
    <t>Led s modulem HCL-CCT-nastavení °K, 5000lm, 600x600, UGR19, CRI &gt;90, ozn. A</t>
  </si>
  <si>
    <t>LED zapuštěné 13,5W, teplota chromatičnosti: 3000°K, CRI:  &gt;90,  2700 lm, ozn. B</t>
  </si>
  <si>
    <t>REGULACE OSVĚTLENÍ, PŘESNÁ SPECIFIKACE VIZ KNIHA VÝROBKŮ</t>
  </si>
  <si>
    <t>62</t>
  </si>
  <si>
    <t>Sedmitlačítkový ovladač DALI bílý, 7 tlačítek pro 4 scény, vypnutí a 2x stmívání</t>
  </si>
  <si>
    <t>63</t>
  </si>
  <si>
    <t>Dotyk. ovl. panel, 5x pozice, volba světelné scény+kruhová dotyková stupnice</t>
  </si>
  <si>
    <t>64</t>
  </si>
  <si>
    <t>Rámeček a montážní sada pro ovladač, krabice, osazení a zapojení</t>
  </si>
  <si>
    <t>Provedení zkoušek zapojení, načtení všech připojených DALI komponent</t>
  </si>
  <si>
    <t>65</t>
  </si>
  <si>
    <t>Program. nastavení parametrů a scény světelným technikem. Zaškolení obsluhy</t>
  </si>
  <si>
    <t>Uživatelská vizualizace pro dohled nad stavem osvětlení</t>
  </si>
  <si>
    <t>66</t>
  </si>
  <si>
    <t>úrovní intenzity a stavu poruch s možností ručního zásahu dle úrovně oprávnění</t>
  </si>
  <si>
    <t>MONTÁŽ ROZVODNIC</t>
  </si>
  <si>
    <t>67</t>
  </si>
  <si>
    <t>Plastových do 50 kg  nástěnných</t>
  </si>
  <si>
    <t>68</t>
  </si>
  <si>
    <t>Plastových do 5 kg  nástěnných</t>
  </si>
  <si>
    <t>UTĚSŇOVACÍ HMOTY, IZOLAČNÍ MATERIÁLY</t>
  </si>
  <si>
    <t>69</t>
  </si>
  <si>
    <t>Silikonový tmel, kartuš 330 ml</t>
  </si>
  <si>
    <t>70</t>
  </si>
  <si>
    <t>Montážní pěna, kartuš 750 ml</t>
  </si>
  <si>
    <t>PROTIPOŽÁRNÍ MATERIÁL ODOLNOST EI45</t>
  </si>
  <si>
    <t>71</t>
  </si>
  <si>
    <t>Pěna cartouche 750 ml</t>
  </si>
  <si>
    <t>POMOCNÝ A KOTVÍCÍ MATERIÁL</t>
  </si>
  <si>
    <t>72</t>
  </si>
  <si>
    <t>Hmoždinka 10 vč. vrutu</t>
  </si>
  <si>
    <t>73</t>
  </si>
  <si>
    <t>Hmoždinka 8 vč. vrutu</t>
  </si>
  <si>
    <t>74</t>
  </si>
  <si>
    <t>Hmoždinka 6 vč. vrutu</t>
  </si>
  <si>
    <t>75</t>
  </si>
  <si>
    <t>250 stahovací páska plast</t>
  </si>
  <si>
    <t>76</t>
  </si>
  <si>
    <t>360 stahovací páska plast</t>
  </si>
  <si>
    <t>77</t>
  </si>
  <si>
    <t>Stahovací pásek s popisným štítkem 100x2.5</t>
  </si>
  <si>
    <t>POPISY PRVKŮ, KABELŮ</t>
  </si>
  <si>
    <t>78</t>
  </si>
  <si>
    <t>Popisné štítky kabelů (okruhů), popisy, bužírky v trase</t>
  </si>
  <si>
    <t>OTEVŘENÍ A UZAVŘENÍ KAZETOVÝCH PODHLEDŮ</t>
  </si>
  <si>
    <t>79</t>
  </si>
  <si>
    <t>Pro uložení kabelů SK a silno, práce na žebříku s výškou do 3m</t>
  </si>
  <si>
    <t>VYZTUŽENÍ KAZETY PODHLEDU KDE BUDE UMÍSTĚNA IP KAMERA</t>
  </si>
  <si>
    <t>80</t>
  </si>
  <si>
    <t>Kazeta 600x600</t>
  </si>
  <si>
    <t>LICENCE A ZPROVOZNĚNÍ KAMEROVÝ SYSTÉM</t>
  </si>
  <si>
    <t>81</t>
  </si>
  <si>
    <t>Licence pro kamerový systém Mendelu ATEAS Security UNLIMITED</t>
  </si>
  <si>
    <t>82</t>
  </si>
  <si>
    <t>Instalace, zap.kamery PZTS do systému Mendelu, zprovoznění</t>
  </si>
  <si>
    <t>POWER MONITORING</t>
  </si>
  <si>
    <t>83</t>
  </si>
  <si>
    <t>Licence na přístroje, aktivní prvky v systému Power Monitoring</t>
  </si>
  <si>
    <t>84</t>
  </si>
  <si>
    <t>Programování systému Power Monitoring Expert, začlenění prvků měření</t>
  </si>
  <si>
    <t>HODINOVE ZUCTOVACI SAZBY - SILNOPROUD A SLABOPROUD</t>
  </si>
  <si>
    <t>85</t>
  </si>
  <si>
    <t>Demontáž, propojení a montáž požárního detektoru EPS</t>
  </si>
  <si>
    <t>86</t>
  </si>
  <si>
    <t>Osazení nastavitelného držáky LCD panelu do zdi do váhy 75kg</t>
  </si>
  <si>
    <t>87</t>
  </si>
  <si>
    <t>Napojeni na stavajici zarizení</t>
  </si>
  <si>
    <t>88</t>
  </si>
  <si>
    <t>Oživení a úprava stávajícího zařízení - silno</t>
  </si>
  <si>
    <t>89</t>
  </si>
  <si>
    <t>Zednická výpomoc při elektromontážních pracech - drážky kapsy, průstupy</t>
  </si>
  <si>
    <t>90</t>
  </si>
  <si>
    <t>Montáž mimo ceníkové položky při rekonstrukcích vč. demont. světel</t>
  </si>
  <si>
    <t>91</t>
  </si>
  <si>
    <t>Příprava ke komplexni zkoušce</t>
  </si>
  <si>
    <t>92</t>
  </si>
  <si>
    <t>Kordinační práce s ostatními profesemi a navazujícími pracemi</t>
  </si>
  <si>
    <t>HOD. ZÚČTOVACÍ SAZBY HLAVA XI - SLABOPROUD</t>
  </si>
  <si>
    <t>93</t>
  </si>
  <si>
    <t>Kompl. zkouš., výchozí revize, zkušební provoz</t>
  </si>
  <si>
    <t>PROVEDENI REVIZNICH ZKOUSEK - SILNOPROUD</t>
  </si>
  <si>
    <t>94</t>
  </si>
  <si>
    <t>Příprava před revizí</t>
  </si>
  <si>
    <t>Revizni technik silnoproud</t>
  </si>
  <si>
    <t>PROJEKTY SKUTEČNÉHO PROVEDENÍ</t>
  </si>
  <si>
    <t>3x paré v papírové podobě, 2x digitální - formát AutoCAD-dwg na CD</t>
  </si>
  <si>
    <t>cena je součástí vedlejších a ostatních nákladů (VRN)</t>
  </si>
  <si>
    <t>Podružný materiál</t>
  </si>
  <si>
    <t>Elektromontáže - celkem</t>
  </si>
  <si>
    <t>Hodnota</t>
  </si>
  <si>
    <t>Nadpis rekapitulace</t>
  </si>
  <si>
    <t>Seznam prací a dodávek elektrotechnických zařízení</t>
  </si>
  <si>
    <t>Akce</t>
  </si>
  <si>
    <t>MENDELOVA UNIVERZITA V BRNĚ
REKONSTRUKCE</t>
  </si>
  <si>
    <t>Projekt</t>
  </si>
  <si>
    <t xml:space="preserve">LABORATOŘE ETLAB (P1084)
</t>
  </si>
  <si>
    <t>Investor</t>
  </si>
  <si>
    <t>Mendelova univerzita v Brně, Zemědělská 1</t>
  </si>
  <si>
    <t>Z. č.</t>
  </si>
  <si>
    <t>14/24</t>
  </si>
  <si>
    <t>A. č.</t>
  </si>
  <si>
    <t>E422/14/24</t>
  </si>
  <si>
    <t>Smlouva</t>
  </si>
  <si>
    <t>Vypracoval</t>
  </si>
  <si>
    <t>Ing. Jiří Kozlovský, Projekce ELEKTRO, Purkyňova 95a, Brno</t>
  </si>
  <si>
    <t>Kontroloval</t>
  </si>
  <si>
    <t>ING. KOZLOVSKÝ</t>
  </si>
  <si>
    <t>Datum</t>
  </si>
  <si>
    <t>Zpracovatel</t>
  </si>
  <si>
    <t>Ing. Jiří Kozlovský</t>
  </si>
  <si>
    <t>CÚ</t>
  </si>
  <si>
    <t>3Q/2025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</si>
  <si>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</si>
  <si>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</si>
  <si>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</si>
  <si>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</si>
  <si>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</si>
  <si>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</si>
  <si>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</si>
  <si>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PPV zemních prací, nátěrů  (1) %</t>
  </si>
  <si>
    <t>0,00</t>
  </si>
  <si>
    <t>Dokumentace skut.prov.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</si>
  <si>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</si>
  <si>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</si>
  <si>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</si>
  <si>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</si>
  <si>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</si>
  <si>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</si>
  <si>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</si>
  <si>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</si>
  <si>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</si>
  <si>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</si>
  <si>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</si>
  <si>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</si>
  <si>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2. sazba DPH %</t>
  </si>
  <si>
    <t>Procento Podruž. Mat.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</si>
</sst>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Arial CE"/>
      <charset val="238"/>
    </font>
    <font>
      <sz val="8"/>
      <color rgb="FF000000"/>
      <name val="慔潨慭"/>
      <charset val="238"/>
    </font>
    <font>
      <b/>
      <sz val="9"/>
      <color rgb="FF000000"/>
      <name val="慔潨慭"/>
      <charset val="238"/>
    </font>
    <font>
      <b/>
      <sz val="8"/>
      <color rgb="FF000000"/>
      <name val="慔潨慭"/>
      <charset val="238"/>
    </font>
    <font>
      <b/>
      <sz val="11"/>
      <color rgb="FF000000"/>
      <name val="慔潨慭"/>
      <charset val="238"/>
    </font>
    <font>
      <i/>
      <sz val="9"/>
      <color rgb="FF000000"/>
      <name val="慔潨慭"/>
      <charset val="238"/>
    </font>
    <font>
      <i/>
      <sz val="8"/>
      <color rgb="FF000000"/>
      <name val="慔潨慭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5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0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7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4" borderId="28" xfId="0" applyNumberFormat="1" applyFont="1" applyFill="1" applyBorder="1" applyAlignment="1">
      <alignment vertical="center"/>
    </xf>
    <xf numFmtId="4" fontId="8" fillId="4" borderId="29" xfId="0" applyNumberFormat="1" applyFont="1" applyFill="1" applyBorder="1" applyAlignment="1">
      <alignment vertical="center" wrapText="1"/>
    </xf>
    <xf numFmtId="4" fontId="11" fillId="4" borderId="30" xfId="0" applyNumberFormat="1" applyFont="1" applyFill="1" applyBorder="1" applyAlignment="1">
      <alignment horizontal="center" vertical="center" wrapText="1" shrinkToFit="1"/>
    </xf>
    <xf numFmtId="4" fontId="8" fillId="4" borderId="30" xfId="0" applyNumberFormat="1" applyFont="1" applyFill="1" applyBorder="1" applyAlignment="1">
      <alignment horizontal="center" vertical="center" wrapText="1" shrinkToFit="1"/>
    </xf>
    <xf numFmtId="3" fontId="8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4" fillId="0" borderId="33" xfId="0" applyNumberFormat="1" applyFont="1" applyBorder="1" applyAlignment="1">
      <alignment horizontal="right" vertical="center" wrapText="1" shrinkToFit="1"/>
    </xf>
    <xf numFmtId="4" fontId="4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 wrapText="1" shrinkToFit="1"/>
    </xf>
    <xf numFmtId="4" fontId="6" fillId="0" borderId="33" xfId="0" applyNumberFormat="1" applyFont="1" applyBorder="1" applyAlignment="1">
      <alignment vertical="center" shrinkToFit="1"/>
    </xf>
    <xf numFmtId="3" fontId="6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9" fillId="2" borderId="13" xfId="0" applyNumberFormat="1" applyFont="1" applyFill="1" applyBorder="1" applyAlignment="1">
      <alignment horizontal="left" vertical="center"/>
    </xf>
    <xf numFmtId="0" fontId="5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4" fillId="0" borderId="31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vertical="center" wrapText="1"/>
    </xf>
    <xf numFmtId="4" fontId="4" fillId="2" borderId="37" xfId="0" applyNumberFormat="1" applyFont="1" applyFill="1" applyBorder="1" applyAlignment="1">
      <alignment vertical="center"/>
    </xf>
    <xf numFmtId="164" fontId="4" fillId="0" borderId="33" xfId="0" applyNumberFormat="1" applyFont="1" applyBorder="1" applyAlignment="1">
      <alignment vertical="center"/>
    </xf>
    <xf numFmtId="164" fontId="4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4" fillId="0" borderId="33" xfId="0" applyNumberFormat="1" applyFont="1" applyBorder="1" applyAlignment="1">
      <alignment horizontal="center" vertical="center"/>
    </xf>
    <xf numFmtId="4" fontId="4" fillId="2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21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2" borderId="15" xfId="0" applyFont="1" applyFill="1" applyBorder="1" applyAlignment="1">
      <alignment vertical="top"/>
    </xf>
    <xf numFmtId="49" fontId="6" fillId="2" borderId="12" xfId="0" applyNumberFormat="1" applyFont="1" applyFill="1" applyBorder="1" applyAlignment="1">
      <alignment vertical="top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6" fillId="2" borderId="0" xfId="0" applyNumberFormat="1" applyFont="1" applyFill="1" applyBorder="1" applyAlignment="1">
      <alignment vertical="top" shrinkToFit="1"/>
    </xf>
    <xf numFmtId="0" fontId="6" fillId="2" borderId="27" xfId="0" applyFont="1" applyFill="1" applyBorder="1" applyAlignment="1">
      <alignment vertical="top"/>
    </xf>
    <xf numFmtId="49" fontId="6" fillId="2" borderId="18" xfId="0" applyNumberFormat="1" applyFont="1" applyFill="1" applyBorder="1" applyAlignment="1">
      <alignment vertical="top"/>
    </xf>
    <xf numFmtId="0" fontId="6" fillId="2" borderId="18" xfId="0" applyFont="1" applyFill="1" applyBorder="1" applyAlignment="1">
      <alignment horizontal="center" vertical="top" shrinkToFit="1"/>
    </xf>
    <xf numFmtId="165" fontId="6" fillId="2" borderId="18" xfId="0" applyNumberFormat="1" applyFont="1" applyFill="1" applyBorder="1" applyAlignment="1">
      <alignment vertical="top" shrinkToFit="1"/>
    </xf>
    <xf numFmtId="4" fontId="6" fillId="2" borderId="18" xfId="0" applyNumberFormat="1" applyFont="1" applyFill="1" applyBorder="1" applyAlignment="1">
      <alignment vertical="top" shrinkToFit="1"/>
    </xf>
    <xf numFmtId="4" fontId="6" fillId="2" borderId="38" xfId="0" applyNumberFormat="1" applyFont="1" applyFill="1" applyBorder="1" applyAlignment="1">
      <alignment vertical="top" shrinkToFit="1"/>
    </xf>
    <xf numFmtId="4" fontId="6" fillId="2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3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6" fillId="2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0" fillId="0" borderId="0" xfId="0" quotePrefix="1" applyNumberFormat="1" applyFont="1" applyBorder="1" applyAlignment="1">
      <alignment horizontal="left" vertical="top" wrapText="1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/>
      <protection locked="0"/>
    </xf>
    <xf numFmtId="14" fontId="9" fillId="0" borderId="6" xfId="0" applyNumberFormat="1" applyFont="1" applyBorder="1" applyAlignment="1" applyProtection="1">
      <alignment horizontal="center" vertical="top"/>
      <protection locked="0"/>
    </xf>
    <xf numFmtId="0" fontId="0" fillId="0" borderId="37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2" borderId="37" xfId="0" applyFill="1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0" fontId="0" fillId="4" borderId="37" xfId="0" applyFill="1" applyBorder="1"/>
    <xf numFmtId="49" fontId="0" fillId="4" borderId="37" xfId="0" applyNumberFormat="1" applyFill="1" applyBorder="1"/>
    <xf numFmtId="0" fontId="0" fillId="4" borderId="37" xfId="0" applyFill="1" applyBorder="1" applyAlignment="1">
      <alignment horizontal="center"/>
    </xf>
    <xf numFmtId="0" fontId="0" fillId="4" borderId="34" xfId="0" applyFill="1" applyBorder="1"/>
    <xf numFmtId="0" fontId="0" fillId="4" borderId="37" xfId="0" applyFill="1" applyBorder="1" applyAlignment="1">
      <alignment wrapText="1"/>
    </xf>
    <xf numFmtId="0" fontId="9" fillId="2" borderId="27" xfId="0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center" vertical="top" shrinkToFit="1"/>
    </xf>
    <xf numFmtId="165" fontId="9" fillId="2" borderId="18" xfId="0" applyNumberFormat="1" applyFont="1" applyFill="1" applyBorder="1" applyAlignment="1">
      <alignment vertical="top" shrinkToFit="1"/>
    </xf>
    <xf numFmtId="4" fontId="9" fillId="2" borderId="18" xfId="0" applyNumberFormat="1" applyFont="1" applyFill="1" applyBorder="1" applyAlignment="1">
      <alignment vertical="top" shrinkToFit="1"/>
    </xf>
    <xf numFmtId="4" fontId="9" fillId="2" borderId="38" xfId="0" applyNumberFormat="1" applyFont="1" applyFill="1" applyBorder="1" applyAlignment="1">
      <alignment vertical="top" shrinkToFit="1"/>
    </xf>
    <xf numFmtId="4" fontId="9" fillId="2" borderId="0" xfId="0" applyNumberFormat="1" applyFont="1" applyFill="1" applyAlignment="1">
      <alignment vertical="top" shrinkToFit="1"/>
    </xf>
    <xf numFmtId="165" fontId="9" fillId="2" borderId="0" xfId="0" applyNumberFormat="1" applyFont="1" applyFill="1" applyAlignment="1">
      <alignment vertical="top" shrinkToFit="1"/>
    </xf>
    <xf numFmtId="0" fontId="21" fillId="0" borderId="42" xfId="0" applyFont="1" applyBorder="1" applyAlignment="1">
      <alignment vertical="top"/>
    </xf>
    <xf numFmtId="49" fontId="21" fillId="0" borderId="43" xfId="0" applyNumberFormat="1" applyFont="1" applyBorder="1" applyAlignment="1">
      <alignment vertical="top"/>
    </xf>
    <xf numFmtId="49" fontId="21" fillId="0" borderId="43" xfId="0" applyNumberFormat="1" applyFont="1" applyBorder="1" applyAlignment="1">
      <alignment horizontal="left" vertical="top" wrapText="1"/>
    </xf>
    <xf numFmtId="0" fontId="21" fillId="0" borderId="43" xfId="0" applyFont="1" applyBorder="1" applyAlignment="1">
      <alignment horizontal="center" vertical="top" shrinkToFit="1"/>
    </xf>
    <xf numFmtId="165" fontId="21" fillId="0" borderId="43" xfId="0" applyNumberFormat="1" applyFont="1" applyBorder="1" applyAlignment="1">
      <alignment vertical="top" shrinkToFit="1"/>
    </xf>
    <xf numFmtId="4" fontId="21" fillId="0" borderId="44" xfId="0" applyNumberFormat="1" applyFont="1" applyBorder="1" applyAlignment="1">
      <alignment vertical="top" shrinkToFit="1"/>
    </xf>
    <xf numFmtId="4" fontId="21" fillId="0" borderId="0" xfId="0" applyNumberFormat="1" applyFont="1" applyAlignment="1">
      <alignment vertical="top" shrinkToFit="1"/>
    </xf>
    <xf numFmtId="165" fontId="21" fillId="0" borderId="0" xfId="0" applyNumberFormat="1" applyFont="1" applyAlignment="1">
      <alignment vertical="top" shrinkToFit="1"/>
    </xf>
    <xf numFmtId="0" fontId="21" fillId="0" borderId="0" xfId="0" applyFont="1"/>
    <xf numFmtId="0" fontId="21" fillId="0" borderId="39" xfId="0" applyFont="1" applyBorder="1" applyAlignment="1">
      <alignment vertical="top"/>
    </xf>
    <xf numFmtId="49" fontId="21" fillId="0" borderId="40" xfId="0" applyNumberFormat="1" applyFont="1" applyBorder="1" applyAlignment="1">
      <alignment vertical="top"/>
    </xf>
    <xf numFmtId="49" fontId="21" fillId="0" borderId="40" xfId="0" applyNumberFormat="1" applyFont="1" applyBorder="1" applyAlignment="1">
      <alignment horizontal="left" vertical="top" wrapText="1"/>
    </xf>
    <xf numFmtId="0" fontId="21" fillId="0" borderId="40" xfId="0" applyFont="1" applyBorder="1" applyAlignment="1">
      <alignment horizontal="center" vertical="top" shrinkToFit="1"/>
    </xf>
    <xf numFmtId="165" fontId="21" fillId="0" borderId="40" xfId="0" applyNumberFormat="1" applyFont="1" applyBorder="1" applyAlignment="1">
      <alignment vertical="top" shrinkToFit="1"/>
    </xf>
    <xf numFmtId="0" fontId="9" fillId="5" borderId="0" xfId="0" applyFont="1" applyFill="1"/>
    <xf numFmtId="49" fontId="9" fillId="5" borderId="0" xfId="0" applyNumberFormat="1" applyFont="1" applyFill="1"/>
    <xf numFmtId="49" fontId="9" fillId="5" borderId="0" xfId="0" applyNumberFormat="1" applyFont="1" applyFill="1" applyAlignment="1">
      <alignment horizontal="left" wrapText="1"/>
    </xf>
    <xf numFmtId="0" fontId="9" fillId="5" borderId="0" xfId="0" applyFont="1" applyFill="1" applyAlignment="1">
      <alignment horizontal="center"/>
    </xf>
    <xf numFmtId="4" fontId="9" fillId="5" borderId="0" xfId="0" applyNumberFormat="1" applyFont="1" applyFill="1"/>
    <xf numFmtId="49" fontId="8" fillId="0" borderId="34" xfId="0" applyNumberFormat="1" applyFont="1" applyBorder="1" applyAlignment="1">
      <alignment vertical="center"/>
    </xf>
    <xf numFmtId="4" fontId="8" fillId="0" borderId="37" xfId="0" applyNumberFormat="1" applyFont="1" applyBorder="1" applyAlignment="1">
      <alignment horizontal="center" vertical="center"/>
    </xf>
    <xf numFmtId="4" fontId="8" fillId="0" borderId="37" xfId="0" applyNumberFormat="1" applyFont="1" applyBorder="1" applyAlignment="1">
      <alignment vertical="center"/>
    </xf>
    <xf numFmtId="164" fontId="8" fillId="0" borderId="37" xfId="0" applyNumberFormat="1" applyFont="1" applyBorder="1" applyAlignment="1">
      <alignment vertical="center"/>
    </xf>
    <xf numFmtId="49" fontId="22" fillId="6" borderId="45" xfId="2" applyNumberFormat="1" applyFont="1" applyFill="1" applyBorder="1" applyAlignment="1">
      <alignment horizontal="left"/>
    </xf>
    <xf numFmtId="4" fontId="22" fillId="6" borderId="45" xfId="2" applyNumberFormat="1" applyFont="1" applyFill="1" applyBorder="1" applyAlignment="1">
      <alignment horizontal="left"/>
    </xf>
    <xf numFmtId="0" fontId="1" fillId="0" borderId="45" xfId="2" applyBorder="1"/>
    <xf numFmtId="0" fontId="1" fillId="0" borderId="0" xfId="2"/>
    <xf numFmtId="49" fontId="23" fillId="7" borderId="45" xfId="2" applyNumberFormat="1" applyFont="1" applyFill="1" applyBorder="1" applyAlignment="1">
      <alignment horizontal="left"/>
    </xf>
    <xf numFmtId="4" fontId="23" fillId="7" borderId="45" xfId="2" applyNumberFormat="1" applyFont="1" applyFill="1" applyBorder="1" applyAlignment="1">
      <alignment horizontal="right"/>
    </xf>
    <xf numFmtId="49" fontId="22" fillId="8" borderId="45" xfId="2" applyNumberFormat="1" applyFont="1" applyFill="1" applyBorder="1" applyAlignment="1">
      <alignment horizontal="left"/>
    </xf>
    <xf numFmtId="4" fontId="22" fillId="8" borderId="45" xfId="2" applyNumberFormat="1" applyFont="1" applyFill="1" applyBorder="1" applyAlignment="1">
      <alignment horizontal="right"/>
    </xf>
    <xf numFmtId="49" fontId="24" fillId="9" borderId="45" xfId="2" applyNumberFormat="1" applyFont="1" applyFill="1" applyBorder="1" applyAlignment="1">
      <alignment horizontal="left"/>
    </xf>
    <xf numFmtId="4" fontId="24" fillId="9" borderId="45" xfId="2" applyNumberFormat="1" applyFont="1" applyFill="1" applyBorder="1" applyAlignment="1">
      <alignment horizontal="right"/>
    </xf>
    <xf numFmtId="49" fontId="25" fillId="10" borderId="45" xfId="2" applyNumberFormat="1" applyFont="1" applyFill="1" applyBorder="1" applyAlignment="1">
      <alignment horizontal="left"/>
    </xf>
    <xf numFmtId="4" fontId="25" fillId="10" borderId="45" xfId="2" applyNumberFormat="1" applyFont="1" applyFill="1" applyBorder="1" applyAlignment="1">
      <alignment horizontal="right"/>
    </xf>
    <xf numFmtId="49" fontId="23" fillId="7" borderId="45" xfId="2" applyNumberFormat="1" applyFont="1" applyFill="1" applyBorder="1" applyAlignment="1">
      <alignment horizontal="center"/>
    </xf>
    <xf numFmtId="49" fontId="1" fillId="0" borderId="0" xfId="2" applyNumberFormat="1"/>
    <xf numFmtId="4" fontId="1" fillId="0" borderId="0" xfId="2" applyNumberFormat="1"/>
    <xf numFmtId="4" fontId="22" fillId="6" borderId="45" xfId="2" applyNumberFormat="1" applyFont="1" applyFill="1" applyBorder="1" applyAlignment="1" applyProtection="1">
      <alignment horizontal="left"/>
      <protection locked="0"/>
    </xf>
    <xf numFmtId="49" fontId="26" fillId="11" borderId="45" xfId="2" applyNumberFormat="1" applyFont="1" applyFill="1" applyBorder="1" applyAlignment="1">
      <alignment horizontal="left"/>
    </xf>
    <xf numFmtId="4" fontId="26" fillId="11" borderId="45" xfId="2" applyNumberFormat="1" applyFont="1" applyFill="1" applyBorder="1" applyAlignment="1">
      <alignment horizontal="right"/>
    </xf>
    <xf numFmtId="4" fontId="26" fillId="11" borderId="45" xfId="2" applyNumberFormat="1" applyFont="1" applyFill="1" applyBorder="1" applyAlignment="1" applyProtection="1">
      <alignment horizontal="right"/>
      <protection locked="0"/>
    </xf>
    <xf numFmtId="49" fontId="26" fillId="11" borderId="45" xfId="2" applyNumberFormat="1" applyFont="1" applyFill="1" applyBorder="1" applyAlignment="1">
      <alignment horizontal="left" wrapText="1"/>
    </xf>
    <xf numFmtId="4" fontId="25" fillId="10" borderId="45" xfId="2" applyNumberFormat="1" applyFont="1" applyFill="1" applyBorder="1" applyAlignment="1" applyProtection="1">
      <alignment horizontal="right"/>
      <protection locked="0"/>
    </xf>
    <xf numFmtId="4" fontId="22" fillId="12" borderId="45" xfId="2" applyNumberFormat="1" applyFont="1" applyFill="1" applyBorder="1" applyAlignment="1" applyProtection="1">
      <alignment horizontal="right"/>
      <protection locked="0"/>
    </xf>
    <xf numFmtId="4" fontId="22" fillId="0" borderId="45" xfId="2" applyNumberFormat="1" applyFont="1" applyBorder="1" applyAlignment="1">
      <alignment horizontal="right"/>
    </xf>
    <xf numFmtId="4" fontId="22" fillId="8" borderId="45" xfId="2" applyNumberFormat="1" applyFont="1" applyFill="1" applyBorder="1" applyAlignment="1" applyProtection="1">
      <alignment horizontal="right"/>
      <protection locked="0"/>
    </xf>
    <xf numFmtId="49" fontId="27" fillId="11" borderId="45" xfId="2" applyNumberFormat="1" applyFont="1" applyFill="1" applyBorder="1" applyAlignment="1">
      <alignment horizontal="left"/>
    </xf>
    <xf numFmtId="4" fontId="27" fillId="11" borderId="45" xfId="2" applyNumberFormat="1" applyFont="1" applyFill="1" applyBorder="1" applyAlignment="1">
      <alignment horizontal="right"/>
    </xf>
    <xf numFmtId="4" fontId="27" fillId="11" borderId="45" xfId="2" applyNumberFormat="1" applyFont="1" applyFill="1" applyBorder="1" applyAlignment="1" applyProtection="1">
      <alignment horizontal="right"/>
      <protection locked="0"/>
    </xf>
    <xf numFmtId="4" fontId="1" fillId="0" borderId="0" xfId="2" applyNumberFormat="1" applyProtection="1">
      <protection locked="0"/>
    </xf>
    <xf numFmtId="49" fontId="22" fillId="6" borderId="45" xfId="2" applyNumberFormat="1" applyFont="1" applyFill="1" applyBorder="1" applyAlignment="1" applyProtection="1">
      <alignment horizontal="left"/>
      <protection locked="0"/>
    </xf>
    <xf numFmtId="0" fontId="1" fillId="0" borderId="45" xfId="2" applyBorder="1" applyProtection="1">
      <protection locked="0"/>
    </xf>
    <xf numFmtId="0" fontId="1" fillId="0" borderId="0" xfId="2" applyProtection="1">
      <protection locked="0"/>
    </xf>
    <xf numFmtId="49" fontId="25" fillId="10" borderId="45" xfId="2" applyNumberFormat="1" applyFont="1" applyFill="1" applyBorder="1" applyAlignment="1" applyProtection="1">
      <alignment horizontal="left"/>
      <protection locked="0"/>
    </xf>
    <xf numFmtId="49" fontId="23" fillId="7" borderId="45" xfId="2" applyNumberFormat="1" applyFont="1" applyFill="1" applyBorder="1" applyAlignment="1" applyProtection="1">
      <alignment horizontal="left" wrapText="1"/>
      <protection locked="0"/>
    </xf>
    <xf numFmtId="49" fontId="23" fillId="7" borderId="45" xfId="2" applyNumberFormat="1" applyFont="1" applyFill="1" applyBorder="1" applyAlignment="1" applyProtection="1">
      <alignment horizontal="left"/>
      <protection locked="0"/>
    </xf>
    <xf numFmtId="49" fontId="22" fillId="8" borderId="45" xfId="2" applyNumberFormat="1" applyFont="1" applyFill="1" applyBorder="1" applyAlignment="1" applyProtection="1">
      <alignment horizontal="left"/>
      <protection locked="0"/>
    </xf>
    <xf numFmtId="49" fontId="24" fillId="9" borderId="45" xfId="2" applyNumberFormat="1" applyFont="1" applyFill="1" applyBorder="1" applyAlignment="1" applyProtection="1">
      <alignment horizontal="left"/>
      <protection locked="0"/>
    </xf>
    <xf numFmtId="49" fontId="22" fillId="6" borderId="45" xfId="2" applyNumberFormat="1" applyFont="1" applyFill="1" applyBorder="1" applyAlignment="1" applyProtection="1">
      <alignment horizontal="left" wrapText="1"/>
      <protection locked="0"/>
    </xf>
    <xf numFmtId="49" fontId="1" fillId="0" borderId="0" xfId="2" applyNumberFormat="1" applyProtection="1">
      <protection locked="0"/>
    </xf>
    <xf numFmtId="4" fontId="21" fillId="12" borderId="43" xfId="0" applyNumberFormat="1" applyFont="1" applyFill="1" applyBorder="1" applyAlignment="1" applyProtection="1">
      <alignment vertical="top" shrinkToFit="1"/>
      <protection locked="0"/>
    </xf>
    <xf numFmtId="4" fontId="9" fillId="2" borderId="18" xfId="0" applyNumberFormat="1" applyFont="1" applyFill="1" applyBorder="1" applyAlignment="1" applyProtection="1">
      <alignment vertical="top" shrinkToFit="1"/>
      <protection locked="0"/>
    </xf>
    <xf numFmtId="4" fontId="21" fillId="12" borderId="40" xfId="0" applyNumberFormat="1" applyFont="1" applyFill="1" applyBorder="1" applyAlignment="1" applyProtection="1">
      <alignment vertical="top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9" fontId="7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 indent="1"/>
    </xf>
    <xf numFmtId="4" fontId="13" fillId="2" borderId="7" xfId="0" applyNumberFormat="1" applyFont="1" applyFill="1" applyBorder="1" applyAlignment="1">
      <alignment horizontal="right" vertical="center"/>
    </xf>
    <xf numFmtId="2" fontId="13" fillId="2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6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9" fontId="4" fillId="0" borderId="31" xfId="0" applyNumberFormat="1" applyFont="1" applyBorder="1" applyAlignment="1">
      <alignment vertical="center" wrapText="1"/>
    </xf>
    <xf numFmtId="49" fontId="4" fillId="0" borderId="32" xfId="0" applyNumberFormat="1" applyFont="1" applyBorder="1" applyAlignment="1">
      <alignment vertical="center" wrapText="1"/>
    </xf>
    <xf numFmtId="49" fontId="8" fillId="0" borderId="34" xfId="0" applyNumberFormat="1" applyFont="1" applyBorder="1" applyAlignment="1">
      <alignment vertical="center" wrapText="1"/>
    </xf>
    <xf numFmtId="49" fontId="8" fillId="0" borderId="3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7" fillId="3" borderId="0" xfId="0" applyNumberFormat="1" applyFont="1" applyFill="1" applyBorder="1" applyAlignment="1" applyProtection="1">
      <alignment horizontal="left" vertical="top" wrapText="1"/>
      <protection locked="0"/>
    </xf>
    <xf numFmtId="49" fontId="17" fillId="3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49" fontId="17" fillId="3" borderId="18" xfId="0" applyNumberFormat="1" applyFont="1" applyFill="1" applyBorder="1" applyAlignment="1" applyProtection="1">
      <alignment horizontal="left" vertical="top" wrapText="1"/>
      <protection locked="0"/>
    </xf>
    <xf numFmtId="49" fontId="17" fillId="3" borderId="18" xfId="0" applyNumberFormat="1" applyFont="1" applyFill="1" applyBorder="1" applyAlignment="1" applyProtection="1">
      <alignment vertical="top"/>
      <protection locked="0"/>
    </xf>
    <xf numFmtId="0" fontId="7" fillId="0" borderId="0" xfId="0" applyFont="1" applyAlignment="1">
      <alignment horizont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2" borderId="35" xfId="0" applyNumberFormat="1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7ACE28F1-A220-4F1D-815F-BC481FCB97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0.24.10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\MENDELU\Budova%20Q-u&#269;ebny%20Q05-Q09%20a%20ETLab_Koubek_E422-14-24\ETLab-P1084_eye-trackingov&#225;%20laborato&#345;\ZTI\Rozpo&#269;et%20Z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2 2 Pol"/>
    </sheetNames>
    <sheetDataSet>
      <sheetData sheetId="0" refreshError="1"/>
      <sheetData sheetId="1">
        <row r="29">
          <cell r="J29" t="str">
            <v>CZK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78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12.7109375" customWidth="1"/>
    <col min="11" max="11" width="4.28515625" customWidth="1"/>
    <col min="12" max="15" width="10.7109375" customWidth="1"/>
  </cols>
  <sheetData>
    <row r="1" spans="1:15" ht="33.75" customHeight="1">
      <c r="A1" s="45" t="s">
        <v>35</v>
      </c>
      <c r="B1" s="264" t="s">
        <v>38</v>
      </c>
      <c r="C1" s="265"/>
      <c r="D1" s="265"/>
      <c r="E1" s="265"/>
      <c r="F1" s="265"/>
      <c r="G1" s="265"/>
      <c r="H1" s="265"/>
      <c r="I1" s="265"/>
      <c r="J1" s="266"/>
    </row>
    <row r="2" spans="1:15" ht="36" customHeight="1">
      <c r="A2" s="2"/>
      <c r="B2" s="73" t="s">
        <v>22</v>
      </c>
      <c r="C2" s="74"/>
      <c r="D2" s="75"/>
      <c r="E2" s="273" t="s">
        <v>41</v>
      </c>
      <c r="F2" s="274"/>
      <c r="G2" s="274"/>
      <c r="H2" s="274"/>
      <c r="I2" s="274"/>
      <c r="J2" s="275"/>
      <c r="O2" s="1"/>
    </row>
    <row r="3" spans="1:15" ht="27" hidden="1" customHeight="1">
      <c r="A3" s="2"/>
      <c r="B3" s="76"/>
      <c r="C3" s="74"/>
      <c r="D3" s="77"/>
      <c r="E3" s="276"/>
      <c r="F3" s="277"/>
      <c r="G3" s="277"/>
      <c r="H3" s="277"/>
      <c r="I3" s="277"/>
      <c r="J3" s="278"/>
    </row>
    <row r="4" spans="1:15" ht="23.25" customHeight="1">
      <c r="A4" s="2"/>
      <c r="B4" s="78"/>
      <c r="C4" s="79"/>
      <c r="D4" s="80"/>
      <c r="E4" s="286"/>
      <c r="F4" s="286"/>
      <c r="G4" s="286"/>
      <c r="H4" s="286"/>
      <c r="I4" s="286"/>
      <c r="J4" s="287"/>
    </row>
    <row r="5" spans="1:15" ht="24" customHeight="1">
      <c r="A5" s="2"/>
      <c r="B5" s="29" t="s">
        <v>39</v>
      </c>
      <c r="D5" s="290"/>
      <c r="E5" s="291"/>
      <c r="F5" s="291"/>
      <c r="G5" s="291"/>
      <c r="H5" s="18" t="s">
        <v>37</v>
      </c>
      <c r="I5" s="22"/>
      <c r="J5" s="8"/>
    </row>
    <row r="6" spans="1:15" ht="15.75" customHeight="1">
      <c r="A6" s="2"/>
      <c r="B6" s="26"/>
      <c r="C6" s="53"/>
      <c r="D6" s="292"/>
      <c r="E6" s="293"/>
      <c r="F6" s="293"/>
      <c r="G6" s="293"/>
      <c r="H6" s="18" t="s">
        <v>33</v>
      </c>
      <c r="I6" s="22"/>
      <c r="J6" s="8"/>
    </row>
    <row r="7" spans="1:15" ht="15.75" customHeight="1">
      <c r="A7" s="2"/>
      <c r="B7" s="27"/>
      <c r="C7" s="54"/>
      <c r="D7" s="51"/>
      <c r="E7" s="294"/>
      <c r="F7" s="295"/>
      <c r="G7" s="295"/>
      <c r="H7" s="24"/>
      <c r="I7" s="23"/>
      <c r="J7" s="32"/>
    </row>
    <row r="8" spans="1:15" ht="24" hidden="1" customHeight="1">
      <c r="A8" s="2"/>
      <c r="B8" s="29" t="s">
        <v>20</v>
      </c>
      <c r="D8" s="49"/>
      <c r="H8" s="18" t="s">
        <v>37</v>
      </c>
      <c r="I8" s="22"/>
      <c r="J8" s="8"/>
    </row>
    <row r="9" spans="1:15" ht="15.75" hidden="1" customHeight="1">
      <c r="A9" s="2"/>
      <c r="B9" s="2"/>
      <c r="D9" s="49"/>
      <c r="H9" s="18" t="s">
        <v>33</v>
      </c>
      <c r="I9" s="22"/>
      <c r="J9" s="8"/>
    </row>
    <row r="10" spans="1:15" ht="15.75" hidden="1" customHeight="1">
      <c r="A10" s="2"/>
      <c r="B10" s="33"/>
      <c r="C10" s="54"/>
      <c r="D10" s="51"/>
      <c r="E10" s="55"/>
      <c r="F10" s="24"/>
      <c r="G10" s="14"/>
      <c r="H10" s="14"/>
      <c r="I10" s="34"/>
      <c r="J10" s="32"/>
    </row>
    <row r="11" spans="1:15" ht="24" customHeight="1">
      <c r="A11" s="2"/>
      <c r="B11" s="29" t="s">
        <v>19</v>
      </c>
      <c r="D11" s="280"/>
      <c r="E11" s="280"/>
      <c r="F11" s="280"/>
      <c r="G11" s="280"/>
      <c r="H11" s="18" t="s">
        <v>37</v>
      </c>
      <c r="I11" s="82"/>
      <c r="J11" s="8"/>
    </row>
    <row r="12" spans="1:15" ht="15.75" customHeight="1">
      <c r="A12" s="2"/>
      <c r="B12" s="26"/>
      <c r="C12" s="53"/>
      <c r="D12" s="285"/>
      <c r="E12" s="285"/>
      <c r="F12" s="285"/>
      <c r="G12" s="285"/>
      <c r="H12" s="18" t="s">
        <v>33</v>
      </c>
      <c r="I12" s="82"/>
      <c r="J12" s="8"/>
    </row>
    <row r="13" spans="1:15" ht="15.75" customHeight="1">
      <c r="A13" s="2"/>
      <c r="B13" s="27"/>
      <c r="C13" s="54"/>
      <c r="D13" s="81"/>
      <c r="E13" s="288"/>
      <c r="F13" s="289"/>
      <c r="G13" s="289"/>
      <c r="H13" s="19"/>
      <c r="I13" s="23"/>
      <c r="J13" s="32"/>
    </row>
    <row r="14" spans="1:15" ht="24" customHeight="1">
      <c r="A14" s="2"/>
      <c r="B14" s="41" t="s">
        <v>21</v>
      </c>
      <c r="C14" s="56"/>
      <c r="D14" s="57"/>
      <c r="E14" s="58"/>
      <c r="F14" s="42"/>
      <c r="G14" s="42"/>
      <c r="H14" s="43"/>
      <c r="I14" s="42"/>
      <c r="J14" s="44"/>
    </row>
    <row r="15" spans="1:15" ht="32.25" customHeight="1">
      <c r="A15" s="2"/>
      <c r="B15" s="33" t="s">
        <v>31</v>
      </c>
      <c r="C15" s="59"/>
      <c r="D15" s="52"/>
      <c r="E15" s="279"/>
      <c r="F15" s="279"/>
      <c r="G15" s="281"/>
      <c r="H15" s="281"/>
      <c r="I15" s="281" t="s">
        <v>28</v>
      </c>
      <c r="J15" s="282"/>
    </row>
    <row r="16" spans="1:15" ht="23.25" customHeight="1">
      <c r="A16" s="135" t="s">
        <v>24</v>
      </c>
      <c r="B16" s="36" t="s">
        <v>24</v>
      </c>
      <c r="C16" s="60"/>
      <c r="D16" s="61"/>
      <c r="E16" s="270"/>
      <c r="F16" s="271"/>
      <c r="G16" s="270"/>
      <c r="H16" s="271"/>
      <c r="I16" s="270">
        <f>SUM(I54:I59)+I69</f>
        <v>0</v>
      </c>
      <c r="J16" s="272"/>
    </row>
    <row r="17" spans="1:10" ht="23.25" customHeight="1">
      <c r="A17" s="135" t="s">
        <v>25</v>
      </c>
      <c r="B17" s="36" t="s">
        <v>25</v>
      </c>
      <c r="C17" s="60"/>
      <c r="D17" s="61"/>
      <c r="E17" s="270"/>
      <c r="F17" s="271"/>
      <c r="G17" s="270"/>
      <c r="H17" s="271"/>
      <c r="I17" s="270">
        <f>SUM(I60:I66)+SUM(I70:I73)</f>
        <v>0</v>
      </c>
      <c r="J17" s="272"/>
    </row>
    <row r="18" spans="1:10" ht="23.25" customHeight="1">
      <c r="A18" s="135" t="s">
        <v>26</v>
      </c>
      <c r="B18" s="36" t="s">
        <v>26</v>
      </c>
      <c r="C18" s="60"/>
      <c r="D18" s="61"/>
      <c r="E18" s="270"/>
      <c r="F18" s="271"/>
      <c r="G18" s="270"/>
      <c r="H18" s="271"/>
      <c r="I18" s="270">
        <f>I67</f>
        <v>0</v>
      </c>
      <c r="J18" s="272"/>
    </row>
    <row r="19" spans="1:10" ht="23.25" customHeight="1">
      <c r="A19" s="135" t="s">
        <v>90</v>
      </c>
      <c r="B19" s="36" t="s">
        <v>88</v>
      </c>
      <c r="C19" s="60"/>
      <c r="D19" s="61"/>
      <c r="E19" s="270"/>
      <c r="F19" s="271"/>
      <c r="G19" s="270"/>
      <c r="H19" s="271"/>
      <c r="I19" s="270">
        <f>I68</f>
        <v>0</v>
      </c>
      <c r="J19" s="272"/>
    </row>
    <row r="20" spans="1:10" ht="23.25" customHeight="1">
      <c r="A20" s="135" t="s">
        <v>89</v>
      </c>
      <c r="B20" s="36" t="s">
        <v>27</v>
      </c>
      <c r="C20" s="60"/>
      <c r="D20" s="61"/>
      <c r="E20" s="270"/>
      <c r="F20" s="271"/>
      <c r="G20" s="270"/>
      <c r="H20" s="271"/>
      <c r="I20" s="270">
        <f>I74</f>
        <v>0</v>
      </c>
      <c r="J20" s="272"/>
    </row>
    <row r="21" spans="1:10" ht="23.25" customHeight="1">
      <c r="A21" s="2"/>
      <c r="B21" s="46" t="s">
        <v>28</v>
      </c>
      <c r="C21" s="62"/>
      <c r="D21" s="63"/>
      <c r="E21" s="283"/>
      <c r="F21" s="284"/>
      <c r="G21" s="283"/>
      <c r="H21" s="284"/>
      <c r="I21" s="283">
        <f>SUM(I16:J20)</f>
        <v>0</v>
      </c>
      <c r="J21" s="301"/>
    </row>
    <row r="22" spans="1:10" ht="33" customHeight="1">
      <c r="A22" s="2"/>
      <c r="B22" s="40" t="s">
        <v>32</v>
      </c>
      <c r="C22" s="60"/>
      <c r="D22" s="61"/>
      <c r="E22" s="64"/>
      <c r="F22" s="37"/>
      <c r="G22" s="31"/>
      <c r="H22" s="31"/>
      <c r="I22" s="31"/>
      <c r="J22" s="38"/>
    </row>
    <row r="23" spans="1:10" ht="23.25" customHeight="1">
      <c r="A23" s="2">
        <f>ZakladDPHSni*SazbaDPH1/100</f>
        <v>0</v>
      </c>
      <c r="B23" s="36" t="s">
        <v>12</v>
      </c>
      <c r="C23" s="60"/>
      <c r="D23" s="61"/>
      <c r="E23" s="65">
        <v>15</v>
      </c>
      <c r="F23" s="37" t="s">
        <v>0</v>
      </c>
      <c r="G23" s="299">
        <v>0</v>
      </c>
      <c r="H23" s="300"/>
      <c r="I23" s="300"/>
      <c r="J23" s="38" t="str">
        <f t="shared" ref="J23:J28" si="0">Mena</f>
        <v>CZK</v>
      </c>
    </row>
    <row r="24" spans="1:10" ht="23.25" customHeight="1">
      <c r="A24" s="2">
        <f>(A23-INT(A23))*100</f>
        <v>0</v>
      </c>
      <c r="B24" s="36" t="s">
        <v>13</v>
      </c>
      <c r="C24" s="60"/>
      <c r="D24" s="61"/>
      <c r="E24" s="65">
        <f>SazbaDPH1</f>
        <v>15</v>
      </c>
      <c r="F24" s="37" t="s">
        <v>0</v>
      </c>
      <c r="G24" s="297">
        <f>IF(A24&gt;50, ROUNDUP(A23, 0), ROUNDDOWN(A23, 0))</f>
        <v>0</v>
      </c>
      <c r="H24" s="298"/>
      <c r="I24" s="298"/>
      <c r="J24" s="38" t="str">
        <f t="shared" si="0"/>
        <v>CZK</v>
      </c>
    </row>
    <row r="25" spans="1:10" ht="23.25" customHeight="1">
      <c r="A25" s="2">
        <f>ZakladDPHZakl*SazbaDPH2/100</f>
        <v>0</v>
      </c>
      <c r="B25" s="36" t="s">
        <v>14</v>
      </c>
      <c r="C25" s="60"/>
      <c r="D25" s="61"/>
      <c r="E25" s="65">
        <v>21</v>
      </c>
      <c r="F25" s="37" t="s">
        <v>0</v>
      </c>
      <c r="G25" s="299">
        <f>I21</f>
        <v>0</v>
      </c>
      <c r="H25" s="300"/>
      <c r="I25" s="300"/>
      <c r="J25" s="38" t="str">
        <f t="shared" si="0"/>
        <v>CZK</v>
      </c>
    </row>
    <row r="26" spans="1:10" ht="23.25" customHeight="1">
      <c r="A26" s="2">
        <f>(A25-INT(A25))*100</f>
        <v>0</v>
      </c>
      <c r="B26" s="30" t="s">
        <v>15</v>
      </c>
      <c r="C26" s="66"/>
      <c r="D26" s="52"/>
      <c r="E26" s="67">
        <f>SazbaDPH2</f>
        <v>21</v>
      </c>
      <c r="F26" s="28" t="s">
        <v>0</v>
      </c>
      <c r="G26" s="267">
        <f>IF(A26&gt;50, ROUNDUP(A25, 0), ROUNDDOWN(A25, 0))</f>
        <v>0</v>
      </c>
      <c r="H26" s="268"/>
      <c r="I26" s="268"/>
      <c r="J26" s="35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29" t="s">
        <v>4</v>
      </c>
      <c r="C27" s="68"/>
      <c r="D27" s="69"/>
      <c r="E27" s="68"/>
      <c r="F27" s="16"/>
      <c r="G27" s="269">
        <f>CenaCelkem-(ZakladDPHSni+DPHSni+ZakladDPHZakl+DPHZakl)</f>
        <v>0</v>
      </c>
      <c r="H27" s="269"/>
      <c r="I27" s="269"/>
      <c r="J27" s="39" t="str">
        <f t="shared" si="0"/>
        <v>CZK</v>
      </c>
    </row>
    <row r="28" spans="1:10" ht="27.75" hidden="1" customHeight="1" thickBot="1">
      <c r="A28" s="2"/>
      <c r="B28" s="108" t="s">
        <v>23</v>
      </c>
      <c r="C28" s="109"/>
      <c r="D28" s="109"/>
      <c r="E28" s="110"/>
      <c r="F28" s="111"/>
      <c r="G28" s="302">
        <f>ZakladDPHSniVypocet+ZakladDPHZaklVypocet</f>
        <v>0</v>
      </c>
      <c r="H28" s="303"/>
      <c r="I28" s="303"/>
      <c r="J28" s="112" t="str">
        <f t="shared" si="0"/>
        <v>CZK</v>
      </c>
    </row>
    <row r="29" spans="1:10" ht="27.75" customHeight="1" thickBot="1">
      <c r="A29" s="2">
        <f>(A27-INT(A27))*100</f>
        <v>0</v>
      </c>
      <c r="B29" s="108" t="s">
        <v>34</v>
      </c>
      <c r="C29" s="113"/>
      <c r="D29" s="113"/>
      <c r="E29" s="113"/>
      <c r="F29" s="114"/>
      <c r="G29" s="302">
        <f>IF(A29&gt;50, ROUNDUP(A27, 0), ROUNDDOWN(A27, 0))</f>
        <v>0</v>
      </c>
      <c r="H29" s="302"/>
      <c r="I29" s="302"/>
      <c r="J29" s="115" t="s">
        <v>55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0" t="s">
        <v>11</v>
      </c>
      <c r="D32" s="179"/>
      <c r="E32" s="179"/>
      <c r="F32" s="15" t="s">
        <v>10</v>
      </c>
      <c r="G32" s="180"/>
      <c r="H32" s="181"/>
      <c r="I32" s="180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1"/>
      <c r="D34" s="304"/>
      <c r="E34" s="305"/>
      <c r="G34" s="306"/>
      <c r="H34" s="307"/>
      <c r="I34" s="307"/>
      <c r="J34" s="25"/>
    </row>
    <row r="35" spans="1:10" ht="12.75" customHeight="1">
      <c r="A35" s="2"/>
      <c r="B35" s="2"/>
      <c r="D35" s="296" t="s">
        <v>2</v>
      </c>
      <c r="E35" s="296"/>
      <c r="H35" s="10" t="s">
        <v>3</v>
      </c>
      <c r="J35" s="9"/>
    </row>
    <row r="36" spans="1:10" ht="13.5" customHeight="1" thickBot="1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>
      <c r="B37" s="85" t="s">
        <v>16</v>
      </c>
      <c r="C37" s="86"/>
      <c r="D37" s="86"/>
      <c r="E37" s="86"/>
      <c r="F37" s="87"/>
      <c r="G37" s="87"/>
      <c r="H37" s="87"/>
      <c r="I37" s="87"/>
      <c r="J37" s="88"/>
    </row>
    <row r="38" spans="1:10" ht="25.5" customHeight="1">
      <c r="A38" s="84" t="s">
        <v>36</v>
      </c>
      <c r="B38" s="89" t="s">
        <v>17</v>
      </c>
      <c r="C38" s="90" t="s">
        <v>5</v>
      </c>
      <c r="D38" s="90"/>
      <c r="E38" s="90"/>
      <c r="F38" s="91" t="str">
        <f>B23</f>
        <v>Základ pro sníženou DPH</v>
      </c>
      <c r="G38" s="91" t="str">
        <f>B25</f>
        <v>Základ pro základní DPH</v>
      </c>
      <c r="H38" s="92" t="s">
        <v>18</v>
      </c>
      <c r="I38" s="92" t="s">
        <v>1</v>
      </c>
      <c r="J38" s="93"/>
    </row>
    <row r="39" spans="1:10" ht="25.5" hidden="1" customHeight="1">
      <c r="A39" s="84">
        <v>1</v>
      </c>
      <c r="B39" s="94" t="s">
        <v>42</v>
      </c>
      <c r="C39" s="308"/>
      <c r="D39" s="308"/>
      <c r="E39" s="308"/>
      <c r="F39" s="95" t="e">
        <f>Náklady!AE22+Stavební!AE266+#REF!+#REF!</f>
        <v>#REF!</v>
      </c>
      <c r="G39" s="96" t="e">
        <f>Náklady!AF22+Stavební!AF266+#REF!+#REF!</f>
        <v>#REF!</v>
      </c>
      <c r="H39" s="97" t="e">
        <f t="shared" ref="H39:H46" si="1">(F39*SazbaDPH1/100)+(G39*SazbaDPH2/100)</f>
        <v>#REF!</v>
      </c>
      <c r="I39" s="97" t="e">
        <f>F39+G39+H39</f>
        <v>#REF!</v>
      </c>
      <c r="J39" s="98" t="e">
        <f ca="1">IF(_xlfn.SINGLE(CenaCelkemVypocet)=0,"",I39/_xlfn.SINGLE(CenaCelkemVypocet)*100)</f>
        <v>#NAME?</v>
      </c>
    </row>
    <row r="40" spans="1:10" ht="25.5" customHeight="1">
      <c r="A40" s="84">
        <v>2</v>
      </c>
      <c r="B40" s="99"/>
      <c r="C40" s="309" t="s">
        <v>43</v>
      </c>
      <c r="D40" s="309"/>
      <c r="E40" s="309"/>
      <c r="F40" s="100">
        <f>Náklady!AE22</f>
        <v>0</v>
      </c>
      <c r="G40" s="101">
        <f>Náklady!AF22</f>
        <v>0</v>
      </c>
      <c r="H40" s="101">
        <f t="shared" si="1"/>
        <v>0</v>
      </c>
      <c r="I40" s="101">
        <f>F40+G40+H40</f>
        <v>0</v>
      </c>
      <c r="J40" s="102"/>
    </row>
    <row r="41" spans="1:10" ht="25.5" customHeight="1">
      <c r="A41" s="84">
        <v>3</v>
      </c>
      <c r="B41" s="103" t="s">
        <v>44</v>
      </c>
      <c r="C41" s="308" t="s">
        <v>45</v>
      </c>
      <c r="D41" s="308"/>
      <c r="E41" s="308"/>
      <c r="F41" s="104">
        <f>Náklady!AE22</f>
        <v>0</v>
      </c>
      <c r="G41" s="97">
        <f>Náklady!AF22</f>
        <v>0</v>
      </c>
      <c r="H41" s="97">
        <f t="shared" si="1"/>
        <v>0</v>
      </c>
      <c r="I41" s="97">
        <f>F41+G41+H41</f>
        <v>0</v>
      </c>
      <c r="J41" s="98"/>
    </row>
    <row r="42" spans="1:10" ht="25.5" customHeight="1">
      <c r="A42" s="84">
        <v>2</v>
      </c>
      <c r="B42" s="99"/>
      <c r="C42" s="309" t="s">
        <v>46</v>
      </c>
      <c r="D42" s="309"/>
      <c r="E42" s="309"/>
      <c r="F42" s="100"/>
      <c r="G42" s="101"/>
      <c r="H42" s="101"/>
      <c r="I42" s="101"/>
      <c r="J42" s="102"/>
    </row>
    <row r="43" spans="1:10" ht="25.5" customHeight="1">
      <c r="A43" s="84">
        <v>2</v>
      </c>
      <c r="B43" s="99" t="s">
        <v>47</v>
      </c>
      <c r="C43" s="309" t="s">
        <v>41</v>
      </c>
      <c r="D43" s="309"/>
      <c r="E43" s="309"/>
      <c r="F43" s="100">
        <v>0</v>
      </c>
      <c r="G43" s="101">
        <f>G44+G45+G46</f>
        <v>0</v>
      </c>
      <c r="H43" s="101">
        <f>H44+H45+H46</f>
        <v>0</v>
      </c>
      <c r="I43" s="101">
        <f>I44+I45+I46</f>
        <v>0</v>
      </c>
      <c r="J43" s="102"/>
    </row>
    <row r="44" spans="1:10" ht="25.5" customHeight="1">
      <c r="A44" s="84">
        <v>3</v>
      </c>
      <c r="B44" s="103" t="s">
        <v>48</v>
      </c>
      <c r="C44" s="308" t="s">
        <v>49</v>
      </c>
      <c r="D44" s="308"/>
      <c r="E44" s="308"/>
      <c r="F44" s="104">
        <f>Stavební!AE266</f>
        <v>0</v>
      </c>
      <c r="G44" s="97">
        <f>Stavební!AF266</f>
        <v>0</v>
      </c>
      <c r="H44" s="97">
        <f t="shared" si="1"/>
        <v>0</v>
      </c>
      <c r="I44" s="97">
        <f>F44+G44+H44</f>
        <v>0</v>
      </c>
      <c r="J44" s="98"/>
    </row>
    <row r="45" spans="1:10" ht="25.5" customHeight="1">
      <c r="A45" s="84">
        <v>3</v>
      </c>
      <c r="B45" s="103" t="s">
        <v>50</v>
      </c>
      <c r="C45" s="308" t="s">
        <v>51</v>
      </c>
      <c r="D45" s="308"/>
      <c r="E45" s="308"/>
      <c r="F45" s="104">
        <v>0</v>
      </c>
      <c r="G45" s="97">
        <f>ZTI!G29</f>
        <v>0</v>
      </c>
      <c r="H45" s="97">
        <f t="shared" si="1"/>
        <v>0</v>
      </c>
      <c r="I45" s="97">
        <f>F45+G45+H45</f>
        <v>0</v>
      </c>
      <c r="J45" s="98"/>
    </row>
    <row r="46" spans="1:10" ht="25.5" customHeight="1">
      <c r="A46" s="84">
        <v>3</v>
      </c>
      <c r="B46" s="103" t="s">
        <v>52</v>
      </c>
      <c r="C46" s="308" t="s">
        <v>53</v>
      </c>
      <c r="D46" s="308"/>
      <c r="E46" s="308"/>
      <c r="F46" s="104">
        <v>0</v>
      </c>
      <c r="G46" s="97">
        <f>'EL-Rekapitulace'!C24</f>
        <v>0</v>
      </c>
      <c r="H46" s="97">
        <f t="shared" si="1"/>
        <v>0</v>
      </c>
      <c r="I46" s="97">
        <f>F46+G46+H46</f>
        <v>0</v>
      </c>
      <c r="J46" s="98"/>
    </row>
    <row r="47" spans="1:10" ht="25.5" customHeight="1">
      <c r="A47" s="84"/>
      <c r="B47" s="310" t="s">
        <v>54</v>
      </c>
      <c r="C47" s="311"/>
      <c r="D47" s="311"/>
      <c r="E47" s="312"/>
      <c r="F47" s="105">
        <v>0</v>
      </c>
      <c r="G47" s="106">
        <f>G40+G43</f>
        <v>0</v>
      </c>
      <c r="H47" s="106">
        <f>H40+H43</f>
        <v>0</v>
      </c>
      <c r="I47" s="106">
        <f>I40+I43</f>
        <v>0</v>
      </c>
      <c r="J47" s="107"/>
    </row>
    <row r="51" spans="1:10" ht="15.75">
      <c r="B51" s="116" t="s">
        <v>56</v>
      </c>
    </row>
    <row r="53" spans="1:10" ht="25.5" customHeight="1">
      <c r="A53" s="118"/>
      <c r="B53" s="121" t="s">
        <v>17</v>
      </c>
      <c r="C53" s="121" t="s">
        <v>5</v>
      </c>
      <c r="D53" s="122"/>
      <c r="E53" s="122"/>
      <c r="F53" s="123" t="s">
        <v>57</v>
      </c>
      <c r="G53" s="123"/>
      <c r="H53" s="123"/>
      <c r="I53" s="123" t="s">
        <v>28</v>
      </c>
      <c r="J53" s="123" t="s">
        <v>0</v>
      </c>
    </row>
    <row r="54" spans="1:10" ht="24.95" customHeight="1">
      <c r="A54" s="119"/>
      <c r="B54" s="124" t="s">
        <v>58</v>
      </c>
      <c r="C54" s="313" t="s">
        <v>59</v>
      </c>
      <c r="D54" s="314"/>
      <c r="E54" s="314"/>
      <c r="F54" s="133" t="s">
        <v>24</v>
      </c>
      <c r="G54" s="125"/>
      <c r="H54" s="125"/>
      <c r="I54" s="125">
        <f>Stavební!G8</f>
        <v>0</v>
      </c>
      <c r="J54" s="130" t="str">
        <f>IF(I75=0,"",I54/I75*100)</f>
        <v/>
      </c>
    </row>
    <row r="55" spans="1:10" ht="24.95" customHeight="1">
      <c r="A55" s="119"/>
      <c r="B55" s="124" t="s">
        <v>60</v>
      </c>
      <c r="C55" s="313" t="s">
        <v>61</v>
      </c>
      <c r="D55" s="314"/>
      <c r="E55" s="314"/>
      <c r="F55" s="133" t="s">
        <v>24</v>
      </c>
      <c r="G55" s="125"/>
      <c r="H55" s="125"/>
      <c r="I55" s="125">
        <f>Stavební!G17</f>
        <v>0</v>
      </c>
      <c r="J55" s="130" t="str">
        <f>IF(I75=0,"",I55/I75*100)</f>
        <v/>
      </c>
    </row>
    <row r="56" spans="1:10" ht="24.95" customHeight="1">
      <c r="A56" s="119"/>
      <c r="B56" s="124" t="s">
        <v>62</v>
      </c>
      <c r="C56" s="313" t="s">
        <v>63</v>
      </c>
      <c r="D56" s="314"/>
      <c r="E56" s="314"/>
      <c r="F56" s="133" t="s">
        <v>24</v>
      </c>
      <c r="G56" s="125"/>
      <c r="H56" s="125"/>
      <c r="I56" s="125">
        <f>Stavební!G65</f>
        <v>0</v>
      </c>
      <c r="J56" s="130" t="str">
        <f>IF(I75=0,"",I56/I75*100)</f>
        <v/>
      </c>
    </row>
    <row r="57" spans="1:10" ht="24.95" customHeight="1">
      <c r="A57" s="119"/>
      <c r="B57" s="124" t="s">
        <v>64</v>
      </c>
      <c r="C57" s="313" t="s">
        <v>65</v>
      </c>
      <c r="D57" s="314"/>
      <c r="E57" s="314"/>
      <c r="F57" s="133" t="s">
        <v>24</v>
      </c>
      <c r="G57" s="125"/>
      <c r="H57" s="125"/>
      <c r="I57" s="125">
        <f>Stavební!G99</f>
        <v>0</v>
      </c>
      <c r="J57" s="130" t="str">
        <f>IF(I75=0,"",I57/I75*100)</f>
        <v/>
      </c>
    </row>
    <row r="58" spans="1:10" ht="24.95" customHeight="1">
      <c r="A58" s="119"/>
      <c r="B58" s="124" t="s">
        <v>66</v>
      </c>
      <c r="C58" s="313" t="s">
        <v>67</v>
      </c>
      <c r="D58" s="314"/>
      <c r="E58" s="314"/>
      <c r="F58" s="133" t="s">
        <v>24</v>
      </c>
      <c r="G58" s="125"/>
      <c r="H58" s="125"/>
      <c r="I58" s="125">
        <f>Stavební!G114</f>
        <v>0</v>
      </c>
      <c r="J58" s="130" t="str">
        <f>IF(I75=0,"",I58/I75*100)</f>
        <v/>
      </c>
    </row>
    <row r="59" spans="1:10" ht="24.95" customHeight="1">
      <c r="A59" s="119"/>
      <c r="B59" s="124" t="s">
        <v>68</v>
      </c>
      <c r="C59" s="313" t="s">
        <v>69</v>
      </c>
      <c r="D59" s="314"/>
      <c r="E59" s="314"/>
      <c r="F59" s="133" t="s">
        <v>24</v>
      </c>
      <c r="G59" s="125"/>
      <c r="H59" s="125"/>
      <c r="I59" s="125">
        <f>Stavební!G132</f>
        <v>0</v>
      </c>
      <c r="J59" s="130" t="str">
        <f>IF(I75=0,"",I59/I75*100)</f>
        <v/>
      </c>
    </row>
    <row r="60" spans="1:10" ht="24.95" customHeight="1">
      <c r="A60" s="119"/>
      <c r="B60" s="124" t="s">
        <v>70</v>
      </c>
      <c r="C60" s="313" t="s">
        <v>71</v>
      </c>
      <c r="D60" s="314"/>
      <c r="E60" s="314"/>
      <c r="F60" s="133" t="s">
        <v>25</v>
      </c>
      <c r="G60" s="125"/>
      <c r="H60" s="125"/>
      <c r="I60" s="125">
        <f>Stavební!G139</f>
        <v>0</v>
      </c>
      <c r="J60" s="130" t="str">
        <f>IF(I75=0,"",I60/I75*100)</f>
        <v/>
      </c>
    </row>
    <row r="61" spans="1:10" ht="24.95" customHeight="1">
      <c r="A61" s="119"/>
      <c r="B61" s="124" t="s">
        <v>72</v>
      </c>
      <c r="C61" s="313" t="s">
        <v>73</v>
      </c>
      <c r="D61" s="314"/>
      <c r="E61" s="314"/>
      <c r="F61" s="133" t="s">
        <v>25</v>
      </c>
      <c r="G61" s="125"/>
      <c r="H61" s="125"/>
      <c r="I61" s="125">
        <f>Stavební!G145</f>
        <v>0</v>
      </c>
      <c r="J61" s="130" t="str">
        <f>IF(I75=0,"",I61/I75*100)</f>
        <v/>
      </c>
    </row>
    <row r="62" spans="1:10" ht="24.95" customHeight="1">
      <c r="A62" s="119"/>
      <c r="B62" s="124" t="s">
        <v>74</v>
      </c>
      <c r="C62" s="313" t="s">
        <v>75</v>
      </c>
      <c r="D62" s="314"/>
      <c r="E62" s="314"/>
      <c r="F62" s="133" t="s">
        <v>25</v>
      </c>
      <c r="G62" s="125"/>
      <c r="H62" s="125"/>
      <c r="I62" s="125">
        <f>Stavební!G157</f>
        <v>0</v>
      </c>
      <c r="J62" s="130" t="str">
        <f>IF(I75=0,"",I62/I75*100)</f>
        <v/>
      </c>
    </row>
    <row r="63" spans="1:10" ht="24.95" customHeight="1">
      <c r="A63" s="119"/>
      <c r="B63" s="124" t="s">
        <v>76</v>
      </c>
      <c r="C63" s="313" t="s">
        <v>77</v>
      </c>
      <c r="D63" s="314"/>
      <c r="E63" s="314"/>
      <c r="F63" s="133" t="s">
        <v>25</v>
      </c>
      <c r="G63" s="125"/>
      <c r="H63" s="125"/>
      <c r="I63" s="125">
        <f>Stavební!G180</f>
        <v>0</v>
      </c>
      <c r="J63" s="130" t="str">
        <f>IF(I75=0,"",I63/I75*100)</f>
        <v/>
      </c>
    </row>
    <row r="64" spans="1:10" ht="24.95" customHeight="1">
      <c r="A64" s="119"/>
      <c r="B64" s="124" t="s">
        <v>78</v>
      </c>
      <c r="C64" s="313" t="s">
        <v>79</v>
      </c>
      <c r="D64" s="314"/>
      <c r="E64" s="314"/>
      <c r="F64" s="133" t="s">
        <v>25</v>
      </c>
      <c r="G64" s="125"/>
      <c r="H64" s="125"/>
      <c r="I64" s="125">
        <f>Stavební!G211</f>
        <v>0</v>
      </c>
      <c r="J64" s="130" t="str">
        <f>IF(I75=0,"",I64/I75*100)</f>
        <v/>
      </c>
    </row>
    <row r="65" spans="1:10" ht="24.95" customHeight="1">
      <c r="A65" s="119"/>
      <c r="B65" s="124" t="s">
        <v>80</v>
      </c>
      <c r="C65" s="313" t="s">
        <v>81</v>
      </c>
      <c r="D65" s="314"/>
      <c r="E65" s="314"/>
      <c r="F65" s="133" t="s">
        <v>25</v>
      </c>
      <c r="G65" s="125"/>
      <c r="H65" s="125"/>
      <c r="I65" s="125">
        <f>Stavební!G216</f>
        <v>0</v>
      </c>
      <c r="J65" s="130" t="str">
        <f>IF(I75=0,"",I65/I75*100)</f>
        <v/>
      </c>
    </row>
    <row r="66" spans="1:10" ht="24.95" customHeight="1">
      <c r="A66" s="119"/>
      <c r="B66" s="124" t="s">
        <v>82</v>
      </c>
      <c r="C66" s="313" t="s">
        <v>83</v>
      </c>
      <c r="D66" s="314"/>
      <c r="E66" s="314"/>
      <c r="F66" s="133" t="s">
        <v>25</v>
      </c>
      <c r="G66" s="125"/>
      <c r="H66" s="125"/>
      <c r="I66" s="125">
        <f>Stavební!G233</f>
        <v>0</v>
      </c>
      <c r="J66" s="130" t="str">
        <f>IF(I75=0,"",I66/I75*100)</f>
        <v/>
      </c>
    </row>
    <row r="67" spans="1:10" ht="24.95" customHeight="1">
      <c r="A67" s="119"/>
      <c r="B67" s="124" t="s">
        <v>84</v>
      </c>
      <c r="C67" s="313" t="s">
        <v>85</v>
      </c>
      <c r="D67" s="314"/>
      <c r="E67" s="314"/>
      <c r="F67" s="133" t="s">
        <v>26</v>
      </c>
      <c r="G67" s="125"/>
      <c r="H67" s="125"/>
      <c r="I67" s="125">
        <f>'EL-Rekapitulace'!C24</f>
        <v>0</v>
      </c>
      <c r="J67" s="130" t="str">
        <f>IF(I75=0,"",I67/I75*100)</f>
        <v/>
      </c>
    </row>
    <row r="68" spans="1:10" ht="24.95" customHeight="1">
      <c r="A68" s="119"/>
      <c r="B68" s="124" t="s">
        <v>86</v>
      </c>
      <c r="C68" s="313" t="s">
        <v>87</v>
      </c>
      <c r="D68" s="314"/>
      <c r="E68" s="314"/>
      <c r="F68" s="133" t="s">
        <v>88</v>
      </c>
      <c r="G68" s="125"/>
      <c r="H68" s="125"/>
      <c r="I68" s="125">
        <f>Stavební!G236</f>
        <v>0</v>
      </c>
      <c r="J68" s="130" t="str">
        <f>IF(I75=0,"",I68/I75*100)</f>
        <v/>
      </c>
    </row>
    <row r="69" spans="1:10" ht="24.95" customHeight="1">
      <c r="A69" s="119"/>
      <c r="B69" s="219" t="s">
        <v>329</v>
      </c>
      <c r="C69" s="315" t="s">
        <v>330</v>
      </c>
      <c r="D69" s="316"/>
      <c r="E69" s="316"/>
      <c r="F69" s="220" t="s">
        <v>24</v>
      </c>
      <c r="G69" s="221"/>
      <c r="H69" s="221"/>
      <c r="I69" s="125">
        <f>ZTI!G8</f>
        <v>0</v>
      </c>
      <c r="J69" s="222" t="str">
        <f>IF(I74=0,"",I69/I74*100)</f>
        <v/>
      </c>
    </row>
    <row r="70" spans="1:10" ht="24.95" customHeight="1">
      <c r="A70" s="119"/>
      <c r="B70" s="219" t="s">
        <v>333</v>
      </c>
      <c r="C70" s="315" t="s">
        <v>334</v>
      </c>
      <c r="D70" s="316"/>
      <c r="E70" s="316"/>
      <c r="F70" s="220" t="s">
        <v>25</v>
      </c>
      <c r="G70" s="221"/>
      <c r="H70" s="221"/>
      <c r="I70" s="125">
        <f>ZTI!G10</f>
        <v>0</v>
      </c>
      <c r="J70" s="222" t="str">
        <f>IF(I74=0,"",I70/I74*100)</f>
        <v/>
      </c>
    </row>
    <row r="71" spans="1:10" ht="24.95" customHeight="1">
      <c r="A71" s="119"/>
      <c r="B71" s="219" t="s">
        <v>342</v>
      </c>
      <c r="C71" s="315" t="s">
        <v>343</v>
      </c>
      <c r="D71" s="316"/>
      <c r="E71" s="316"/>
      <c r="F71" s="220" t="s">
        <v>25</v>
      </c>
      <c r="G71" s="221"/>
      <c r="H71" s="221"/>
      <c r="I71" s="125">
        <f>ZTI!G14</f>
        <v>0</v>
      </c>
      <c r="J71" s="222" t="str">
        <f>IF(I74=0,"",I71/I74*100)</f>
        <v/>
      </c>
    </row>
    <row r="72" spans="1:10" ht="24.95" customHeight="1">
      <c r="A72" s="119"/>
      <c r="B72" s="219" t="s">
        <v>355</v>
      </c>
      <c r="C72" s="315" t="s">
        <v>356</v>
      </c>
      <c r="D72" s="316"/>
      <c r="E72" s="316"/>
      <c r="F72" s="220" t="s">
        <v>25</v>
      </c>
      <c r="G72" s="221"/>
      <c r="H72" s="221"/>
      <c r="I72" s="125">
        <f>ZTI!G20</f>
        <v>0</v>
      </c>
      <c r="J72" s="222" t="str">
        <f>IF(I74=0,"",I72/I74*100)</f>
        <v/>
      </c>
    </row>
    <row r="73" spans="1:10" ht="24.95" customHeight="1">
      <c r="A73" s="119"/>
      <c r="B73" s="219" t="s">
        <v>368</v>
      </c>
      <c r="C73" s="315" t="s">
        <v>369</v>
      </c>
      <c r="D73" s="316"/>
      <c r="E73" s="316"/>
      <c r="F73" s="220" t="s">
        <v>25</v>
      </c>
      <c r="G73" s="221"/>
      <c r="H73" s="221"/>
      <c r="I73" s="125">
        <f>ZTI!G26</f>
        <v>0</v>
      </c>
      <c r="J73" s="222" t="str">
        <f>IF(I74=0,"",I73/I74*100)</f>
        <v/>
      </c>
    </row>
    <row r="74" spans="1:10" ht="24.95" customHeight="1">
      <c r="A74" s="119"/>
      <c r="B74" s="124" t="s">
        <v>89</v>
      </c>
      <c r="C74" s="313" t="s">
        <v>27</v>
      </c>
      <c r="D74" s="314"/>
      <c r="E74" s="314"/>
      <c r="F74" s="133" t="s">
        <v>89</v>
      </c>
      <c r="G74" s="125"/>
      <c r="H74" s="125"/>
      <c r="I74" s="125">
        <f>Náklady!G22</f>
        <v>0</v>
      </c>
      <c r="J74" s="130" t="str">
        <f>IF(I75=0,"",I74/I75*100)</f>
        <v/>
      </c>
    </row>
    <row r="75" spans="1:10" ht="25.5" customHeight="1">
      <c r="A75" s="120"/>
      <c r="B75" s="126" t="s">
        <v>1</v>
      </c>
      <c r="C75" s="127"/>
      <c r="D75" s="128"/>
      <c r="E75" s="128"/>
      <c r="F75" s="134"/>
      <c r="G75" s="129"/>
      <c r="H75" s="129"/>
      <c r="I75" s="129">
        <f>SUM(I54:I74)</f>
        <v>0</v>
      </c>
      <c r="J75" s="131">
        <f>SUM(J54:J74)</f>
        <v>0</v>
      </c>
    </row>
    <row r="76" spans="1:10">
      <c r="F76" s="83"/>
      <c r="G76" s="83"/>
      <c r="H76" s="83"/>
      <c r="I76" s="83"/>
      <c r="J76" s="132"/>
    </row>
    <row r="77" spans="1:10">
      <c r="F77" s="83"/>
      <c r="G77" s="83"/>
      <c r="H77" s="83"/>
      <c r="I77" s="83"/>
      <c r="J77" s="132"/>
    </row>
    <row r="78" spans="1:10">
      <c r="F78" s="83"/>
      <c r="G78" s="83"/>
      <c r="H78" s="83"/>
      <c r="I78" s="83"/>
      <c r="J78" s="132"/>
    </row>
  </sheetData>
  <sheetProtection algorithmName="SHA-512" hashValue="tkym10Xnmte3Rqh0z4TCBtSa0KXPA1FHxTljAwC06HjUQAmc0XFInQaJgoNk01fdw78l0Jh3T0ISf5i3txMcOA==" saltValue="XdHQJcdFLCpdsqDzQjy3Rg==" spinCount="100000" sheet="1" formatCells="0" formatColumns="0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4:E74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44:E44"/>
    <mergeCell ref="C45:E45"/>
    <mergeCell ref="C46:E46"/>
    <mergeCell ref="B47:E47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41" bottom="0.39370078740157483" header="0" footer="0.19685039370078741"/>
  <pageSetup paperSize="9" scale="93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317" t="s">
        <v>6</v>
      </c>
      <c r="B1" s="317"/>
      <c r="C1" s="318"/>
      <c r="D1" s="317"/>
      <c r="E1" s="317"/>
      <c r="F1" s="317"/>
      <c r="G1" s="317"/>
    </row>
    <row r="2" spans="1:7" ht="24.95" customHeight="1">
      <c r="A2" s="48" t="s">
        <v>7</v>
      </c>
      <c r="B2" s="47"/>
      <c r="C2" s="319"/>
      <c r="D2" s="319"/>
      <c r="E2" s="319"/>
      <c r="F2" s="319"/>
      <c r="G2" s="320"/>
    </row>
    <row r="3" spans="1:7" ht="24.95" customHeight="1">
      <c r="A3" s="48" t="s">
        <v>8</v>
      </c>
      <c r="B3" s="47"/>
      <c r="C3" s="319"/>
      <c r="D3" s="319"/>
      <c r="E3" s="319"/>
      <c r="F3" s="319"/>
      <c r="G3" s="320"/>
    </row>
    <row r="4" spans="1:7" ht="24.95" customHeight="1">
      <c r="A4" s="48" t="s">
        <v>9</v>
      </c>
      <c r="B4" s="47"/>
      <c r="C4" s="319"/>
      <c r="D4" s="319"/>
      <c r="E4" s="319"/>
      <c r="F4" s="319"/>
      <c r="G4" s="320"/>
    </row>
    <row r="5" spans="1:7">
      <c r="B5" s="4"/>
      <c r="C5" s="5"/>
      <c r="D5" s="6"/>
    </row>
  </sheetData>
  <sheetProtection algorithmName="SHA-512" hashValue="SQb9QPYmJtPozEUpvgkwYahSBRescjXFvABQNbdUTICI1hCnEXtIQwDgEVro605idt1FOKXFpKRnaqMacv9BgQ==" saltValue="x27LL4AeeE2X66SWFUyh/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8861-1821-4B3B-BE2D-E3E2D8A83F8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/>
  <cols>
    <col min="1" max="1" width="3.42578125" customWidth="1"/>
    <col min="2" max="2" width="12.7109375" style="117" customWidth="1"/>
    <col min="3" max="3" width="63.28515625" style="11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323" t="s">
        <v>91</v>
      </c>
      <c r="B1" s="323"/>
      <c r="C1" s="323"/>
      <c r="D1" s="323"/>
      <c r="E1" s="323"/>
      <c r="F1" s="323"/>
      <c r="G1" s="323"/>
      <c r="AG1" t="s">
        <v>92</v>
      </c>
    </row>
    <row r="2" spans="1:60" ht="25.15" customHeight="1">
      <c r="A2" s="136" t="s">
        <v>7</v>
      </c>
      <c r="B2" s="47" t="s">
        <v>40</v>
      </c>
      <c r="C2" s="324" t="s">
        <v>41</v>
      </c>
      <c r="D2" s="325"/>
      <c r="E2" s="325"/>
      <c r="F2" s="325"/>
      <c r="G2" s="326"/>
      <c r="AG2" t="s">
        <v>93</v>
      </c>
    </row>
    <row r="3" spans="1:60" ht="25.15" customHeight="1">
      <c r="A3" s="136" t="s">
        <v>8</v>
      </c>
      <c r="B3" s="47" t="s">
        <v>44</v>
      </c>
      <c r="C3" s="324" t="s">
        <v>45</v>
      </c>
      <c r="D3" s="325"/>
      <c r="E3" s="325"/>
      <c r="F3" s="325"/>
      <c r="G3" s="326"/>
      <c r="AC3" s="117" t="s">
        <v>94</v>
      </c>
      <c r="AG3" t="s">
        <v>95</v>
      </c>
    </row>
    <row r="4" spans="1:60" ht="25.15" customHeight="1">
      <c r="A4" s="137" t="s">
        <v>9</v>
      </c>
      <c r="B4" s="138" t="s">
        <v>44</v>
      </c>
      <c r="C4" s="327" t="s">
        <v>45</v>
      </c>
      <c r="D4" s="328"/>
      <c r="E4" s="328"/>
      <c r="F4" s="328"/>
      <c r="G4" s="329"/>
      <c r="AG4" t="s">
        <v>96</v>
      </c>
    </row>
    <row r="5" spans="1:60">
      <c r="D5" s="10"/>
    </row>
    <row r="6" spans="1:60" ht="38.25">
      <c r="A6" s="140" t="s">
        <v>97</v>
      </c>
      <c r="B6" s="142" t="s">
        <v>98</v>
      </c>
      <c r="C6" s="142" t="s">
        <v>99</v>
      </c>
      <c r="D6" s="141" t="s">
        <v>100</v>
      </c>
      <c r="E6" s="140" t="s">
        <v>101</v>
      </c>
      <c r="F6" s="139" t="s">
        <v>102</v>
      </c>
      <c r="G6" s="140" t="s">
        <v>28</v>
      </c>
      <c r="H6" s="143" t="s">
        <v>29</v>
      </c>
      <c r="I6" s="143" t="s">
        <v>103</v>
      </c>
      <c r="J6" s="143" t="s">
        <v>30</v>
      </c>
      <c r="K6" s="143" t="s">
        <v>104</v>
      </c>
      <c r="L6" s="143" t="s">
        <v>105</v>
      </c>
      <c r="M6" s="143" t="s">
        <v>106</v>
      </c>
      <c r="N6" s="143" t="s">
        <v>107</v>
      </c>
      <c r="O6" s="143" t="s">
        <v>108</v>
      </c>
      <c r="P6" s="143" t="s">
        <v>109</v>
      </c>
      <c r="Q6" s="143" t="s">
        <v>110</v>
      </c>
      <c r="R6" s="143" t="s">
        <v>111</v>
      </c>
      <c r="S6" s="143" t="s">
        <v>112</v>
      </c>
      <c r="T6" s="143" t="s">
        <v>113</v>
      </c>
      <c r="U6" s="143" t="s">
        <v>114</v>
      </c>
      <c r="V6" s="143" t="s">
        <v>115</v>
      </c>
      <c r="W6" s="143" t="s">
        <v>116</v>
      </c>
      <c r="X6" s="143" t="s">
        <v>117</v>
      </c>
      <c r="Y6" s="143" t="s">
        <v>118</v>
      </c>
    </row>
    <row r="7" spans="1:60" hidden="1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  <c r="Y7" s="146"/>
    </row>
    <row r="8" spans="1:60">
      <c r="A8" s="156" t="s">
        <v>119</v>
      </c>
      <c r="B8" s="157" t="s">
        <v>89</v>
      </c>
      <c r="C8" s="171" t="s">
        <v>27</v>
      </c>
      <c r="D8" s="158"/>
      <c r="E8" s="159"/>
      <c r="F8" s="160"/>
      <c r="G8" s="160">
        <f>SUMIF(AG9:AG20,"&lt;&gt;NOR",G9:G20)</f>
        <v>0</v>
      </c>
      <c r="H8" s="160"/>
      <c r="I8" s="160">
        <f>SUM(I9:I20)</f>
        <v>0</v>
      </c>
      <c r="J8" s="160"/>
      <c r="K8" s="160">
        <f>SUM(K9:K20)</f>
        <v>33503.200000000004</v>
      </c>
      <c r="L8" s="160"/>
      <c r="M8" s="160">
        <f>SUM(M9:M20)</f>
        <v>0</v>
      </c>
      <c r="N8" s="159"/>
      <c r="O8" s="159">
        <f>SUM(O9:O20)</f>
        <v>0</v>
      </c>
      <c r="P8" s="159"/>
      <c r="Q8" s="159">
        <f>SUM(Q9:Q20)</f>
        <v>0</v>
      </c>
      <c r="R8" s="160"/>
      <c r="S8" s="160"/>
      <c r="T8" s="161"/>
      <c r="U8" s="155"/>
      <c r="V8" s="155">
        <f>SUM(V9:V20)</f>
        <v>0</v>
      </c>
      <c r="W8" s="155"/>
      <c r="X8" s="155"/>
      <c r="Y8" s="155"/>
      <c r="AG8" t="s">
        <v>120</v>
      </c>
    </row>
    <row r="9" spans="1:60" outlineLevel="1">
      <c r="A9" s="163">
        <v>1</v>
      </c>
      <c r="B9" s="164" t="s">
        <v>121</v>
      </c>
      <c r="C9" s="172" t="s">
        <v>122</v>
      </c>
      <c r="D9" s="165" t="s">
        <v>123</v>
      </c>
      <c r="E9" s="166">
        <v>1</v>
      </c>
      <c r="F9" s="167"/>
      <c r="G9" s="168">
        <f>ROUND(E9*F9,2)</f>
        <v>0</v>
      </c>
      <c r="H9" s="167">
        <v>0</v>
      </c>
      <c r="I9" s="168">
        <f>ROUND(E9*H9,2)</f>
        <v>0</v>
      </c>
      <c r="J9" s="167">
        <v>5000</v>
      </c>
      <c r="K9" s="168">
        <f>ROUND(E9*J9,2)</f>
        <v>5000</v>
      </c>
      <c r="L9" s="168">
        <v>21</v>
      </c>
      <c r="M9" s="168">
        <f>G9*(1+L9/100)</f>
        <v>0</v>
      </c>
      <c r="N9" s="166">
        <v>0</v>
      </c>
      <c r="O9" s="166">
        <f>ROUND(E9*N9,2)</f>
        <v>0</v>
      </c>
      <c r="P9" s="166">
        <v>0</v>
      </c>
      <c r="Q9" s="166">
        <f>ROUND(E9*P9,2)</f>
        <v>0</v>
      </c>
      <c r="R9" s="168"/>
      <c r="S9" s="168" t="s">
        <v>124</v>
      </c>
      <c r="T9" s="169" t="s">
        <v>125</v>
      </c>
      <c r="U9" s="154">
        <v>0</v>
      </c>
      <c r="V9" s="154">
        <f>ROUND(E9*U9,2)</f>
        <v>0</v>
      </c>
      <c r="W9" s="154"/>
      <c r="X9" s="154" t="s">
        <v>126</v>
      </c>
      <c r="Y9" s="154" t="s">
        <v>127</v>
      </c>
      <c r="Z9" s="144"/>
      <c r="AA9" s="144"/>
      <c r="AB9" s="144"/>
      <c r="AC9" s="144"/>
      <c r="AD9" s="144"/>
      <c r="AE9" s="144"/>
      <c r="AF9" s="144"/>
      <c r="AG9" s="144" t="s">
        <v>128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ht="45" outlineLevel="2">
      <c r="A10" s="151"/>
      <c r="B10" s="152"/>
      <c r="C10" s="330" t="s">
        <v>129</v>
      </c>
      <c r="D10" s="331"/>
      <c r="E10" s="331"/>
      <c r="F10" s="331"/>
      <c r="G10" s="331"/>
      <c r="H10" s="154"/>
      <c r="I10" s="154"/>
      <c r="J10" s="154"/>
      <c r="K10" s="154"/>
      <c r="L10" s="154"/>
      <c r="M10" s="154"/>
      <c r="N10" s="153"/>
      <c r="O10" s="153"/>
      <c r="P10" s="153"/>
      <c r="Q10" s="153"/>
      <c r="R10" s="154"/>
      <c r="S10" s="154"/>
      <c r="T10" s="154"/>
      <c r="U10" s="154"/>
      <c r="V10" s="154"/>
      <c r="W10" s="154"/>
      <c r="X10" s="154"/>
      <c r="Y10" s="154"/>
      <c r="Z10" s="144"/>
      <c r="AA10" s="144"/>
      <c r="AB10" s="144"/>
      <c r="AC10" s="144"/>
      <c r="AD10" s="144"/>
      <c r="AE10" s="144"/>
      <c r="AF10" s="144"/>
      <c r="AG10" s="144" t="s">
        <v>130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70" t="str">
        <f>C10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ostraha staveniště 24hod denně, provizorní zakrytí odkrytých míst objektu před povětrnnostními vlivy .</v>
      </c>
      <c r="BB10" s="144"/>
      <c r="BC10" s="144"/>
      <c r="BD10" s="144"/>
      <c r="BE10" s="144"/>
      <c r="BF10" s="144"/>
      <c r="BG10" s="144"/>
      <c r="BH10" s="144"/>
    </row>
    <row r="11" spans="1:60" outlineLevel="2">
      <c r="A11" s="151"/>
      <c r="B11" s="152"/>
      <c r="C11" s="321"/>
      <c r="D11" s="322"/>
      <c r="E11" s="322"/>
      <c r="F11" s="322"/>
      <c r="G11" s="322"/>
      <c r="H11" s="154"/>
      <c r="I11" s="154"/>
      <c r="J11" s="154"/>
      <c r="K11" s="154"/>
      <c r="L11" s="154"/>
      <c r="M11" s="154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54"/>
      <c r="Z11" s="144"/>
      <c r="AA11" s="144"/>
      <c r="AB11" s="144"/>
      <c r="AC11" s="144"/>
      <c r="AD11" s="144"/>
      <c r="AE11" s="144"/>
      <c r="AF11" s="144"/>
      <c r="AG11" s="144" t="s">
        <v>131</v>
      </c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</row>
    <row r="12" spans="1:60" outlineLevel="1">
      <c r="A12" s="163">
        <v>2</v>
      </c>
      <c r="B12" s="164" t="s">
        <v>132</v>
      </c>
      <c r="C12" s="172" t="s">
        <v>133</v>
      </c>
      <c r="D12" s="165" t="s">
        <v>134</v>
      </c>
      <c r="E12" s="166">
        <v>15</v>
      </c>
      <c r="F12" s="167"/>
      <c r="G12" s="168">
        <f>ROUND(E12*F12,2)</f>
        <v>0</v>
      </c>
      <c r="H12" s="167">
        <v>0</v>
      </c>
      <c r="I12" s="168">
        <f>ROUND(E12*H12,2)</f>
        <v>0</v>
      </c>
      <c r="J12" s="167">
        <v>712.58</v>
      </c>
      <c r="K12" s="168">
        <f>ROUND(E12*J12,2)</f>
        <v>10688.7</v>
      </c>
      <c r="L12" s="168">
        <v>21</v>
      </c>
      <c r="M12" s="168">
        <f>G12*(1+L12/100)</f>
        <v>0</v>
      </c>
      <c r="N12" s="166">
        <v>0</v>
      </c>
      <c r="O12" s="166">
        <f>ROUND(E12*N12,2)</f>
        <v>0</v>
      </c>
      <c r="P12" s="166">
        <v>0</v>
      </c>
      <c r="Q12" s="166">
        <f>ROUND(E12*P12,2)</f>
        <v>0</v>
      </c>
      <c r="R12" s="168"/>
      <c r="S12" s="168" t="s">
        <v>135</v>
      </c>
      <c r="T12" s="169" t="s">
        <v>125</v>
      </c>
      <c r="U12" s="154">
        <v>0</v>
      </c>
      <c r="V12" s="154">
        <f>ROUND(E12*U12,2)</f>
        <v>0</v>
      </c>
      <c r="W12" s="154"/>
      <c r="X12" s="154" t="s">
        <v>126</v>
      </c>
      <c r="Y12" s="154" t="s">
        <v>127</v>
      </c>
      <c r="Z12" s="144"/>
      <c r="AA12" s="144"/>
      <c r="AB12" s="144"/>
      <c r="AC12" s="144"/>
      <c r="AD12" s="144"/>
      <c r="AE12" s="144"/>
      <c r="AF12" s="144"/>
      <c r="AG12" s="144" t="s">
        <v>128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outlineLevel="2">
      <c r="A13" s="151"/>
      <c r="B13" s="152"/>
      <c r="C13" s="330" t="s">
        <v>136</v>
      </c>
      <c r="D13" s="331"/>
      <c r="E13" s="331"/>
      <c r="F13" s="331"/>
      <c r="G13" s="331"/>
      <c r="H13" s="154"/>
      <c r="I13" s="154"/>
      <c r="J13" s="154"/>
      <c r="K13" s="154"/>
      <c r="L13" s="154"/>
      <c r="M13" s="154"/>
      <c r="N13" s="153"/>
      <c r="O13" s="153"/>
      <c r="P13" s="153"/>
      <c r="Q13" s="153"/>
      <c r="R13" s="154"/>
      <c r="S13" s="154"/>
      <c r="T13" s="154"/>
      <c r="U13" s="154"/>
      <c r="V13" s="154"/>
      <c r="W13" s="154"/>
      <c r="X13" s="154"/>
      <c r="Y13" s="154"/>
      <c r="Z13" s="144"/>
      <c r="AA13" s="144"/>
      <c r="AB13" s="144"/>
      <c r="AC13" s="144"/>
      <c r="AD13" s="144"/>
      <c r="AE13" s="144"/>
      <c r="AF13" s="144"/>
      <c r="AG13" s="144" t="s">
        <v>130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</row>
    <row r="14" spans="1:60" outlineLevel="2">
      <c r="A14" s="151"/>
      <c r="B14" s="152"/>
      <c r="C14" s="321"/>
      <c r="D14" s="322"/>
      <c r="E14" s="322"/>
      <c r="F14" s="322"/>
      <c r="G14" s="322"/>
      <c r="H14" s="154"/>
      <c r="I14" s="154"/>
      <c r="J14" s="154"/>
      <c r="K14" s="154"/>
      <c r="L14" s="154"/>
      <c r="M14" s="154"/>
      <c r="N14" s="153"/>
      <c r="O14" s="153"/>
      <c r="P14" s="153"/>
      <c r="Q14" s="153"/>
      <c r="R14" s="154"/>
      <c r="S14" s="154"/>
      <c r="T14" s="154"/>
      <c r="U14" s="154"/>
      <c r="V14" s="154"/>
      <c r="W14" s="154"/>
      <c r="X14" s="154"/>
      <c r="Y14" s="154"/>
      <c r="Z14" s="144"/>
      <c r="AA14" s="144"/>
      <c r="AB14" s="144"/>
      <c r="AC14" s="144"/>
      <c r="AD14" s="144"/>
      <c r="AE14" s="144"/>
      <c r="AF14" s="144"/>
      <c r="AG14" s="144" t="s">
        <v>131</v>
      </c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outlineLevel="1">
      <c r="A15" s="163">
        <v>3</v>
      </c>
      <c r="B15" s="164" t="s">
        <v>137</v>
      </c>
      <c r="C15" s="172" t="s">
        <v>138</v>
      </c>
      <c r="D15" s="165" t="s">
        <v>134</v>
      </c>
      <c r="E15" s="166">
        <v>5</v>
      </c>
      <c r="F15" s="167"/>
      <c r="G15" s="168">
        <f>ROUND(E15*F15,2)</f>
        <v>0</v>
      </c>
      <c r="H15" s="167">
        <v>0</v>
      </c>
      <c r="I15" s="168">
        <f>ROUND(E15*H15,2)</f>
        <v>0</v>
      </c>
      <c r="J15" s="167">
        <v>712.58</v>
      </c>
      <c r="K15" s="168">
        <f>ROUND(E15*J15,2)</f>
        <v>3562.9</v>
      </c>
      <c r="L15" s="168">
        <v>21</v>
      </c>
      <c r="M15" s="168">
        <f>G15*(1+L15/100)</f>
        <v>0</v>
      </c>
      <c r="N15" s="166">
        <v>0</v>
      </c>
      <c r="O15" s="166">
        <f>ROUND(E15*N15,2)</f>
        <v>0</v>
      </c>
      <c r="P15" s="166">
        <v>0</v>
      </c>
      <c r="Q15" s="166">
        <f>ROUND(E15*P15,2)</f>
        <v>0</v>
      </c>
      <c r="R15" s="168"/>
      <c r="S15" s="168" t="s">
        <v>135</v>
      </c>
      <c r="T15" s="169" t="s">
        <v>125</v>
      </c>
      <c r="U15" s="154">
        <v>0</v>
      </c>
      <c r="V15" s="154">
        <f>ROUND(E15*U15,2)</f>
        <v>0</v>
      </c>
      <c r="W15" s="154"/>
      <c r="X15" s="154" t="s">
        <v>126</v>
      </c>
      <c r="Y15" s="154" t="s">
        <v>127</v>
      </c>
      <c r="Z15" s="144"/>
      <c r="AA15" s="144"/>
      <c r="AB15" s="144"/>
      <c r="AC15" s="144"/>
      <c r="AD15" s="144"/>
      <c r="AE15" s="144"/>
      <c r="AF15" s="144"/>
      <c r="AG15" s="144" t="s">
        <v>128</v>
      </c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</row>
    <row r="16" spans="1:60" outlineLevel="2">
      <c r="A16" s="151"/>
      <c r="B16" s="152"/>
      <c r="C16" s="330" t="s">
        <v>136</v>
      </c>
      <c r="D16" s="331"/>
      <c r="E16" s="331"/>
      <c r="F16" s="331"/>
      <c r="G16" s="331"/>
      <c r="H16" s="154"/>
      <c r="I16" s="154"/>
      <c r="J16" s="154"/>
      <c r="K16" s="154"/>
      <c r="L16" s="154"/>
      <c r="M16" s="154"/>
      <c r="N16" s="153"/>
      <c r="O16" s="153"/>
      <c r="P16" s="153"/>
      <c r="Q16" s="153"/>
      <c r="R16" s="154"/>
      <c r="S16" s="154"/>
      <c r="T16" s="154"/>
      <c r="U16" s="154"/>
      <c r="V16" s="154"/>
      <c r="W16" s="154"/>
      <c r="X16" s="154"/>
      <c r="Y16" s="154"/>
      <c r="Z16" s="144"/>
      <c r="AA16" s="144"/>
      <c r="AB16" s="144"/>
      <c r="AC16" s="144"/>
      <c r="AD16" s="144"/>
      <c r="AE16" s="144"/>
      <c r="AF16" s="144"/>
      <c r="AG16" s="144" t="s">
        <v>130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</row>
    <row r="17" spans="1:60" outlineLevel="2">
      <c r="A17" s="151"/>
      <c r="B17" s="152"/>
      <c r="C17" s="321"/>
      <c r="D17" s="322"/>
      <c r="E17" s="322"/>
      <c r="F17" s="322"/>
      <c r="G17" s="322"/>
      <c r="H17" s="154"/>
      <c r="I17" s="154"/>
      <c r="J17" s="154"/>
      <c r="K17" s="154"/>
      <c r="L17" s="154"/>
      <c r="M17" s="154"/>
      <c r="N17" s="153"/>
      <c r="O17" s="153"/>
      <c r="P17" s="153"/>
      <c r="Q17" s="153"/>
      <c r="R17" s="154"/>
      <c r="S17" s="154"/>
      <c r="T17" s="154"/>
      <c r="U17" s="154"/>
      <c r="V17" s="154"/>
      <c r="W17" s="154"/>
      <c r="X17" s="154"/>
      <c r="Y17" s="154"/>
      <c r="Z17" s="144"/>
      <c r="AA17" s="144"/>
      <c r="AB17" s="144"/>
      <c r="AC17" s="144"/>
      <c r="AD17" s="144"/>
      <c r="AE17" s="144"/>
      <c r="AF17" s="144"/>
      <c r="AG17" s="144" t="s">
        <v>131</v>
      </c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</row>
    <row r="18" spans="1:60" outlineLevel="1">
      <c r="A18" s="163">
        <v>4</v>
      </c>
      <c r="B18" s="164" t="s">
        <v>139</v>
      </c>
      <c r="C18" s="172" t="s">
        <v>140</v>
      </c>
      <c r="D18" s="165" t="s">
        <v>134</v>
      </c>
      <c r="E18" s="166">
        <v>20</v>
      </c>
      <c r="F18" s="167"/>
      <c r="G18" s="168">
        <f>ROUND(E18*F18,2)</f>
        <v>0</v>
      </c>
      <c r="H18" s="167">
        <v>0</v>
      </c>
      <c r="I18" s="168">
        <f>ROUND(E18*H18,2)</f>
        <v>0</v>
      </c>
      <c r="J18" s="167">
        <v>712.58</v>
      </c>
      <c r="K18" s="168">
        <f>ROUND(E18*J18,2)</f>
        <v>14251.6</v>
      </c>
      <c r="L18" s="168">
        <v>21</v>
      </c>
      <c r="M18" s="168">
        <f>G18*(1+L18/100)</f>
        <v>0</v>
      </c>
      <c r="N18" s="166">
        <v>0</v>
      </c>
      <c r="O18" s="166">
        <f>ROUND(E18*N18,2)</f>
        <v>0</v>
      </c>
      <c r="P18" s="166">
        <v>0</v>
      </c>
      <c r="Q18" s="166">
        <f>ROUND(E18*P18,2)</f>
        <v>0</v>
      </c>
      <c r="R18" s="168"/>
      <c r="S18" s="168" t="s">
        <v>135</v>
      </c>
      <c r="T18" s="169" t="s">
        <v>125</v>
      </c>
      <c r="U18" s="154">
        <v>0</v>
      </c>
      <c r="V18" s="154">
        <f>ROUND(E18*U18,2)</f>
        <v>0</v>
      </c>
      <c r="W18" s="154"/>
      <c r="X18" s="154" t="s">
        <v>126</v>
      </c>
      <c r="Y18" s="154" t="s">
        <v>127</v>
      </c>
      <c r="Z18" s="144"/>
      <c r="AA18" s="144"/>
      <c r="AB18" s="144"/>
      <c r="AC18" s="144"/>
      <c r="AD18" s="144"/>
      <c r="AE18" s="144"/>
      <c r="AF18" s="144"/>
      <c r="AG18" s="144" t="s">
        <v>128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outlineLevel="2">
      <c r="A19" s="151"/>
      <c r="B19" s="152"/>
      <c r="C19" s="330" t="s">
        <v>136</v>
      </c>
      <c r="D19" s="331"/>
      <c r="E19" s="331"/>
      <c r="F19" s="331"/>
      <c r="G19" s="331"/>
      <c r="H19" s="154"/>
      <c r="I19" s="154"/>
      <c r="J19" s="154"/>
      <c r="K19" s="154"/>
      <c r="L19" s="154"/>
      <c r="M19" s="154"/>
      <c r="N19" s="153"/>
      <c r="O19" s="153"/>
      <c r="P19" s="153"/>
      <c r="Q19" s="153"/>
      <c r="R19" s="154"/>
      <c r="S19" s="154"/>
      <c r="T19" s="154"/>
      <c r="U19" s="154"/>
      <c r="V19" s="154"/>
      <c r="W19" s="154"/>
      <c r="X19" s="154"/>
      <c r="Y19" s="154"/>
      <c r="Z19" s="144"/>
      <c r="AA19" s="144"/>
      <c r="AB19" s="144"/>
      <c r="AC19" s="144"/>
      <c r="AD19" s="144"/>
      <c r="AE19" s="144"/>
      <c r="AF19" s="144"/>
      <c r="AG19" s="144" t="s">
        <v>130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</row>
    <row r="20" spans="1:60" outlineLevel="2">
      <c r="A20" s="151"/>
      <c r="B20" s="152"/>
      <c r="C20" s="321"/>
      <c r="D20" s="322"/>
      <c r="E20" s="322"/>
      <c r="F20" s="322"/>
      <c r="G20" s="322"/>
      <c r="H20" s="154"/>
      <c r="I20" s="154"/>
      <c r="J20" s="154"/>
      <c r="K20" s="154"/>
      <c r="L20" s="154"/>
      <c r="M20" s="154"/>
      <c r="N20" s="153"/>
      <c r="O20" s="153"/>
      <c r="P20" s="153"/>
      <c r="Q20" s="153"/>
      <c r="R20" s="154"/>
      <c r="S20" s="154"/>
      <c r="T20" s="154"/>
      <c r="U20" s="154"/>
      <c r="V20" s="154"/>
      <c r="W20" s="154"/>
      <c r="X20" s="154"/>
      <c r="Y20" s="154"/>
      <c r="Z20" s="144"/>
      <c r="AA20" s="144"/>
      <c r="AB20" s="144"/>
      <c r="AC20" s="144"/>
      <c r="AD20" s="144"/>
      <c r="AE20" s="144"/>
      <c r="AF20" s="144"/>
      <c r="AG20" s="144" t="s">
        <v>131</v>
      </c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</row>
    <row r="21" spans="1:60">
      <c r="A21" s="3"/>
      <c r="B21" s="4"/>
      <c r="C21" s="173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15</v>
      </c>
      <c r="AF21">
        <v>21</v>
      </c>
      <c r="AG21" t="s">
        <v>105</v>
      </c>
    </row>
    <row r="22" spans="1:60">
      <c r="A22" s="147"/>
      <c r="B22" s="148" t="s">
        <v>28</v>
      </c>
      <c r="C22" s="174"/>
      <c r="D22" s="149"/>
      <c r="E22" s="150"/>
      <c r="F22" s="150"/>
      <c r="G22" s="162">
        <f>G8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141</v>
      </c>
    </row>
    <row r="23" spans="1:60">
      <c r="C23" s="175"/>
      <c r="D23" s="10"/>
      <c r="AG23" t="s">
        <v>142</v>
      </c>
    </row>
    <row r="24" spans="1:60">
      <c r="D24" s="10"/>
    </row>
    <row r="25" spans="1:60">
      <c r="D25" s="10"/>
    </row>
    <row r="26" spans="1:60">
      <c r="D26" s="10"/>
    </row>
    <row r="27" spans="1:60">
      <c r="D27" s="10"/>
    </row>
    <row r="28" spans="1:60">
      <c r="D28" s="10"/>
    </row>
    <row r="29" spans="1:60">
      <c r="D29" s="10"/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algorithmName="SHA-512" hashValue="qR2yfGzVObjsLx8jWxnbyo61j+t+KTD2yixfu1YDc9QqzCyGCgSPIg8EsLf4yaQVZDuHAoJYT76HVv/26DsKRQ==" saltValue="ysk4tiNYYAvoSO/ExjuKkw==" spinCount="100000" sheet="1" formatCells="0" formatColumns="0" formatRows="0"/>
  <mergeCells count="12">
    <mergeCell ref="C20:G20"/>
    <mergeCell ref="A1:G1"/>
    <mergeCell ref="C2:G2"/>
    <mergeCell ref="C3:G3"/>
    <mergeCell ref="C4:G4"/>
    <mergeCell ref="C10:G10"/>
    <mergeCell ref="C11:G11"/>
    <mergeCell ref="C13:G13"/>
    <mergeCell ref="C14:G14"/>
    <mergeCell ref="C16:G16"/>
    <mergeCell ref="C17:G17"/>
    <mergeCell ref="C19:G1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2FF4-AAB2-476D-A4ED-90A4EB93501B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3"/>
  <cols>
    <col min="1" max="1" width="3.42578125" customWidth="1"/>
    <col min="2" max="2" width="12.7109375" style="117" customWidth="1"/>
    <col min="3" max="3" width="63.28515625" style="11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323" t="s">
        <v>143</v>
      </c>
      <c r="B1" s="323"/>
      <c r="C1" s="323"/>
      <c r="D1" s="323"/>
      <c r="E1" s="323"/>
      <c r="F1" s="323"/>
      <c r="G1" s="323"/>
      <c r="AG1" t="s">
        <v>92</v>
      </c>
    </row>
    <row r="2" spans="1:60" ht="25.15" customHeight="1">
      <c r="A2" s="136" t="s">
        <v>7</v>
      </c>
      <c r="B2" s="47" t="s">
        <v>40</v>
      </c>
      <c r="C2" s="324" t="s">
        <v>41</v>
      </c>
      <c r="D2" s="325"/>
      <c r="E2" s="325"/>
      <c r="F2" s="325"/>
      <c r="G2" s="326"/>
      <c r="AG2" t="s">
        <v>93</v>
      </c>
    </row>
    <row r="3" spans="1:60" ht="25.15" customHeight="1">
      <c r="A3" s="136" t="s">
        <v>8</v>
      </c>
      <c r="B3" s="47" t="s">
        <v>47</v>
      </c>
      <c r="C3" s="324" t="s">
        <v>41</v>
      </c>
      <c r="D3" s="325"/>
      <c r="E3" s="325"/>
      <c r="F3" s="325"/>
      <c r="G3" s="326"/>
      <c r="AC3" s="117" t="s">
        <v>93</v>
      </c>
      <c r="AG3" t="s">
        <v>95</v>
      </c>
    </row>
    <row r="4" spans="1:60" ht="25.15" customHeight="1">
      <c r="A4" s="137" t="s">
        <v>9</v>
      </c>
      <c r="B4" s="138" t="s">
        <v>48</v>
      </c>
      <c r="C4" s="327" t="s">
        <v>49</v>
      </c>
      <c r="D4" s="328"/>
      <c r="E4" s="328"/>
      <c r="F4" s="328"/>
      <c r="G4" s="329"/>
      <c r="AG4" t="s">
        <v>96</v>
      </c>
    </row>
    <row r="5" spans="1:60">
      <c r="D5" s="10"/>
    </row>
    <row r="6" spans="1:60" ht="38.25">
      <c r="A6" s="140" t="s">
        <v>97</v>
      </c>
      <c r="B6" s="142" t="s">
        <v>98</v>
      </c>
      <c r="C6" s="142" t="s">
        <v>99</v>
      </c>
      <c r="D6" s="141" t="s">
        <v>100</v>
      </c>
      <c r="E6" s="140" t="s">
        <v>101</v>
      </c>
      <c r="F6" s="139" t="s">
        <v>102</v>
      </c>
      <c r="G6" s="140" t="s">
        <v>28</v>
      </c>
      <c r="H6" s="143" t="s">
        <v>29</v>
      </c>
      <c r="I6" s="143" t="s">
        <v>103</v>
      </c>
      <c r="J6" s="143" t="s">
        <v>30</v>
      </c>
      <c r="K6" s="143" t="s">
        <v>104</v>
      </c>
      <c r="L6" s="143" t="s">
        <v>105</v>
      </c>
      <c r="M6" s="143" t="s">
        <v>106</v>
      </c>
      <c r="N6" s="143" t="s">
        <v>107</v>
      </c>
      <c r="O6" s="143" t="s">
        <v>108</v>
      </c>
      <c r="P6" s="143" t="s">
        <v>109</v>
      </c>
      <c r="Q6" s="143" t="s">
        <v>110</v>
      </c>
      <c r="R6" s="143" t="s">
        <v>111</v>
      </c>
      <c r="S6" s="143" t="s">
        <v>112</v>
      </c>
      <c r="T6" s="143" t="s">
        <v>113</v>
      </c>
      <c r="U6" s="143" t="s">
        <v>114</v>
      </c>
      <c r="V6" s="143" t="s">
        <v>115</v>
      </c>
      <c r="W6" s="143" t="s">
        <v>116</v>
      </c>
      <c r="X6" s="143" t="s">
        <v>117</v>
      </c>
      <c r="Y6" s="143" t="s">
        <v>118</v>
      </c>
    </row>
    <row r="7" spans="1:60" hidden="1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  <c r="Y7" s="146"/>
    </row>
    <row r="8" spans="1:60">
      <c r="A8" s="156" t="s">
        <v>119</v>
      </c>
      <c r="B8" s="157" t="s">
        <v>58</v>
      </c>
      <c r="C8" s="171" t="s">
        <v>59</v>
      </c>
      <c r="D8" s="158"/>
      <c r="E8" s="159"/>
      <c r="F8" s="160"/>
      <c r="G8" s="160">
        <f>SUMIF(AG9:AG16,"&lt;&gt;NOR",G9:G16)</f>
        <v>0</v>
      </c>
      <c r="H8" s="160"/>
      <c r="I8" s="160">
        <f>SUM(I9:I16)</f>
        <v>102.33</v>
      </c>
      <c r="J8" s="160"/>
      <c r="K8" s="160">
        <f>SUM(K9:K16)</f>
        <v>200.67</v>
      </c>
      <c r="L8" s="160"/>
      <c r="M8" s="160">
        <f>SUM(M9:M16)</f>
        <v>0</v>
      </c>
      <c r="N8" s="159"/>
      <c r="O8" s="159">
        <f>SUM(O9:O16)</f>
        <v>0.02</v>
      </c>
      <c r="P8" s="159"/>
      <c r="Q8" s="159">
        <f>SUM(Q9:Q16)</f>
        <v>0</v>
      </c>
      <c r="R8" s="160"/>
      <c r="S8" s="160"/>
      <c r="T8" s="161"/>
      <c r="U8" s="155"/>
      <c r="V8" s="155">
        <f>SUM(V9:V16)</f>
        <v>0.3</v>
      </c>
      <c r="W8" s="155"/>
      <c r="X8" s="155"/>
      <c r="Y8" s="155"/>
      <c r="AG8" t="s">
        <v>120</v>
      </c>
    </row>
    <row r="9" spans="1:60" ht="33.75" outlineLevel="1">
      <c r="A9" s="163">
        <v>1</v>
      </c>
      <c r="B9" s="164" t="s">
        <v>144</v>
      </c>
      <c r="C9" s="172" t="s">
        <v>145</v>
      </c>
      <c r="D9" s="165" t="s">
        <v>146</v>
      </c>
      <c r="E9" s="166">
        <v>1</v>
      </c>
      <c r="F9" s="167"/>
      <c r="G9" s="168">
        <f>ROUND(E9*F9,2)</f>
        <v>0</v>
      </c>
      <c r="H9" s="167">
        <v>102.33</v>
      </c>
      <c r="I9" s="168">
        <f>ROUND(E9*H9,2)</f>
        <v>102.33</v>
      </c>
      <c r="J9" s="167">
        <v>200.67</v>
      </c>
      <c r="K9" s="168">
        <f>ROUND(E9*J9,2)</f>
        <v>200.67</v>
      </c>
      <c r="L9" s="168">
        <v>21</v>
      </c>
      <c r="M9" s="168">
        <f>G9*(1+L9/100)</f>
        <v>0</v>
      </c>
      <c r="N9" s="166">
        <v>2.3879999999999998E-2</v>
      </c>
      <c r="O9" s="166">
        <f>ROUND(E9*N9,2)</f>
        <v>0.02</v>
      </c>
      <c r="P9" s="166">
        <v>0</v>
      </c>
      <c r="Q9" s="166">
        <f>ROUND(E9*P9,2)</f>
        <v>0</v>
      </c>
      <c r="R9" s="168" t="s">
        <v>147</v>
      </c>
      <c r="S9" s="168" t="s">
        <v>124</v>
      </c>
      <c r="T9" s="169" t="s">
        <v>124</v>
      </c>
      <c r="U9" s="154">
        <v>0.30220000000000002</v>
      </c>
      <c r="V9" s="154">
        <f>ROUND(E9*U9,2)</f>
        <v>0.3</v>
      </c>
      <c r="W9" s="154"/>
      <c r="X9" s="154" t="s">
        <v>148</v>
      </c>
      <c r="Y9" s="154" t="s">
        <v>127</v>
      </c>
      <c r="Z9" s="144"/>
      <c r="AA9" s="144"/>
      <c r="AB9" s="144"/>
      <c r="AC9" s="144"/>
      <c r="AD9" s="144"/>
      <c r="AE9" s="144"/>
      <c r="AF9" s="144"/>
      <c r="AG9" s="144" t="s">
        <v>149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outlineLevel="2">
      <c r="A10" s="151"/>
      <c r="B10" s="152"/>
      <c r="C10" s="334" t="s">
        <v>150</v>
      </c>
      <c r="D10" s="335"/>
      <c r="E10" s="335"/>
      <c r="F10" s="335"/>
      <c r="G10" s="335"/>
      <c r="H10" s="154"/>
      <c r="I10" s="154"/>
      <c r="J10" s="154"/>
      <c r="K10" s="154"/>
      <c r="L10" s="154"/>
      <c r="M10" s="154"/>
      <c r="N10" s="153"/>
      <c r="O10" s="153"/>
      <c r="P10" s="153"/>
      <c r="Q10" s="153"/>
      <c r="R10" s="154"/>
      <c r="S10" s="154"/>
      <c r="T10" s="154"/>
      <c r="U10" s="154"/>
      <c r="V10" s="154"/>
      <c r="W10" s="154"/>
      <c r="X10" s="154"/>
      <c r="Y10" s="154"/>
      <c r="Z10" s="144"/>
      <c r="AA10" s="144"/>
      <c r="AB10" s="144"/>
      <c r="AC10" s="144"/>
      <c r="AD10" s="144"/>
      <c r="AE10" s="144"/>
      <c r="AF10" s="144"/>
      <c r="AG10" s="144" t="s">
        <v>151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</row>
    <row r="11" spans="1:60" outlineLevel="2">
      <c r="A11" s="151"/>
      <c r="B11" s="152"/>
      <c r="C11" s="178" t="s">
        <v>152</v>
      </c>
      <c r="D11" s="176"/>
      <c r="E11" s="177"/>
      <c r="F11" s="154"/>
      <c r="G11" s="154"/>
      <c r="H11" s="154"/>
      <c r="I11" s="154"/>
      <c r="J11" s="154"/>
      <c r="K11" s="154"/>
      <c r="L11" s="154"/>
      <c r="M11" s="154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54"/>
      <c r="Z11" s="144"/>
      <c r="AA11" s="144"/>
      <c r="AB11" s="144"/>
      <c r="AC11" s="144"/>
      <c r="AD11" s="144"/>
      <c r="AE11" s="144"/>
      <c r="AF11" s="144"/>
      <c r="AG11" s="144" t="s">
        <v>153</v>
      </c>
      <c r="AH11" s="144">
        <v>0</v>
      </c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</row>
    <row r="12" spans="1:60" outlineLevel="3">
      <c r="A12" s="151"/>
      <c r="B12" s="152"/>
      <c r="C12" s="178" t="s">
        <v>154</v>
      </c>
      <c r="D12" s="176"/>
      <c r="E12" s="177"/>
      <c r="F12" s="154"/>
      <c r="G12" s="154"/>
      <c r="H12" s="154"/>
      <c r="I12" s="154"/>
      <c r="J12" s="154"/>
      <c r="K12" s="154"/>
      <c r="L12" s="154"/>
      <c r="M12" s="154"/>
      <c r="N12" s="153"/>
      <c r="O12" s="153"/>
      <c r="P12" s="153"/>
      <c r="Q12" s="153"/>
      <c r="R12" s="154"/>
      <c r="S12" s="154"/>
      <c r="T12" s="154"/>
      <c r="U12" s="154"/>
      <c r="V12" s="154"/>
      <c r="W12" s="154"/>
      <c r="X12" s="154"/>
      <c r="Y12" s="154"/>
      <c r="Z12" s="144"/>
      <c r="AA12" s="144"/>
      <c r="AB12" s="144"/>
      <c r="AC12" s="144"/>
      <c r="AD12" s="144"/>
      <c r="AE12" s="144"/>
      <c r="AF12" s="144"/>
      <c r="AG12" s="144" t="s">
        <v>153</v>
      </c>
      <c r="AH12" s="144">
        <v>0</v>
      </c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ht="22.5" outlineLevel="3">
      <c r="A13" s="151"/>
      <c r="B13" s="152"/>
      <c r="C13" s="178" t="s">
        <v>155</v>
      </c>
      <c r="D13" s="176"/>
      <c r="E13" s="177"/>
      <c r="F13" s="154"/>
      <c r="G13" s="154"/>
      <c r="H13" s="154"/>
      <c r="I13" s="154"/>
      <c r="J13" s="154"/>
      <c r="K13" s="154"/>
      <c r="L13" s="154"/>
      <c r="M13" s="154"/>
      <c r="N13" s="153"/>
      <c r="O13" s="153"/>
      <c r="P13" s="153"/>
      <c r="Q13" s="153"/>
      <c r="R13" s="154"/>
      <c r="S13" s="154"/>
      <c r="T13" s="154"/>
      <c r="U13" s="154"/>
      <c r="V13" s="154"/>
      <c r="W13" s="154"/>
      <c r="X13" s="154"/>
      <c r="Y13" s="154"/>
      <c r="Z13" s="144"/>
      <c r="AA13" s="144"/>
      <c r="AB13" s="144"/>
      <c r="AC13" s="144"/>
      <c r="AD13" s="144"/>
      <c r="AE13" s="144"/>
      <c r="AF13" s="144"/>
      <c r="AG13" s="144" t="s">
        <v>153</v>
      </c>
      <c r="AH13" s="144">
        <v>0</v>
      </c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</row>
    <row r="14" spans="1:60" outlineLevel="3">
      <c r="A14" s="151"/>
      <c r="B14" s="152"/>
      <c r="C14" s="178" t="s">
        <v>156</v>
      </c>
      <c r="D14" s="176"/>
      <c r="E14" s="177"/>
      <c r="F14" s="154"/>
      <c r="G14" s="154"/>
      <c r="H14" s="154"/>
      <c r="I14" s="154"/>
      <c r="J14" s="154"/>
      <c r="K14" s="154"/>
      <c r="L14" s="154"/>
      <c r="M14" s="154"/>
      <c r="N14" s="153"/>
      <c r="O14" s="153"/>
      <c r="P14" s="153"/>
      <c r="Q14" s="153"/>
      <c r="R14" s="154"/>
      <c r="S14" s="154"/>
      <c r="T14" s="154"/>
      <c r="U14" s="154"/>
      <c r="V14" s="154"/>
      <c r="W14" s="154"/>
      <c r="X14" s="154"/>
      <c r="Y14" s="154"/>
      <c r="Z14" s="144"/>
      <c r="AA14" s="144"/>
      <c r="AB14" s="144"/>
      <c r="AC14" s="144"/>
      <c r="AD14" s="144"/>
      <c r="AE14" s="144"/>
      <c r="AF14" s="144"/>
      <c r="AG14" s="144" t="s">
        <v>153</v>
      </c>
      <c r="AH14" s="144">
        <v>0</v>
      </c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outlineLevel="3">
      <c r="A15" s="151"/>
      <c r="B15" s="152"/>
      <c r="C15" s="178" t="s">
        <v>157</v>
      </c>
      <c r="D15" s="176"/>
      <c r="E15" s="177">
        <v>1</v>
      </c>
      <c r="F15" s="154"/>
      <c r="G15" s="154"/>
      <c r="H15" s="154"/>
      <c r="I15" s="154"/>
      <c r="J15" s="154"/>
      <c r="K15" s="154"/>
      <c r="L15" s="154"/>
      <c r="M15" s="154"/>
      <c r="N15" s="153"/>
      <c r="O15" s="153"/>
      <c r="P15" s="153"/>
      <c r="Q15" s="153"/>
      <c r="R15" s="154"/>
      <c r="S15" s="154"/>
      <c r="T15" s="154"/>
      <c r="U15" s="154"/>
      <c r="V15" s="154"/>
      <c r="W15" s="154"/>
      <c r="X15" s="154"/>
      <c r="Y15" s="154"/>
      <c r="Z15" s="144"/>
      <c r="AA15" s="144"/>
      <c r="AB15" s="144"/>
      <c r="AC15" s="144"/>
      <c r="AD15" s="144"/>
      <c r="AE15" s="144"/>
      <c r="AF15" s="144"/>
      <c r="AG15" s="144" t="s">
        <v>153</v>
      </c>
      <c r="AH15" s="144">
        <v>0</v>
      </c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</row>
    <row r="16" spans="1:60" outlineLevel="2">
      <c r="A16" s="151"/>
      <c r="B16" s="152"/>
      <c r="C16" s="321"/>
      <c r="D16" s="322"/>
      <c r="E16" s="322"/>
      <c r="F16" s="322"/>
      <c r="G16" s="322"/>
      <c r="H16" s="154"/>
      <c r="I16" s="154"/>
      <c r="J16" s="154"/>
      <c r="K16" s="154"/>
      <c r="L16" s="154"/>
      <c r="M16" s="154"/>
      <c r="N16" s="153"/>
      <c r="O16" s="153"/>
      <c r="P16" s="153"/>
      <c r="Q16" s="153"/>
      <c r="R16" s="154"/>
      <c r="S16" s="154"/>
      <c r="T16" s="154"/>
      <c r="U16" s="154"/>
      <c r="V16" s="154"/>
      <c r="W16" s="154"/>
      <c r="X16" s="154"/>
      <c r="Y16" s="154"/>
      <c r="Z16" s="144"/>
      <c r="AA16" s="144"/>
      <c r="AB16" s="144"/>
      <c r="AC16" s="144"/>
      <c r="AD16" s="144"/>
      <c r="AE16" s="144"/>
      <c r="AF16" s="144"/>
      <c r="AG16" s="144" t="s">
        <v>131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</row>
    <row r="17" spans="1:60">
      <c r="A17" s="156" t="s">
        <v>119</v>
      </c>
      <c r="B17" s="157" t="s">
        <v>60</v>
      </c>
      <c r="C17" s="171" t="s">
        <v>61</v>
      </c>
      <c r="D17" s="158"/>
      <c r="E17" s="159"/>
      <c r="F17" s="160"/>
      <c r="G17" s="160">
        <f>SUMIF(AG18:AG64,"&lt;&gt;NOR",G18:G64)</f>
        <v>0</v>
      </c>
      <c r="H17" s="160"/>
      <c r="I17" s="160">
        <f>SUM(I18:I64)</f>
        <v>8249.6200000000008</v>
      </c>
      <c r="J17" s="160"/>
      <c r="K17" s="160">
        <f>SUM(K18:K64)</f>
        <v>16056.58</v>
      </c>
      <c r="L17" s="160"/>
      <c r="M17" s="160">
        <f>SUM(M18:M64)</f>
        <v>0</v>
      </c>
      <c r="N17" s="159"/>
      <c r="O17" s="159">
        <f>SUM(O18:O64)</f>
        <v>0.3</v>
      </c>
      <c r="P17" s="159"/>
      <c r="Q17" s="159">
        <f>SUM(Q18:Q64)</f>
        <v>0</v>
      </c>
      <c r="R17" s="160"/>
      <c r="S17" s="160"/>
      <c r="T17" s="161"/>
      <c r="U17" s="155"/>
      <c r="V17" s="155">
        <f>SUM(V18:V64)</f>
        <v>20.2</v>
      </c>
      <c r="W17" s="155"/>
      <c r="X17" s="155"/>
      <c r="Y17" s="155"/>
      <c r="AG17" t="s">
        <v>120</v>
      </c>
    </row>
    <row r="18" spans="1:60" ht="45" outlineLevel="1">
      <c r="A18" s="163">
        <v>2</v>
      </c>
      <c r="B18" s="164" t="s">
        <v>158</v>
      </c>
      <c r="C18" s="172" t="s">
        <v>159</v>
      </c>
      <c r="D18" s="165" t="s">
        <v>160</v>
      </c>
      <c r="E18" s="166">
        <v>4.2</v>
      </c>
      <c r="F18" s="167"/>
      <c r="G18" s="168">
        <f>ROUND(E18*F18,2)</f>
        <v>0</v>
      </c>
      <c r="H18" s="167">
        <v>1091.79</v>
      </c>
      <c r="I18" s="168">
        <f>ROUND(E18*H18,2)</f>
        <v>4585.5200000000004</v>
      </c>
      <c r="J18" s="167">
        <v>993.21</v>
      </c>
      <c r="K18" s="168">
        <f>ROUND(E18*J18,2)</f>
        <v>4171.4799999999996</v>
      </c>
      <c r="L18" s="168">
        <v>21</v>
      </c>
      <c r="M18" s="168">
        <f>G18*(1+L18/100)</f>
        <v>0</v>
      </c>
      <c r="N18" s="166">
        <v>4.5019999999999998E-2</v>
      </c>
      <c r="O18" s="166">
        <f>ROUND(E18*N18,2)</f>
        <v>0.19</v>
      </c>
      <c r="P18" s="166">
        <v>0</v>
      </c>
      <c r="Q18" s="166">
        <f>ROUND(E18*P18,2)</f>
        <v>0</v>
      </c>
      <c r="R18" s="168" t="s">
        <v>161</v>
      </c>
      <c r="S18" s="168" t="s">
        <v>124</v>
      </c>
      <c r="T18" s="169" t="s">
        <v>124</v>
      </c>
      <c r="U18" s="154">
        <v>1.2869999999999999</v>
      </c>
      <c r="V18" s="154">
        <f>ROUND(E18*U18,2)</f>
        <v>5.41</v>
      </c>
      <c r="W18" s="154"/>
      <c r="X18" s="154" t="s">
        <v>148</v>
      </c>
      <c r="Y18" s="154" t="s">
        <v>127</v>
      </c>
      <c r="Z18" s="144"/>
      <c r="AA18" s="144"/>
      <c r="AB18" s="144"/>
      <c r="AC18" s="144"/>
      <c r="AD18" s="144"/>
      <c r="AE18" s="144"/>
      <c r="AF18" s="144"/>
      <c r="AG18" s="144" t="s">
        <v>162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ht="22.5" outlineLevel="2">
      <c r="A19" s="151"/>
      <c r="B19" s="152"/>
      <c r="C19" s="334" t="s">
        <v>163</v>
      </c>
      <c r="D19" s="335"/>
      <c r="E19" s="335"/>
      <c r="F19" s="335"/>
      <c r="G19" s="335"/>
      <c r="H19" s="154"/>
      <c r="I19" s="154"/>
      <c r="J19" s="154"/>
      <c r="K19" s="154"/>
      <c r="L19" s="154"/>
      <c r="M19" s="154"/>
      <c r="N19" s="153"/>
      <c r="O19" s="153"/>
      <c r="P19" s="153"/>
      <c r="Q19" s="153"/>
      <c r="R19" s="154"/>
      <c r="S19" s="154"/>
      <c r="T19" s="154"/>
      <c r="U19" s="154"/>
      <c r="V19" s="154"/>
      <c r="W19" s="154"/>
      <c r="X19" s="154"/>
      <c r="Y19" s="154"/>
      <c r="Z19" s="144"/>
      <c r="AA19" s="144"/>
      <c r="AB19" s="144"/>
      <c r="AC19" s="144"/>
      <c r="AD19" s="144"/>
      <c r="AE19" s="144"/>
      <c r="AF19" s="144"/>
      <c r="AG19" s="144" t="s">
        <v>151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70" t="str">
        <f>C19</f>
        <v>zřízení nosné konstrukce příčky, vložení tepelné izolace tl. do 5 cm, montáž desek, tmelení spár Q2 a úprava rohů. Včetně dodávek materiálu.</v>
      </c>
      <c r="BB19" s="144"/>
      <c r="BC19" s="144"/>
      <c r="BD19" s="144"/>
      <c r="BE19" s="144"/>
      <c r="BF19" s="144"/>
      <c r="BG19" s="144"/>
      <c r="BH19" s="144"/>
    </row>
    <row r="20" spans="1:60" ht="22.5" outlineLevel="2">
      <c r="A20" s="151"/>
      <c r="B20" s="152"/>
      <c r="C20" s="178" t="s">
        <v>164</v>
      </c>
      <c r="D20" s="176"/>
      <c r="E20" s="177"/>
      <c r="F20" s="154"/>
      <c r="G20" s="154"/>
      <c r="H20" s="154"/>
      <c r="I20" s="154"/>
      <c r="J20" s="154"/>
      <c r="K20" s="154"/>
      <c r="L20" s="154"/>
      <c r="M20" s="154"/>
      <c r="N20" s="153"/>
      <c r="O20" s="153"/>
      <c r="P20" s="153"/>
      <c r="Q20" s="153"/>
      <c r="R20" s="154"/>
      <c r="S20" s="154"/>
      <c r="T20" s="154"/>
      <c r="U20" s="154"/>
      <c r="V20" s="154"/>
      <c r="W20" s="154"/>
      <c r="X20" s="154"/>
      <c r="Y20" s="154"/>
      <c r="Z20" s="144"/>
      <c r="AA20" s="144"/>
      <c r="AB20" s="144"/>
      <c r="AC20" s="144"/>
      <c r="AD20" s="144"/>
      <c r="AE20" s="144"/>
      <c r="AF20" s="144"/>
      <c r="AG20" s="144" t="s">
        <v>153</v>
      </c>
      <c r="AH20" s="144">
        <v>0</v>
      </c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</row>
    <row r="21" spans="1:60" outlineLevel="3">
      <c r="A21" s="151"/>
      <c r="B21" s="152"/>
      <c r="C21" s="178" t="s">
        <v>165</v>
      </c>
      <c r="D21" s="176"/>
      <c r="E21" s="177">
        <v>4.2</v>
      </c>
      <c r="F21" s="154"/>
      <c r="G21" s="154"/>
      <c r="H21" s="154"/>
      <c r="I21" s="154"/>
      <c r="J21" s="154"/>
      <c r="K21" s="154"/>
      <c r="L21" s="154"/>
      <c r="M21" s="154"/>
      <c r="N21" s="153"/>
      <c r="O21" s="153"/>
      <c r="P21" s="153"/>
      <c r="Q21" s="153"/>
      <c r="R21" s="154"/>
      <c r="S21" s="154"/>
      <c r="T21" s="154"/>
      <c r="U21" s="154"/>
      <c r="V21" s="154"/>
      <c r="W21" s="154"/>
      <c r="X21" s="154"/>
      <c r="Y21" s="154"/>
      <c r="Z21" s="144"/>
      <c r="AA21" s="144"/>
      <c r="AB21" s="144"/>
      <c r="AC21" s="144"/>
      <c r="AD21" s="144"/>
      <c r="AE21" s="144"/>
      <c r="AF21" s="144"/>
      <c r="AG21" s="144" t="s">
        <v>153</v>
      </c>
      <c r="AH21" s="144">
        <v>0</v>
      </c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</row>
    <row r="22" spans="1:60" outlineLevel="2">
      <c r="A22" s="151"/>
      <c r="B22" s="152"/>
      <c r="C22" s="321"/>
      <c r="D22" s="322"/>
      <c r="E22" s="322"/>
      <c r="F22" s="322"/>
      <c r="G22" s="322"/>
      <c r="H22" s="154"/>
      <c r="I22" s="154"/>
      <c r="J22" s="154"/>
      <c r="K22" s="154"/>
      <c r="L22" s="154"/>
      <c r="M22" s="154"/>
      <c r="N22" s="153"/>
      <c r="O22" s="153"/>
      <c r="P22" s="153"/>
      <c r="Q22" s="153"/>
      <c r="R22" s="154"/>
      <c r="S22" s="154"/>
      <c r="T22" s="154"/>
      <c r="U22" s="154"/>
      <c r="V22" s="154"/>
      <c r="W22" s="154"/>
      <c r="X22" s="154"/>
      <c r="Y22" s="154"/>
      <c r="Z22" s="144"/>
      <c r="AA22" s="144"/>
      <c r="AB22" s="144"/>
      <c r="AC22" s="144"/>
      <c r="AD22" s="144"/>
      <c r="AE22" s="144"/>
      <c r="AF22" s="144"/>
      <c r="AG22" s="144" t="s">
        <v>131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</row>
    <row r="23" spans="1:60" ht="22.5" outlineLevel="1">
      <c r="A23" s="163">
        <v>3</v>
      </c>
      <c r="B23" s="164" t="s">
        <v>166</v>
      </c>
      <c r="C23" s="172" t="s">
        <v>167</v>
      </c>
      <c r="D23" s="165" t="s">
        <v>160</v>
      </c>
      <c r="E23" s="166">
        <v>10.88</v>
      </c>
      <c r="F23" s="167"/>
      <c r="G23" s="168">
        <f>ROUND(E23*F23,2)</f>
        <v>0</v>
      </c>
      <c r="H23" s="167">
        <v>170.13</v>
      </c>
      <c r="I23" s="168">
        <f>ROUND(E23*H23,2)</f>
        <v>1851.01</v>
      </c>
      <c r="J23" s="167">
        <v>385.87</v>
      </c>
      <c r="K23" s="168">
        <f>ROUND(E23*J23,2)</f>
        <v>4198.2700000000004</v>
      </c>
      <c r="L23" s="168">
        <v>21</v>
      </c>
      <c r="M23" s="168">
        <f>G23*(1+L23/100)</f>
        <v>0</v>
      </c>
      <c r="N23" s="166">
        <v>5.6699999999999997E-3</v>
      </c>
      <c r="O23" s="166">
        <f>ROUND(E23*N23,2)</f>
        <v>0.06</v>
      </c>
      <c r="P23" s="166">
        <v>0</v>
      </c>
      <c r="Q23" s="166">
        <f>ROUND(E23*P23,2)</f>
        <v>0</v>
      </c>
      <c r="R23" s="168" t="s">
        <v>161</v>
      </c>
      <c r="S23" s="168" t="s">
        <v>124</v>
      </c>
      <c r="T23" s="169" t="s">
        <v>124</v>
      </c>
      <c r="U23" s="154">
        <v>0.5</v>
      </c>
      <c r="V23" s="154">
        <f>ROUND(E23*U23,2)</f>
        <v>5.44</v>
      </c>
      <c r="W23" s="154"/>
      <c r="X23" s="154" t="s">
        <v>148</v>
      </c>
      <c r="Y23" s="154" t="s">
        <v>127</v>
      </c>
      <c r="Z23" s="144"/>
      <c r="AA23" s="144"/>
      <c r="AB23" s="144"/>
      <c r="AC23" s="144"/>
      <c r="AD23" s="144"/>
      <c r="AE23" s="144"/>
      <c r="AF23" s="144"/>
      <c r="AG23" s="144" t="s">
        <v>149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</row>
    <row r="24" spans="1:60" outlineLevel="2">
      <c r="A24" s="151"/>
      <c r="B24" s="152"/>
      <c r="C24" s="178" t="s">
        <v>168</v>
      </c>
      <c r="D24" s="176"/>
      <c r="E24" s="177"/>
      <c r="F24" s="154"/>
      <c r="G24" s="154"/>
      <c r="H24" s="154"/>
      <c r="I24" s="154"/>
      <c r="J24" s="154"/>
      <c r="K24" s="154"/>
      <c r="L24" s="154"/>
      <c r="M24" s="154"/>
      <c r="N24" s="153"/>
      <c r="O24" s="153"/>
      <c r="P24" s="153"/>
      <c r="Q24" s="153"/>
      <c r="R24" s="154"/>
      <c r="S24" s="154"/>
      <c r="T24" s="154"/>
      <c r="U24" s="154"/>
      <c r="V24" s="154"/>
      <c r="W24" s="154"/>
      <c r="X24" s="154"/>
      <c r="Y24" s="154"/>
      <c r="Z24" s="144"/>
      <c r="AA24" s="144"/>
      <c r="AB24" s="144"/>
      <c r="AC24" s="144"/>
      <c r="AD24" s="144"/>
      <c r="AE24" s="144"/>
      <c r="AF24" s="144"/>
      <c r="AG24" s="144" t="s">
        <v>153</v>
      </c>
      <c r="AH24" s="144">
        <v>0</v>
      </c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</row>
    <row r="25" spans="1:60" outlineLevel="3">
      <c r="A25" s="151"/>
      <c r="B25" s="152"/>
      <c r="C25" s="178" t="s">
        <v>169</v>
      </c>
      <c r="D25" s="176"/>
      <c r="E25" s="177">
        <v>8.4</v>
      </c>
      <c r="F25" s="154"/>
      <c r="G25" s="154"/>
      <c r="H25" s="154"/>
      <c r="I25" s="154"/>
      <c r="J25" s="154"/>
      <c r="K25" s="154"/>
      <c r="L25" s="154"/>
      <c r="M25" s="154"/>
      <c r="N25" s="153"/>
      <c r="O25" s="153"/>
      <c r="P25" s="153"/>
      <c r="Q25" s="153"/>
      <c r="R25" s="154"/>
      <c r="S25" s="154"/>
      <c r="T25" s="154"/>
      <c r="U25" s="154"/>
      <c r="V25" s="154"/>
      <c r="W25" s="154"/>
      <c r="X25" s="154"/>
      <c r="Y25" s="154"/>
      <c r="Z25" s="144"/>
      <c r="AA25" s="144"/>
      <c r="AB25" s="144"/>
      <c r="AC25" s="144"/>
      <c r="AD25" s="144"/>
      <c r="AE25" s="144"/>
      <c r="AF25" s="144"/>
      <c r="AG25" s="144" t="s">
        <v>153</v>
      </c>
      <c r="AH25" s="144">
        <v>0</v>
      </c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</row>
    <row r="26" spans="1:60" outlineLevel="3">
      <c r="A26" s="151"/>
      <c r="B26" s="152"/>
      <c r="C26" s="178" t="s">
        <v>168</v>
      </c>
      <c r="D26" s="176"/>
      <c r="E26" s="177"/>
      <c r="F26" s="154"/>
      <c r="G26" s="154"/>
      <c r="H26" s="154"/>
      <c r="I26" s="154"/>
      <c r="J26" s="154"/>
      <c r="K26" s="154"/>
      <c r="L26" s="154"/>
      <c r="M26" s="154"/>
      <c r="N26" s="153"/>
      <c r="O26" s="153"/>
      <c r="P26" s="153"/>
      <c r="Q26" s="153"/>
      <c r="R26" s="154"/>
      <c r="S26" s="154"/>
      <c r="T26" s="154"/>
      <c r="U26" s="154"/>
      <c r="V26" s="154"/>
      <c r="W26" s="154"/>
      <c r="X26" s="154"/>
      <c r="Y26" s="154"/>
      <c r="Z26" s="144"/>
      <c r="AA26" s="144"/>
      <c r="AB26" s="144"/>
      <c r="AC26" s="144"/>
      <c r="AD26" s="144"/>
      <c r="AE26" s="144"/>
      <c r="AF26" s="144"/>
      <c r="AG26" s="144" t="s">
        <v>153</v>
      </c>
      <c r="AH26" s="144">
        <v>0</v>
      </c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</row>
    <row r="27" spans="1:60" outlineLevel="3">
      <c r="A27" s="151"/>
      <c r="B27" s="152"/>
      <c r="C27" s="178" t="s">
        <v>170</v>
      </c>
      <c r="D27" s="176"/>
      <c r="E27" s="177"/>
      <c r="F27" s="154"/>
      <c r="G27" s="154"/>
      <c r="H27" s="154"/>
      <c r="I27" s="154"/>
      <c r="J27" s="154"/>
      <c r="K27" s="154"/>
      <c r="L27" s="154"/>
      <c r="M27" s="154"/>
      <c r="N27" s="153"/>
      <c r="O27" s="153"/>
      <c r="P27" s="153"/>
      <c r="Q27" s="153"/>
      <c r="R27" s="154"/>
      <c r="S27" s="154"/>
      <c r="T27" s="154"/>
      <c r="U27" s="154"/>
      <c r="V27" s="154"/>
      <c r="W27" s="154"/>
      <c r="X27" s="154"/>
      <c r="Y27" s="154"/>
      <c r="Z27" s="144"/>
      <c r="AA27" s="144"/>
      <c r="AB27" s="144"/>
      <c r="AC27" s="144"/>
      <c r="AD27" s="144"/>
      <c r="AE27" s="144"/>
      <c r="AF27" s="144"/>
      <c r="AG27" s="144" t="s">
        <v>153</v>
      </c>
      <c r="AH27" s="144">
        <v>0</v>
      </c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</row>
    <row r="28" spans="1:60" outlineLevel="3">
      <c r="A28" s="151"/>
      <c r="B28" s="152"/>
      <c r="C28" s="178" t="s">
        <v>171</v>
      </c>
      <c r="D28" s="176"/>
      <c r="E28" s="177">
        <v>1.2</v>
      </c>
      <c r="F28" s="154"/>
      <c r="G28" s="154"/>
      <c r="H28" s="154"/>
      <c r="I28" s="154"/>
      <c r="J28" s="154"/>
      <c r="K28" s="154"/>
      <c r="L28" s="154"/>
      <c r="M28" s="154"/>
      <c r="N28" s="153"/>
      <c r="O28" s="153"/>
      <c r="P28" s="153"/>
      <c r="Q28" s="153"/>
      <c r="R28" s="154"/>
      <c r="S28" s="154"/>
      <c r="T28" s="154"/>
      <c r="U28" s="154"/>
      <c r="V28" s="154"/>
      <c r="W28" s="154"/>
      <c r="X28" s="154"/>
      <c r="Y28" s="154"/>
      <c r="Z28" s="144"/>
      <c r="AA28" s="144"/>
      <c r="AB28" s="144"/>
      <c r="AC28" s="144"/>
      <c r="AD28" s="144"/>
      <c r="AE28" s="144"/>
      <c r="AF28" s="144"/>
      <c r="AG28" s="144" t="s">
        <v>153</v>
      </c>
      <c r="AH28" s="144">
        <v>0</v>
      </c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</row>
    <row r="29" spans="1:60" outlineLevel="3">
      <c r="A29" s="151"/>
      <c r="B29" s="152"/>
      <c r="C29" s="178" t="s">
        <v>154</v>
      </c>
      <c r="D29" s="176"/>
      <c r="E29" s="177"/>
      <c r="F29" s="154"/>
      <c r="G29" s="154"/>
      <c r="H29" s="154"/>
      <c r="I29" s="154"/>
      <c r="J29" s="154"/>
      <c r="K29" s="154"/>
      <c r="L29" s="154"/>
      <c r="M29" s="154"/>
      <c r="N29" s="153"/>
      <c r="O29" s="153"/>
      <c r="P29" s="153"/>
      <c r="Q29" s="153"/>
      <c r="R29" s="154"/>
      <c r="S29" s="154"/>
      <c r="T29" s="154"/>
      <c r="U29" s="154"/>
      <c r="V29" s="154"/>
      <c r="W29" s="154"/>
      <c r="X29" s="154"/>
      <c r="Y29" s="154"/>
      <c r="Z29" s="144"/>
      <c r="AA29" s="144"/>
      <c r="AB29" s="144"/>
      <c r="AC29" s="144"/>
      <c r="AD29" s="144"/>
      <c r="AE29" s="144"/>
      <c r="AF29" s="144"/>
      <c r="AG29" s="144" t="s">
        <v>153</v>
      </c>
      <c r="AH29" s="144">
        <v>0</v>
      </c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</row>
    <row r="30" spans="1:60" outlineLevel="3">
      <c r="A30" s="151"/>
      <c r="B30" s="152"/>
      <c r="C30" s="178" t="s">
        <v>172</v>
      </c>
      <c r="D30" s="176"/>
      <c r="E30" s="177"/>
      <c r="F30" s="154"/>
      <c r="G30" s="154"/>
      <c r="H30" s="154"/>
      <c r="I30" s="154"/>
      <c r="J30" s="154"/>
      <c r="K30" s="154"/>
      <c r="L30" s="154"/>
      <c r="M30" s="154"/>
      <c r="N30" s="153"/>
      <c r="O30" s="153"/>
      <c r="P30" s="153"/>
      <c r="Q30" s="153"/>
      <c r="R30" s="154"/>
      <c r="S30" s="154"/>
      <c r="T30" s="154"/>
      <c r="U30" s="154"/>
      <c r="V30" s="154"/>
      <c r="W30" s="154"/>
      <c r="X30" s="154"/>
      <c r="Y30" s="154"/>
      <c r="Z30" s="144"/>
      <c r="AA30" s="144"/>
      <c r="AB30" s="144"/>
      <c r="AC30" s="144"/>
      <c r="AD30" s="144"/>
      <c r="AE30" s="144"/>
      <c r="AF30" s="144"/>
      <c r="AG30" s="144" t="s">
        <v>153</v>
      </c>
      <c r="AH30" s="144">
        <v>0</v>
      </c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</row>
    <row r="31" spans="1:60" outlineLevel="3">
      <c r="A31" s="151"/>
      <c r="B31" s="152"/>
      <c r="C31" s="178" t="s">
        <v>173</v>
      </c>
      <c r="D31" s="176"/>
      <c r="E31" s="177">
        <v>1.28</v>
      </c>
      <c r="F31" s="154"/>
      <c r="G31" s="154"/>
      <c r="H31" s="154"/>
      <c r="I31" s="154"/>
      <c r="J31" s="154"/>
      <c r="K31" s="154"/>
      <c r="L31" s="154"/>
      <c r="M31" s="154"/>
      <c r="N31" s="153"/>
      <c r="O31" s="153"/>
      <c r="P31" s="153"/>
      <c r="Q31" s="153"/>
      <c r="R31" s="154"/>
      <c r="S31" s="154"/>
      <c r="T31" s="154"/>
      <c r="U31" s="154"/>
      <c r="V31" s="154"/>
      <c r="W31" s="154"/>
      <c r="X31" s="154"/>
      <c r="Y31" s="154"/>
      <c r="Z31" s="144"/>
      <c r="AA31" s="144"/>
      <c r="AB31" s="144"/>
      <c r="AC31" s="144"/>
      <c r="AD31" s="144"/>
      <c r="AE31" s="144"/>
      <c r="AF31" s="144"/>
      <c r="AG31" s="144" t="s">
        <v>153</v>
      </c>
      <c r="AH31" s="144">
        <v>0</v>
      </c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</row>
    <row r="32" spans="1:60" outlineLevel="2">
      <c r="A32" s="151"/>
      <c r="B32" s="152"/>
      <c r="C32" s="321"/>
      <c r="D32" s="322"/>
      <c r="E32" s="322"/>
      <c r="F32" s="322"/>
      <c r="G32" s="322"/>
      <c r="H32" s="154"/>
      <c r="I32" s="154"/>
      <c r="J32" s="154"/>
      <c r="K32" s="154"/>
      <c r="L32" s="154"/>
      <c r="M32" s="154"/>
      <c r="N32" s="153"/>
      <c r="O32" s="153"/>
      <c r="P32" s="153"/>
      <c r="Q32" s="153"/>
      <c r="R32" s="154"/>
      <c r="S32" s="154"/>
      <c r="T32" s="154"/>
      <c r="U32" s="154"/>
      <c r="V32" s="154"/>
      <c r="W32" s="154"/>
      <c r="X32" s="154"/>
      <c r="Y32" s="154"/>
      <c r="Z32" s="144"/>
      <c r="AA32" s="144"/>
      <c r="AB32" s="144"/>
      <c r="AC32" s="144"/>
      <c r="AD32" s="144"/>
      <c r="AE32" s="144"/>
      <c r="AF32" s="144"/>
      <c r="AG32" s="144" t="s">
        <v>131</v>
      </c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</row>
    <row r="33" spans="1:60" ht="45" outlineLevel="1">
      <c r="A33" s="163">
        <v>4</v>
      </c>
      <c r="B33" s="164" t="s">
        <v>174</v>
      </c>
      <c r="C33" s="172" t="s">
        <v>175</v>
      </c>
      <c r="D33" s="165" t="s">
        <v>160</v>
      </c>
      <c r="E33" s="166">
        <v>1.92</v>
      </c>
      <c r="F33" s="167"/>
      <c r="G33" s="168">
        <f>ROUND(E33*F33,2)</f>
        <v>0</v>
      </c>
      <c r="H33" s="167">
        <v>695.03</v>
      </c>
      <c r="I33" s="168">
        <f>ROUND(E33*H33,2)</f>
        <v>1334.46</v>
      </c>
      <c r="J33" s="167">
        <v>655.97</v>
      </c>
      <c r="K33" s="168">
        <f>ROUND(E33*J33,2)</f>
        <v>1259.46</v>
      </c>
      <c r="L33" s="168">
        <v>21</v>
      </c>
      <c r="M33" s="168">
        <f>G33*(1+L33/100)</f>
        <v>0</v>
      </c>
      <c r="N33" s="166">
        <v>0</v>
      </c>
      <c r="O33" s="166">
        <f>ROUND(E33*N33,2)</f>
        <v>0</v>
      </c>
      <c r="P33" s="166">
        <v>0</v>
      </c>
      <c r="Q33" s="166">
        <f>ROUND(E33*P33,2)</f>
        <v>0</v>
      </c>
      <c r="R33" s="168" t="s">
        <v>161</v>
      </c>
      <c r="S33" s="168" t="s">
        <v>124</v>
      </c>
      <c r="T33" s="169" t="s">
        <v>124</v>
      </c>
      <c r="U33" s="154">
        <v>0.93</v>
      </c>
      <c r="V33" s="154">
        <f>ROUND(E33*U33,2)</f>
        <v>1.79</v>
      </c>
      <c r="W33" s="154"/>
      <c r="X33" s="154" t="s">
        <v>148</v>
      </c>
      <c r="Y33" s="154" t="s">
        <v>127</v>
      </c>
      <c r="Z33" s="144"/>
      <c r="AA33" s="144"/>
      <c r="AB33" s="144"/>
      <c r="AC33" s="144"/>
      <c r="AD33" s="144"/>
      <c r="AE33" s="144"/>
      <c r="AF33" s="144"/>
      <c r="AG33" s="144" t="s">
        <v>162</v>
      </c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</row>
    <row r="34" spans="1:60" outlineLevel="2">
      <c r="A34" s="151"/>
      <c r="B34" s="152"/>
      <c r="C34" s="178" t="s">
        <v>168</v>
      </c>
      <c r="D34" s="176"/>
      <c r="E34" s="177"/>
      <c r="F34" s="154"/>
      <c r="G34" s="154"/>
      <c r="H34" s="154"/>
      <c r="I34" s="154"/>
      <c r="J34" s="154"/>
      <c r="K34" s="154"/>
      <c r="L34" s="154"/>
      <c r="M34" s="154"/>
      <c r="N34" s="153"/>
      <c r="O34" s="153"/>
      <c r="P34" s="153"/>
      <c r="Q34" s="153"/>
      <c r="R34" s="154"/>
      <c r="S34" s="154"/>
      <c r="T34" s="154"/>
      <c r="U34" s="154"/>
      <c r="V34" s="154"/>
      <c r="W34" s="154"/>
      <c r="X34" s="154"/>
      <c r="Y34" s="154"/>
      <c r="Z34" s="144"/>
      <c r="AA34" s="144"/>
      <c r="AB34" s="144"/>
      <c r="AC34" s="144"/>
      <c r="AD34" s="144"/>
      <c r="AE34" s="144"/>
      <c r="AF34" s="144"/>
      <c r="AG34" s="144" t="s">
        <v>153</v>
      </c>
      <c r="AH34" s="144">
        <v>0</v>
      </c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0" outlineLevel="3">
      <c r="A35" s="151"/>
      <c r="B35" s="152"/>
      <c r="C35" s="178" t="s">
        <v>176</v>
      </c>
      <c r="D35" s="176"/>
      <c r="E35" s="177">
        <v>1.92</v>
      </c>
      <c r="F35" s="154"/>
      <c r="G35" s="154"/>
      <c r="H35" s="154"/>
      <c r="I35" s="154"/>
      <c r="J35" s="154"/>
      <c r="K35" s="154"/>
      <c r="L35" s="154"/>
      <c r="M35" s="154"/>
      <c r="N35" s="153"/>
      <c r="O35" s="153"/>
      <c r="P35" s="153"/>
      <c r="Q35" s="153"/>
      <c r="R35" s="154"/>
      <c r="S35" s="154"/>
      <c r="T35" s="154"/>
      <c r="U35" s="154"/>
      <c r="V35" s="154"/>
      <c r="W35" s="154"/>
      <c r="X35" s="154"/>
      <c r="Y35" s="154"/>
      <c r="Z35" s="144"/>
      <c r="AA35" s="144"/>
      <c r="AB35" s="144"/>
      <c r="AC35" s="144"/>
      <c r="AD35" s="144"/>
      <c r="AE35" s="144"/>
      <c r="AF35" s="144"/>
      <c r="AG35" s="144" t="s">
        <v>153</v>
      </c>
      <c r="AH35" s="144">
        <v>0</v>
      </c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</row>
    <row r="36" spans="1:60" outlineLevel="2">
      <c r="A36" s="151"/>
      <c r="B36" s="152"/>
      <c r="C36" s="321"/>
      <c r="D36" s="322"/>
      <c r="E36" s="322"/>
      <c r="F36" s="322"/>
      <c r="G36" s="322"/>
      <c r="H36" s="154"/>
      <c r="I36" s="154"/>
      <c r="J36" s="154"/>
      <c r="K36" s="154"/>
      <c r="L36" s="154"/>
      <c r="M36" s="154"/>
      <c r="N36" s="153"/>
      <c r="O36" s="153"/>
      <c r="P36" s="153"/>
      <c r="Q36" s="153"/>
      <c r="R36" s="154"/>
      <c r="S36" s="154"/>
      <c r="T36" s="154"/>
      <c r="U36" s="154"/>
      <c r="V36" s="154"/>
      <c r="W36" s="154"/>
      <c r="X36" s="154"/>
      <c r="Y36" s="154"/>
      <c r="Z36" s="144"/>
      <c r="AA36" s="144"/>
      <c r="AB36" s="144"/>
      <c r="AC36" s="144"/>
      <c r="AD36" s="144"/>
      <c r="AE36" s="144"/>
      <c r="AF36" s="144"/>
      <c r="AG36" s="144" t="s">
        <v>131</v>
      </c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</row>
    <row r="37" spans="1:60" ht="22.5" outlineLevel="1">
      <c r="A37" s="163">
        <v>5</v>
      </c>
      <c r="B37" s="164" t="s">
        <v>177</v>
      </c>
      <c r="C37" s="172" t="s">
        <v>178</v>
      </c>
      <c r="D37" s="165" t="s">
        <v>160</v>
      </c>
      <c r="E37" s="166">
        <v>1.2</v>
      </c>
      <c r="F37" s="167"/>
      <c r="G37" s="168">
        <f>ROUND(E37*F37,2)</f>
        <v>0</v>
      </c>
      <c r="H37" s="167">
        <v>398.86</v>
      </c>
      <c r="I37" s="168">
        <f>ROUND(E37*H37,2)</f>
        <v>478.63</v>
      </c>
      <c r="J37" s="167">
        <v>733.14</v>
      </c>
      <c r="K37" s="168">
        <f>ROUND(E37*J37,2)</f>
        <v>879.77</v>
      </c>
      <c r="L37" s="168">
        <v>21</v>
      </c>
      <c r="M37" s="168">
        <f>G37*(1+L37/100)</f>
        <v>0</v>
      </c>
      <c r="N37" s="166">
        <v>1.205E-2</v>
      </c>
      <c r="O37" s="166">
        <f>ROUND(E37*N37,2)</f>
        <v>0.01</v>
      </c>
      <c r="P37" s="166">
        <v>0</v>
      </c>
      <c r="Q37" s="166">
        <f>ROUND(E37*P37,2)</f>
        <v>0</v>
      </c>
      <c r="R37" s="168" t="s">
        <v>161</v>
      </c>
      <c r="S37" s="168" t="s">
        <v>124</v>
      </c>
      <c r="T37" s="169" t="s">
        <v>124</v>
      </c>
      <c r="U37" s="154">
        <v>1.01</v>
      </c>
      <c r="V37" s="154">
        <f>ROUND(E37*U37,2)</f>
        <v>1.21</v>
      </c>
      <c r="W37" s="154"/>
      <c r="X37" s="154" t="s">
        <v>148</v>
      </c>
      <c r="Y37" s="154" t="s">
        <v>127</v>
      </c>
      <c r="Z37" s="144"/>
      <c r="AA37" s="144"/>
      <c r="AB37" s="144"/>
      <c r="AC37" s="144"/>
      <c r="AD37" s="144"/>
      <c r="AE37" s="144"/>
      <c r="AF37" s="144"/>
      <c r="AG37" s="144" t="s">
        <v>149</v>
      </c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</row>
    <row r="38" spans="1:60" outlineLevel="2">
      <c r="A38" s="151"/>
      <c r="B38" s="152"/>
      <c r="C38" s="330" t="s">
        <v>179</v>
      </c>
      <c r="D38" s="331"/>
      <c r="E38" s="331"/>
      <c r="F38" s="331"/>
      <c r="G38" s="331"/>
      <c r="H38" s="154"/>
      <c r="I38" s="154"/>
      <c r="J38" s="154"/>
      <c r="K38" s="154"/>
      <c r="L38" s="154"/>
      <c r="M38" s="154"/>
      <c r="N38" s="153"/>
      <c r="O38" s="153"/>
      <c r="P38" s="153"/>
      <c r="Q38" s="153"/>
      <c r="R38" s="154"/>
      <c r="S38" s="154"/>
      <c r="T38" s="154"/>
      <c r="U38" s="154"/>
      <c r="V38" s="154"/>
      <c r="W38" s="154"/>
      <c r="X38" s="154"/>
      <c r="Y38" s="154"/>
      <c r="Z38" s="144"/>
      <c r="AA38" s="144"/>
      <c r="AB38" s="144"/>
      <c r="AC38" s="144"/>
      <c r="AD38" s="144"/>
      <c r="AE38" s="144"/>
      <c r="AF38" s="144"/>
      <c r="AG38" s="144" t="s">
        <v>130</v>
      </c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</row>
    <row r="39" spans="1:60" outlineLevel="3">
      <c r="A39" s="151"/>
      <c r="B39" s="152"/>
      <c r="C39" s="332" t="s">
        <v>180</v>
      </c>
      <c r="D39" s="333"/>
      <c r="E39" s="333"/>
      <c r="F39" s="333"/>
      <c r="G39" s="333"/>
      <c r="H39" s="154"/>
      <c r="I39" s="154"/>
      <c r="J39" s="154"/>
      <c r="K39" s="154"/>
      <c r="L39" s="154"/>
      <c r="M39" s="154"/>
      <c r="N39" s="153"/>
      <c r="O39" s="153"/>
      <c r="P39" s="153"/>
      <c r="Q39" s="153"/>
      <c r="R39" s="154"/>
      <c r="S39" s="154"/>
      <c r="T39" s="154"/>
      <c r="U39" s="154"/>
      <c r="V39" s="154"/>
      <c r="W39" s="154"/>
      <c r="X39" s="154"/>
      <c r="Y39" s="154"/>
      <c r="Z39" s="144"/>
      <c r="AA39" s="144"/>
      <c r="AB39" s="144"/>
      <c r="AC39" s="144"/>
      <c r="AD39" s="144"/>
      <c r="AE39" s="144"/>
      <c r="AF39" s="144"/>
      <c r="AG39" s="144" t="s">
        <v>130</v>
      </c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</row>
    <row r="40" spans="1:60" outlineLevel="3">
      <c r="A40" s="151"/>
      <c r="B40" s="152"/>
      <c r="C40" s="332" t="s">
        <v>181</v>
      </c>
      <c r="D40" s="333"/>
      <c r="E40" s="333"/>
      <c r="F40" s="333"/>
      <c r="G40" s="333"/>
      <c r="H40" s="154"/>
      <c r="I40" s="154"/>
      <c r="J40" s="154"/>
      <c r="K40" s="154"/>
      <c r="L40" s="154"/>
      <c r="M40" s="154"/>
      <c r="N40" s="153"/>
      <c r="O40" s="153"/>
      <c r="P40" s="153"/>
      <c r="Q40" s="153"/>
      <c r="R40" s="154"/>
      <c r="S40" s="154"/>
      <c r="T40" s="154"/>
      <c r="U40" s="154"/>
      <c r="V40" s="154"/>
      <c r="W40" s="154"/>
      <c r="X40" s="154"/>
      <c r="Y40" s="154"/>
      <c r="Z40" s="144"/>
      <c r="AA40" s="144"/>
      <c r="AB40" s="144"/>
      <c r="AC40" s="144"/>
      <c r="AD40" s="144"/>
      <c r="AE40" s="144"/>
      <c r="AF40" s="144"/>
      <c r="AG40" s="144" t="s">
        <v>130</v>
      </c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</row>
    <row r="41" spans="1:60" outlineLevel="3">
      <c r="A41" s="151"/>
      <c r="B41" s="152"/>
      <c r="C41" s="332" t="s">
        <v>182</v>
      </c>
      <c r="D41" s="333"/>
      <c r="E41" s="333"/>
      <c r="F41" s="333"/>
      <c r="G41" s="333"/>
      <c r="H41" s="154"/>
      <c r="I41" s="154"/>
      <c r="J41" s="154"/>
      <c r="K41" s="154"/>
      <c r="L41" s="154"/>
      <c r="M41" s="154"/>
      <c r="N41" s="153"/>
      <c r="O41" s="153"/>
      <c r="P41" s="153"/>
      <c r="Q41" s="153"/>
      <c r="R41" s="154"/>
      <c r="S41" s="154"/>
      <c r="T41" s="154"/>
      <c r="U41" s="154"/>
      <c r="V41" s="154"/>
      <c r="W41" s="154"/>
      <c r="X41" s="154"/>
      <c r="Y41" s="154"/>
      <c r="Z41" s="144"/>
      <c r="AA41" s="144"/>
      <c r="AB41" s="144"/>
      <c r="AC41" s="144"/>
      <c r="AD41" s="144"/>
      <c r="AE41" s="144"/>
      <c r="AF41" s="144"/>
      <c r="AG41" s="144" t="s">
        <v>130</v>
      </c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</row>
    <row r="42" spans="1:60" outlineLevel="3">
      <c r="A42" s="151"/>
      <c r="B42" s="152"/>
      <c r="C42" s="332" t="s">
        <v>183</v>
      </c>
      <c r="D42" s="333"/>
      <c r="E42" s="333"/>
      <c r="F42" s="333"/>
      <c r="G42" s="333"/>
      <c r="H42" s="154"/>
      <c r="I42" s="154"/>
      <c r="J42" s="154"/>
      <c r="K42" s="154"/>
      <c r="L42" s="154"/>
      <c r="M42" s="154"/>
      <c r="N42" s="153"/>
      <c r="O42" s="153"/>
      <c r="P42" s="153"/>
      <c r="Q42" s="153"/>
      <c r="R42" s="154"/>
      <c r="S42" s="154"/>
      <c r="T42" s="154"/>
      <c r="U42" s="154"/>
      <c r="V42" s="154"/>
      <c r="W42" s="154"/>
      <c r="X42" s="154"/>
      <c r="Y42" s="154"/>
      <c r="Z42" s="144"/>
      <c r="AA42" s="144"/>
      <c r="AB42" s="144"/>
      <c r="AC42" s="144"/>
      <c r="AD42" s="144"/>
      <c r="AE42" s="144"/>
      <c r="AF42" s="144"/>
      <c r="AG42" s="144" t="s">
        <v>130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</row>
    <row r="43" spans="1:60" outlineLevel="3">
      <c r="A43" s="151"/>
      <c r="B43" s="152"/>
      <c r="C43" s="332" t="s">
        <v>184</v>
      </c>
      <c r="D43" s="333"/>
      <c r="E43" s="333"/>
      <c r="F43" s="333"/>
      <c r="G43" s="333"/>
      <c r="H43" s="154"/>
      <c r="I43" s="154"/>
      <c r="J43" s="154"/>
      <c r="K43" s="154"/>
      <c r="L43" s="154"/>
      <c r="M43" s="154"/>
      <c r="N43" s="153"/>
      <c r="O43" s="153"/>
      <c r="P43" s="153"/>
      <c r="Q43" s="153"/>
      <c r="R43" s="154"/>
      <c r="S43" s="154"/>
      <c r="T43" s="154"/>
      <c r="U43" s="154"/>
      <c r="V43" s="154"/>
      <c r="W43" s="154"/>
      <c r="X43" s="154"/>
      <c r="Y43" s="154"/>
      <c r="Z43" s="144"/>
      <c r="AA43" s="144"/>
      <c r="AB43" s="144"/>
      <c r="AC43" s="144"/>
      <c r="AD43" s="144"/>
      <c r="AE43" s="144"/>
      <c r="AF43" s="144"/>
      <c r="AG43" s="144" t="s">
        <v>130</v>
      </c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</row>
    <row r="44" spans="1:60" outlineLevel="3">
      <c r="A44" s="151"/>
      <c r="B44" s="152"/>
      <c r="C44" s="332" t="s">
        <v>185</v>
      </c>
      <c r="D44" s="333"/>
      <c r="E44" s="333"/>
      <c r="F44" s="333"/>
      <c r="G44" s="333"/>
      <c r="H44" s="154"/>
      <c r="I44" s="154"/>
      <c r="J44" s="154"/>
      <c r="K44" s="154"/>
      <c r="L44" s="154"/>
      <c r="M44" s="154"/>
      <c r="N44" s="153"/>
      <c r="O44" s="153"/>
      <c r="P44" s="153"/>
      <c r="Q44" s="153"/>
      <c r="R44" s="154"/>
      <c r="S44" s="154"/>
      <c r="T44" s="154"/>
      <c r="U44" s="154"/>
      <c r="V44" s="154"/>
      <c r="W44" s="154"/>
      <c r="X44" s="154"/>
      <c r="Y44" s="154"/>
      <c r="Z44" s="144"/>
      <c r="AA44" s="144"/>
      <c r="AB44" s="144"/>
      <c r="AC44" s="144"/>
      <c r="AD44" s="144"/>
      <c r="AE44" s="144"/>
      <c r="AF44" s="144"/>
      <c r="AG44" s="144" t="s">
        <v>130</v>
      </c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</row>
    <row r="45" spans="1:60" outlineLevel="3">
      <c r="A45" s="151"/>
      <c r="B45" s="152"/>
      <c r="C45" s="332" t="s">
        <v>186</v>
      </c>
      <c r="D45" s="333"/>
      <c r="E45" s="333"/>
      <c r="F45" s="333"/>
      <c r="G45" s="333"/>
      <c r="H45" s="154"/>
      <c r="I45" s="154"/>
      <c r="J45" s="154"/>
      <c r="K45" s="154"/>
      <c r="L45" s="154"/>
      <c r="M45" s="154"/>
      <c r="N45" s="153"/>
      <c r="O45" s="153"/>
      <c r="P45" s="153"/>
      <c r="Q45" s="153"/>
      <c r="R45" s="154"/>
      <c r="S45" s="154"/>
      <c r="T45" s="154"/>
      <c r="U45" s="154"/>
      <c r="V45" s="154"/>
      <c r="W45" s="154"/>
      <c r="X45" s="154"/>
      <c r="Y45" s="154"/>
      <c r="Z45" s="144"/>
      <c r="AA45" s="144"/>
      <c r="AB45" s="144"/>
      <c r="AC45" s="144"/>
      <c r="AD45" s="144"/>
      <c r="AE45" s="144"/>
      <c r="AF45" s="144"/>
      <c r="AG45" s="144" t="s">
        <v>130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</row>
    <row r="46" spans="1:60" outlineLevel="2">
      <c r="A46" s="151"/>
      <c r="B46" s="152"/>
      <c r="C46" s="178" t="s">
        <v>168</v>
      </c>
      <c r="D46" s="176"/>
      <c r="E46" s="177"/>
      <c r="F46" s="154"/>
      <c r="G46" s="154"/>
      <c r="H46" s="154"/>
      <c r="I46" s="154"/>
      <c r="J46" s="154"/>
      <c r="K46" s="154"/>
      <c r="L46" s="154"/>
      <c r="M46" s="154"/>
      <c r="N46" s="153"/>
      <c r="O46" s="153"/>
      <c r="P46" s="153"/>
      <c r="Q46" s="153"/>
      <c r="R46" s="154"/>
      <c r="S46" s="154"/>
      <c r="T46" s="154"/>
      <c r="U46" s="154"/>
      <c r="V46" s="154"/>
      <c r="W46" s="154"/>
      <c r="X46" s="154"/>
      <c r="Y46" s="154"/>
      <c r="Z46" s="144"/>
      <c r="AA46" s="144"/>
      <c r="AB46" s="144"/>
      <c r="AC46" s="144"/>
      <c r="AD46" s="144"/>
      <c r="AE46" s="144"/>
      <c r="AF46" s="144"/>
      <c r="AG46" s="144" t="s">
        <v>153</v>
      </c>
      <c r="AH46" s="144">
        <v>0</v>
      </c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</row>
    <row r="47" spans="1:60" outlineLevel="3">
      <c r="A47" s="151"/>
      <c r="B47" s="152"/>
      <c r="C47" s="178" t="s">
        <v>170</v>
      </c>
      <c r="D47" s="176"/>
      <c r="E47" s="177"/>
      <c r="F47" s="154"/>
      <c r="G47" s="154"/>
      <c r="H47" s="154"/>
      <c r="I47" s="154"/>
      <c r="J47" s="154"/>
      <c r="K47" s="154"/>
      <c r="L47" s="154"/>
      <c r="M47" s="154"/>
      <c r="N47" s="153"/>
      <c r="O47" s="153"/>
      <c r="P47" s="153"/>
      <c r="Q47" s="153"/>
      <c r="R47" s="154"/>
      <c r="S47" s="154"/>
      <c r="T47" s="154"/>
      <c r="U47" s="154"/>
      <c r="V47" s="154"/>
      <c r="W47" s="154"/>
      <c r="X47" s="154"/>
      <c r="Y47" s="154"/>
      <c r="Z47" s="144"/>
      <c r="AA47" s="144"/>
      <c r="AB47" s="144"/>
      <c r="AC47" s="144"/>
      <c r="AD47" s="144"/>
      <c r="AE47" s="144"/>
      <c r="AF47" s="144"/>
      <c r="AG47" s="144" t="s">
        <v>153</v>
      </c>
      <c r="AH47" s="144">
        <v>0</v>
      </c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</row>
    <row r="48" spans="1:60" outlineLevel="3">
      <c r="A48" s="151"/>
      <c r="B48" s="152"/>
      <c r="C48" s="178" t="s">
        <v>171</v>
      </c>
      <c r="D48" s="176"/>
      <c r="E48" s="177">
        <v>1.2</v>
      </c>
      <c r="F48" s="154"/>
      <c r="G48" s="154"/>
      <c r="H48" s="154"/>
      <c r="I48" s="154"/>
      <c r="J48" s="154"/>
      <c r="K48" s="154"/>
      <c r="L48" s="154"/>
      <c r="M48" s="154"/>
      <c r="N48" s="153"/>
      <c r="O48" s="153"/>
      <c r="P48" s="153"/>
      <c r="Q48" s="153"/>
      <c r="R48" s="154"/>
      <c r="S48" s="154"/>
      <c r="T48" s="154"/>
      <c r="U48" s="154"/>
      <c r="V48" s="154"/>
      <c r="W48" s="154"/>
      <c r="X48" s="154"/>
      <c r="Y48" s="154"/>
      <c r="Z48" s="144"/>
      <c r="AA48" s="144"/>
      <c r="AB48" s="144"/>
      <c r="AC48" s="144"/>
      <c r="AD48" s="144"/>
      <c r="AE48" s="144"/>
      <c r="AF48" s="144"/>
      <c r="AG48" s="144" t="s">
        <v>153</v>
      </c>
      <c r="AH48" s="144">
        <v>0</v>
      </c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</row>
    <row r="49" spans="1:60" outlineLevel="2">
      <c r="A49" s="151"/>
      <c r="B49" s="152"/>
      <c r="C49" s="321"/>
      <c r="D49" s="322"/>
      <c r="E49" s="322"/>
      <c r="F49" s="322"/>
      <c r="G49" s="322"/>
      <c r="H49" s="154"/>
      <c r="I49" s="154"/>
      <c r="J49" s="154"/>
      <c r="K49" s="154"/>
      <c r="L49" s="154"/>
      <c r="M49" s="154"/>
      <c r="N49" s="153"/>
      <c r="O49" s="153"/>
      <c r="P49" s="153"/>
      <c r="Q49" s="153"/>
      <c r="R49" s="154"/>
      <c r="S49" s="154"/>
      <c r="T49" s="154"/>
      <c r="U49" s="154"/>
      <c r="V49" s="154"/>
      <c r="W49" s="154"/>
      <c r="X49" s="154"/>
      <c r="Y49" s="154"/>
      <c r="Z49" s="144"/>
      <c r="AA49" s="144"/>
      <c r="AB49" s="144"/>
      <c r="AC49" s="144"/>
      <c r="AD49" s="144"/>
      <c r="AE49" s="144"/>
      <c r="AF49" s="144"/>
      <c r="AG49" s="144" t="s">
        <v>131</v>
      </c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</row>
    <row r="50" spans="1:60" ht="22.5" outlineLevel="1">
      <c r="A50" s="163">
        <v>6</v>
      </c>
      <c r="B50" s="164" t="s">
        <v>187</v>
      </c>
      <c r="C50" s="172" t="s">
        <v>188</v>
      </c>
      <c r="D50" s="165" t="s">
        <v>160</v>
      </c>
      <c r="E50" s="166">
        <v>1.2</v>
      </c>
      <c r="F50" s="167"/>
      <c r="G50" s="168">
        <f>ROUND(E50*F50,2)</f>
        <v>0</v>
      </c>
      <c r="H50" s="167">
        <v>0</v>
      </c>
      <c r="I50" s="168">
        <f>ROUND(E50*H50,2)</f>
        <v>0</v>
      </c>
      <c r="J50" s="167">
        <v>448</v>
      </c>
      <c r="K50" s="168">
        <f>ROUND(E50*J50,2)</f>
        <v>537.6</v>
      </c>
      <c r="L50" s="168">
        <v>21</v>
      </c>
      <c r="M50" s="168">
        <f>G50*(1+L50/100)</f>
        <v>0</v>
      </c>
      <c r="N50" s="166">
        <v>0</v>
      </c>
      <c r="O50" s="166">
        <f>ROUND(E50*N50,2)</f>
        <v>0</v>
      </c>
      <c r="P50" s="166">
        <v>0</v>
      </c>
      <c r="Q50" s="166">
        <f>ROUND(E50*P50,2)</f>
        <v>0</v>
      </c>
      <c r="R50" s="168" t="s">
        <v>161</v>
      </c>
      <c r="S50" s="168" t="s">
        <v>124</v>
      </c>
      <c r="T50" s="169" t="s">
        <v>124</v>
      </c>
      <c r="U50" s="154">
        <v>0.57999999999999996</v>
      </c>
      <c r="V50" s="154">
        <f>ROUND(E50*U50,2)</f>
        <v>0.7</v>
      </c>
      <c r="W50" s="154"/>
      <c r="X50" s="154" t="s">
        <v>148</v>
      </c>
      <c r="Y50" s="154" t="s">
        <v>127</v>
      </c>
      <c r="Z50" s="144"/>
      <c r="AA50" s="144"/>
      <c r="AB50" s="144"/>
      <c r="AC50" s="144"/>
      <c r="AD50" s="144"/>
      <c r="AE50" s="144"/>
      <c r="AF50" s="144"/>
      <c r="AG50" s="144" t="s">
        <v>149</v>
      </c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</row>
    <row r="51" spans="1:60" outlineLevel="2">
      <c r="A51" s="151"/>
      <c r="B51" s="152"/>
      <c r="C51" s="178" t="s">
        <v>168</v>
      </c>
      <c r="D51" s="176"/>
      <c r="E51" s="177"/>
      <c r="F51" s="154"/>
      <c r="G51" s="154"/>
      <c r="H51" s="154"/>
      <c r="I51" s="154"/>
      <c r="J51" s="154"/>
      <c r="K51" s="154"/>
      <c r="L51" s="154"/>
      <c r="M51" s="154"/>
      <c r="N51" s="153"/>
      <c r="O51" s="153"/>
      <c r="P51" s="153"/>
      <c r="Q51" s="153"/>
      <c r="R51" s="154"/>
      <c r="S51" s="154"/>
      <c r="T51" s="154"/>
      <c r="U51" s="154"/>
      <c r="V51" s="154"/>
      <c r="W51" s="154"/>
      <c r="X51" s="154"/>
      <c r="Y51" s="154"/>
      <c r="Z51" s="144"/>
      <c r="AA51" s="144"/>
      <c r="AB51" s="144"/>
      <c r="AC51" s="144"/>
      <c r="AD51" s="144"/>
      <c r="AE51" s="144"/>
      <c r="AF51" s="144"/>
      <c r="AG51" s="144" t="s">
        <v>153</v>
      </c>
      <c r="AH51" s="144">
        <v>0</v>
      </c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</row>
    <row r="52" spans="1:60" outlineLevel="3">
      <c r="A52" s="151"/>
      <c r="B52" s="152"/>
      <c r="C52" s="178" t="s">
        <v>170</v>
      </c>
      <c r="D52" s="176"/>
      <c r="E52" s="177"/>
      <c r="F52" s="154"/>
      <c r="G52" s="154"/>
      <c r="H52" s="154"/>
      <c r="I52" s="154"/>
      <c r="J52" s="154"/>
      <c r="K52" s="154"/>
      <c r="L52" s="154"/>
      <c r="M52" s="154"/>
      <c r="N52" s="153"/>
      <c r="O52" s="153"/>
      <c r="P52" s="153"/>
      <c r="Q52" s="153"/>
      <c r="R52" s="154"/>
      <c r="S52" s="154"/>
      <c r="T52" s="154"/>
      <c r="U52" s="154"/>
      <c r="V52" s="154"/>
      <c r="W52" s="154"/>
      <c r="X52" s="154"/>
      <c r="Y52" s="154"/>
      <c r="Z52" s="144"/>
      <c r="AA52" s="144"/>
      <c r="AB52" s="144"/>
      <c r="AC52" s="144"/>
      <c r="AD52" s="144"/>
      <c r="AE52" s="144"/>
      <c r="AF52" s="144"/>
      <c r="AG52" s="144" t="s">
        <v>153</v>
      </c>
      <c r="AH52" s="144">
        <v>0</v>
      </c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</row>
    <row r="53" spans="1:60" outlineLevel="3">
      <c r="A53" s="151"/>
      <c r="B53" s="152"/>
      <c r="C53" s="178" t="s">
        <v>171</v>
      </c>
      <c r="D53" s="176"/>
      <c r="E53" s="177">
        <v>1.2</v>
      </c>
      <c r="F53" s="154"/>
      <c r="G53" s="154"/>
      <c r="H53" s="154"/>
      <c r="I53" s="154"/>
      <c r="J53" s="154"/>
      <c r="K53" s="154"/>
      <c r="L53" s="154"/>
      <c r="M53" s="154"/>
      <c r="N53" s="153"/>
      <c r="O53" s="153"/>
      <c r="P53" s="153"/>
      <c r="Q53" s="153"/>
      <c r="R53" s="154"/>
      <c r="S53" s="154"/>
      <c r="T53" s="154"/>
      <c r="U53" s="154"/>
      <c r="V53" s="154"/>
      <c r="W53" s="154"/>
      <c r="X53" s="154"/>
      <c r="Y53" s="154"/>
      <c r="Z53" s="144"/>
      <c r="AA53" s="144"/>
      <c r="AB53" s="144"/>
      <c r="AC53" s="144"/>
      <c r="AD53" s="144"/>
      <c r="AE53" s="144"/>
      <c r="AF53" s="144"/>
      <c r="AG53" s="144" t="s">
        <v>153</v>
      </c>
      <c r="AH53" s="144">
        <v>0</v>
      </c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</row>
    <row r="54" spans="1:60" outlineLevel="2">
      <c r="A54" s="151"/>
      <c r="B54" s="152"/>
      <c r="C54" s="321"/>
      <c r="D54" s="322"/>
      <c r="E54" s="322"/>
      <c r="F54" s="322"/>
      <c r="G54" s="322"/>
      <c r="H54" s="154"/>
      <c r="I54" s="154"/>
      <c r="J54" s="154"/>
      <c r="K54" s="154"/>
      <c r="L54" s="154"/>
      <c r="M54" s="154"/>
      <c r="N54" s="153"/>
      <c r="O54" s="153"/>
      <c r="P54" s="153"/>
      <c r="Q54" s="153"/>
      <c r="R54" s="154"/>
      <c r="S54" s="154"/>
      <c r="T54" s="154"/>
      <c r="U54" s="154"/>
      <c r="V54" s="154"/>
      <c r="W54" s="154"/>
      <c r="X54" s="154"/>
      <c r="Y54" s="154"/>
      <c r="Z54" s="144"/>
      <c r="AA54" s="144"/>
      <c r="AB54" s="144"/>
      <c r="AC54" s="144"/>
      <c r="AD54" s="144"/>
      <c r="AE54" s="144"/>
      <c r="AF54" s="144"/>
      <c r="AG54" s="144" t="s">
        <v>131</v>
      </c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</row>
    <row r="55" spans="1:60" ht="22.5" outlineLevel="1">
      <c r="A55" s="163">
        <v>7</v>
      </c>
      <c r="B55" s="164" t="s">
        <v>189</v>
      </c>
      <c r="C55" s="172" t="s">
        <v>190</v>
      </c>
      <c r="D55" s="165" t="s">
        <v>191</v>
      </c>
      <c r="E55" s="166">
        <v>3.2</v>
      </c>
      <c r="F55" s="167"/>
      <c r="G55" s="168">
        <f>ROUND(E55*F55,2)</f>
        <v>0</v>
      </c>
      <c r="H55" s="167">
        <v>0</v>
      </c>
      <c r="I55" s="168">
        <f>ROUND(E55*H55,2)</f>
        <v>0</v>
      </c>
      <c r="J55" s="167">
        <v>1530</v>
      </c>
      <c r="K55" s="168">
        <f>ROUND(E55*J55,2)</f>
        <v>4896</v>
      </c>
      <c r="L55" s="168">
        <v>21</v>
      </c>
      <c r="M55" s="168">
        <f>G55*(1+L55/100)</f>
        <v>0</v>
      </c>
      <c r="N55" s="166">
        <v>1.146E-2</v>
      </c>
      <c r="O55" s="166">
        <f>ROUND(E55*N55,2)</f>
        <v>0.04</v>
      </c>
      <c r="P55" s="166">
        <v>0</v>
      </c>
      <c r="Q55" s="166">
        <f>ROUND(E55*P55,2)</f>
        <v>0</v>
      </c>
      <c r="R55" s="168"/>
      <c r="S55" s="168" t="s">
        <v>135</v>
      </c>
      <c r="T55" s="169" t="s">
        <v>192</v>
      </c>
      <c r="U55" s="154">
        <v>1.6579999999999999</v>
      </c>
      <c r="V55" s="154">
        <f>ROUND(E55*U55,2)</f>
        <v>5.31</v>
      </c>
      <c r="W55" s="154"/>
      <c r="X55" s="154" t="s">
        <v>148</v>
      </c>
      <c r="Y55" s="154" t="s">
        <v>127</v>
      </c>
      <c r="Z55" s="144"/>
      <c r="AA55" s="144"/>
      <c r="AB55" s="144"/>
      <c r="AC55" s="144"/>
      <c r="AD55" s="144"/>
      <c r="AE55" s="144"/>
      <c r="AF55" s="144"/>
      <c r="AG55" s="144" t="s">
        <v>149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</row>
    <row r="56" spans="1:60" outlineLevel="2">
      <c r="A56" s="151"/>
      <c r="B56" s="152"/>
      <c r="C56" s="178" t="s">
        <v>154</v>
      </c>
      <c r="D56" s="176"/>
      <c r="E56" s="177"/>
      <c r="F56" s="154"/>
      <c r="G56" s="154"/>
      <c r="H56" s="154"/>
      <c r="I56" s="154"/>
      <c r="J56" s="154"/>
      <c r="K56" s="154"/>
      <c r="L56" s="154"/>
      <c r="M56" s="154"/>
      <c r="N56" s="153"/>
      <c r="O56" s="153"/>
      <c r="P56" s="153"/>
      <c r="Q56" s="153"/>
      <c r="R56" s="154"/>
      <c r="S56" s="154"/>
      <c r="T56" s="154"/>
      <c r="U56" s="154"/>
      <c r="V56" s="154"/>
      <c r="W56" s="154"/>
      <c r="X56" s="154"/>
      <c r="Y56" s="154"/>
      <c r="Z56" s="144"/>
      <c r="AA56" s="144"/>
      <c r="AB56" s="144"/>
      <c r="AC56" s="144"/>
      <c r="AD56" s="144"/>
      <c r="AE56" s="144"/>
      <c r="AF56" s="144"/>
      <c r="AG56" s="144" t="s">
        <v>153</v>
      </c>
      <c r="AH56" s="144">
        <v>0</v>
      </c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</row>
    <row r="57" spans="1:60" outlineLevel="3">
      <c r="A57" s="151"/>
      <c r="B57" s="152"/>
      <c r="C57" s="178" t="s">
        <v>172</v>
      </c>
      <c r="D57" s="176"/>
      <c r="E57" s="177"/>
      <c r="F57" s="154"/>
      <c r="G57" s="154"/>
      <c r="H57" s="154"/>
      <c r="I57" s="154"/>
      <c r="J57" s="154"/>
      <c r="K57" s="154"/>
      <c r="L57" s="154"/>
      <c r="M57" s="154"/>
      <c r="N57" s="153"/>
      <c r="O57" s="153"/>
      <c r="P57" s="153"/>
      <c r="Q57" s="153"/>
      <c r="R57" s="154"/>
      <c r="S57" s="154"/>
      <c r="T57" s="154"/>
      <c r="U57" s="154"/>
      <c r="V57" s="154"/>
      <c r="W57" s="154"/>
      <c r="X57" s="154"/>
      <c r="Y57" s="154"/>
      <c r="Z57" s="144"/>
      <c r="AA57" s="144"/>
      <c r="AB57" s="144"/>
      <c r="AC57" s="144"/>
      <c r="AD57" s="144"/>
      <c r="AE57" s="144"/>
      <c r="AF57" s="144"/>
      <c r="AG57" s="144" t="s">
        <v>153</v>
      </c>
      <c r="AH57" s="144">
        <v>0</v>
      </c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</row>
    <row r="58" spans="1:60" outlineLevel="3">
      <c r="A58" s="151"/>
      <c r="B58" s="152"/>
      <c r="C58" s="178" t="s">
        <v>193</v>
      </c>
      <c r="D58" s="176"/>
      <c r="E58" s="177">
        <v>3.2</v>
      </c>
      <c r="F58" s="154"/>
      <c r="G58" s="154"/>
      <c r="H58" s="154"/>
      <c r="I58" s="154"/>
      <c r="J58" s="154"/>
      <c r="K58" s="154"/>
      <c r="L58" s="154"/>
      <c r="M58" s="154"/>
      <c r="N58" s="153"/>
      <c r="O58" s="153"/>
      <c r="P58" s="153"/>
      <c r="Q58" s="153"/>
      <c r="R58" s="154"/>
      <c r="S58" s="154"/>
      <c r="T58" s="154"/>
      <c r="U58" s="154"/>
      <c r="V58" s="154"/>
      <c r="W58" s="154"/>
      <c r="X58" s="154"/>
      <c r="Y58" s="154"/>
      <c r="Z58" s="144"/>
      <c r="AA58" s="144"/>
      <c r="AB58" s="144"/>
      <c r="AC58" s="144"/>
      <c r="AD58" s="144"/>
      <c r="AE58" s="144"/>
      <c r="AF58" s="144"/>
      <c r="AG58" s="144" t="s">
        <v>153</v>
      </c>
      <c r="AH58" s="144">
        <v>0</v>
      </c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</row>
    <row r="59" spans="1:60" outlineLevel="2">
      <c r="A59" s="151"/>
      <c r="B59" s="152"/>
      <c r="C59" s="321"/>
      <c r="D59" s="322"/>
      <c r="E59" s="322"/>
      <c r="F59" s="322"/>
      <c r="G59" s="322"/>
      <c r="H59" s="154"/>
      <c r="I59" s="154"/>
      <c r="J59" s="154"/>
      <c r="K59" s="154"/>
      <c r="L59" s="154"/>
      <c r="M59" s="154"/>
      <c r="N59" s="153"/>
      <c r="O59" s="153"/>
      <c r="P59" s="153"/>
      <c r="Q59" s="153"/>
      <c r="R59" s="154"/>
      <c r="S59" s="154"/>
      <c r="T59" s="154"/>
      <c r="U59" s="154"/>
      <c r="V59" s="154"/>
      <c r="W59" s="154"/>
      <c r="X59" s="154"/>
      <c r="Y59" s="154"/>
      <c r="Z59" s="144"/>
      <c r="AA59" s="144"/>
      <c r="AB59" s="144"/>
      <c r="AC59" s="144"/>
      <c r="AD59" s="144"/>
      <c r="AE59" s="144"/>
      <c r="AF59" s="144"/>
      <c r="AG59" s="144" t="s">
        <v>131</v>
      </c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</row>
    <row r="60" spans="1:60" outlineLevel="1">
      <c r="A60" s="163">
        <v>8</v>
      </c>
      <c r="B60" s="164" t="s">
        <v>194</v>
      </c>
      <c r="C60" s="172" t="s">
        <v>195</v>
      </c>
      <c r="D60" s="165" t="s">
        <v>160</v>
      </c>
      <c r="E60" s="166">
        <v>1.2</v>
      </c>
      <c r="F60" s="167"/>
      <c r="G60" s="168">
        <f>ROUND(E60*F60,2)</f>
        <v>0</v>
      </c>
      <c r="H60" s="167">
        <v>0</v>
      </c>
      <c r="I60" s="168">
        <f>ROUND(E60*H60,2)</f>
        <v>0</v>
      </c>
      <c r="J60" s="167">
        <v>95</v>
      </c>
      <c r="K60" s="168">
        <f>ROUND(E60*J60,2)</f>
        <v>114</v>
      </c>
      <c r="L60" s="168">
        <v>21</v>
      </c>
      <c r="M60" s="168">
        <f>G60*(1+L60/100)</f>
        <v>0</v>
      </c>
      <c r="N60" s="166">
        <v>0</v>
      </c>
      <c r="O60" s="166">
        <f>ROUND(E60*N60,2)</f>
        <v>0</v>
      </c>
      <c r="P60" s="166">
        <v>0</v>
      </c>
      <c r="Q60" s="166">
        <f>ROUND(E60*P60,2)</f>
        <v>0</v>
      </c>
      <c r="R60" s="168"/>
      <c r="S60" s="168" t="s">
        <v>135</v>
      </c>
      <c r="T60" s="169" t="s">
        <v>125</v>
      </c>
      <c r="U60" s="154">
        <v>0.28000000000000003</v>
      </c>
      <c r="V60" s="154">
        <f>ROUND(E60*U60,2)</f>
        <v>0.34</v>
      </c>
      <c r="W60" s="154"/>
      <c r="X60" s="154" t="s">
        <v>148</v>
      </c>
      <c r="Y60" s="154" t="s">
        <v>127</v>
      </c>
      <c r="Z60" s="144"/>
      <c r="AA60" s="144"/>
      <c r="AB60" s="144"/>
      <c r="AC60" s="144"/>
      <c r="AD60" s="144"/>
      <c r="AE60" s="144"/>
      <c r="AF60" s="144"/>
      <c r="AG60" s="144" t="s">
        <v>149</v>
      </c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</row>
    <row r="61" spans="1:60" outlineLevel="2">
      <c r="A61" s="151"/>
      <c r="B61" s="152"/>
      <c r="C61" s="178" t="s">
        <v>168</v>
      </c>
      <c r="D61" s="176"/>
      <c r="E61" s="177"/>
      <c r="F61" s="154"/>
      <c r="G61" s="154"/>
      <c r="H61" s="154"/>
      <c r="I61" s="154"/>
      <c r="J61" s="154"/>
      <c r="K61" s="154"/>
      <c r="L61" s="154"/>
      <c r="M61" s="154"/>
      <c r="N61" s="153"/>
      <c r="O61" s="153"/>
      <c r="P61" s="153"/>
      <c r="Q61" s="153"/>
      <c r="R61" s="154"/>
      <c r="S61" s="154"/>
      <c r="T61" s="154"/>
      <c r="U61" s="154"/>
      <c r="V61" s="154"/>
      <c r="W61" s="154"/>
      <c r="X61" s="154"/>
      <c r="Y61" s="154"/>
      <c r="Z61" s="144"/>
      <c r="AA61" s="144"/>
      <c r="AB61" s="144"/>
      <c r="AC61" s="144"/>
      <c r="AD61" s="144"/>
      <c r="AE61" s="144"/>
      <c r="AF61" s="144"/>
      <c r="AG61" s="144" t="s">
        <v>153</v>
      </c>
      <c r="AH61" s="144">
        <v>0</v>
      </c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</row>
    <row r="62" spans="1:60" outlineLevel="3">
      <c r="A62" s="151"/>
      <c r="B62" s="152"/>
      <c r="C62" s="178" t="s">
        <v>170</v>
      </c>
      <c r="D62" s="176"/>
      <c r="E62" s="177"/>
      <c r="F62" s="154"/>
      <c r="G62" s="154"/>
      <c r="H62" s="154"/>
      <c r="I62" s="154"/>
      <c r="J62" s="154"/>
      <c r="K62" s="154"/>
      <c r="L62" s="154"/>
      <c r="M62" s="154"/>
      <c r="N62" s="153"/>
      <c r="O62" s="153"/>
      <c r="P62" s="153"/>
      <c r="Q62" s="153"/>
      <c r="R62" s="154"/>
      <c r="S62" s="154"/>
      <c r="T62" s="154"/>
      <c r="U62" s="154"/>
      <c r="V62" s="154"/>
      <c r="W62" s="154"/>
      <c r="X62" s="154"/>
      <c r="Y62" s="154"/>
      <c r="Z62" s="144"/>
      <c r="AA62" s="144"/>
      <c r="AB62" s="144"/>
      <c r="AC62" s="144"/>
      <c r="AD62" s="144"/>
      <c r="AE62" s="144"/>
      <c r="AF62" s="144"/>
      <c r="AG62" s="144" t="s">
        <v>153</v>
      </c>
      <c r="AH62" s="144">
        <v>0</v>
      </c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</row>
    <row r="63" spans="1:60" outlineLevel="3">
      <c r="A63" s="151"/>
      <c r="B63" s="152"/>
      <c r="C63" s="178" t="s">
        <v>171</v>
      </c>
      <c r="D63" s="176"/>
      <c r="E63" s="177">
        <v>1.2</v>
      </c>
      <c r="F63" s="154"/>
      <c r="G63" s="154"/>
      <c r="H63" s="154"/>
      <c r="I63" s="154"/>
      <c r="J63" s="154"/>
      <c r="K63" s="154"/>
      <c r="L63" s="154"/>
      <c r="M63" s="154"/>
      <c r="N63" s="153"/>
      <c r="O63" s="153"/>
      <c r="P63" s="153"/>
      <c r="Q63" s="153"/>
      <c r="R63" s="154"/>
      <c r="S63" s="154"/>
      <c r="T63" s="154"/>
      <c r="U63" s="154"/>
      <c r="V63" s="154"/>
      <c r="W63" s="154"/>
      <c r="X63" s="154"/>
      <c r="Y63" s="154"/>
      <c r="Z63" s="144"/>
      <c r="AA63" s="144"/>
      <c r="AB63" s="144"/>
      <c r="AC63" s="144"/>
      <c r="AD63" s="144"/>
      <c r="AE63" s="144"/>
      <c r="AF63" s="144"/>
      <c r="AG63" s="144" t="s">
        <v>153</v>
      </c>
      <c r="AH63" s="144">
        <v>0</v>
      </c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</row>
    <row r="64" spans="1:60" outlineLevel="2">
      <c r="A64" s="151"/>
      <c r="B64" s="152"/>
      <c r="C64" s="321"/>
      <c r="D64" s="322"/>
      <c r="E64" s="322"/>
      <c r="F64" s="322"/>
      <c r="G64" s="322"/>
      <c r="H64" s="154"/>
      <c r="I64" s="154"/>
      <c r="J64" s="154"/>
      <c r="K64" s="154"/>
      <c r="L64" s="154"/>
      <c r="M64" s="154"/>
      <c r="N64" s="153"/>
      <c r="O64" s="153"/>
      <c r="P64" s="153"/>
      <c r="Q64" s="153"/>
      <c r="R64" s="154"/>
      <c r="S64" s="154"/>
      <c r="T64" s="154"/>
      <c r="U64" s="154"/>
      <c r="V64" s="154"/>
      <c r="W64" s="154"/>
      <c r="X64" s="154"/>
      <c r="Y64" s="154"/>
      <c r="Z64" s="144"/>
      <c r="AA64" s="144"/>
      <c r="AB64" s="144"/>
      <c r="AC64" s="144"/>
      <c r="AD64" s="144"/>
      <c r="AE64" s="144"/>
      <c r="AF64" s="144"/>
      <c r="AG64" s="144" t="s">
        <v>131</v>
      </c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</row>
    <row r="65" spans="1:60">
      <c r="A65" s="156" t="s">
        <v>119</v>
      </c>
      <c r="B65" s="157" t="s">
        <v>62</v>
      </c>
      <c r="C65" s="171" t="s">
        <v>63</v>
      </c>
      <c r="D65" s="158"/>
      <c r="E65" s="159"/>
      <c r="F65" s="160"/>
      <c r="G65" s="160">
        <f>SUMIF(AG66:AG98,"&lt;&gt;NOR",G66:G98)</f>
        <v>0</v>
      </c>
      <c r="H65" s="160"/>
      <c r="I65" s="160">
        <f>SUM(I66:I98)</f>
        <v>2267.34</v>
      </c>
      <c r="J65" s="160"/>
      <c r="K65" s="160">
        <f>SUM(K66:K98)</f>
        <v>4016.46</v>
      </c>
      <c r="L65" s="160"/>
      <c r="M65" s="160">
        <f>SUM(M66:M98)</f>
        <v>0</v>
      </c>
      <c r="N65" s="159"/>
      <c r="O65" s="159">
        <f>SUM(O66:O98)</f>
        <v>0.31000000000000005</v>
      </c>
      <c r="P65" s="159"/>
      <c r="Q65" s="159">
        <f>SUM(Q66:Q98)</f>
        <v>0</v>
      </c>
      <c r="R65" s="160"/>
      <c r="S65" s="160"/>
      <c r="T65" s="161"/>
      <c r="U65" s="155"/>
      <c r="V65" s="155">
        <f>SUM(V66:V98)</f>
        <v>6.0200000000000005</v>
      </c>
      <c r="W65" s="155"/>
      <c r="X65" s="155"/>
      <c r="Y65" s="155"/>
      <c r="AG65" t="s">
        <v>120</v>
      </c>
    </row>
    <row r="66" spans="1:60" ht="33.75" outlineLevel="1">
      <c r="A66" s="163">
        <v>9</v>
      </c>
      <c r="B66" s="164" t="s">
        <v>196</v>
      </c>
      <c r="C66" s="172" t="s">
        <v>197</v>
      </c>
      <c r="D66" s="165" t="s">
        <v>160</v>
      </c>
      <c r="E66" s="166">
        <v>4</v>
      </c>
      <c r="F66" s="167"/>
      <c r="G66" s="168">
        <f>ROUND(E66*F66,2)</f>
        <v>0</v>
      </c>
      <c r="H66" s="167">
        <v>27.12</v>
      </c>
      <c r="I66" s="168">
        <f>ROUND(E66*H66,2)</f>
        <v>108.48</v>
      </c>
      <c r="J66" s="167">
        <v>166.88</v>
      </c>
      <c r="K66" s="168">
        <f>ROUND(E66*J66,2)</f>
        <v>667.52</v>
      </c>
      <c r="L66" s="168">
        <v>21</v>
      </c>
      <c r="M66" s="168">
        <f>G66*(1+L66/100)</f>
        <v>0</v>
      </c>
      <c r="N66" s="166">
        <v>5.4000000000000003E-3</v>
      </c>
      <c r="O66" s="166">
        <f>ROUND(E66*N66,2)</f>
        <v>0.02</v>
      </c>
      <c r="P66" s="166">
        <v>0</v>
      </c>
      <c r="Q66" s="166">
        <f>ROUND(E66*P66,2)</f>
        <v>0</v>
      </c>
      <c r="R66" s="168" t="s">
        <v>161</v>
      </c>
      <c r="S66" s="168" t="s">
        <v>124</v>
      </c>
      <c r="T66" s="169" t="s">
        <v>124</v>
      </c>
      <c r="U66" s="154">
        <v>0.245</v>
      </c>
      <c r="V66" s="154">
        <f>ROUND(E66*U66,2)</f>
        <v>0.98</v>
      </c>
      <c r="W66" s="154"/>
      <c r="X66" s="154" t="s">
        <v>148</v>
      </c>
      <c r="Y66" s="154" t="s">
        <v>127</v>
      </c>
      <c r="Z66" s="144"/>
      <c r="AA66" s="144"/>
      <c r="AB66" s="144"/>
      <c r="AC66" s="144"/>
      <c r="AD66" s="144"/>
      <c r="AE66" s="144"/>
      <c r="AF66" s="144"/>
      <c r="AG66" s="144" t="s">
        <v>162</v>
      </c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</row>
    <row r="67" spans="1:60" outlineLevel="2">
      <c r="A67" s="151"/>
      <c r="B67" s="152"/>
      <c r="C67" s="334" t="s">
        <v>198</v>
      </c>
      <c r="D67" s="335"/>
      <c r="E67" s="335"/>
      <c r="F67" s="335"/>
      <c r="G67" s="335"/>
      <c r="H67" s="154"/>
      <c r="I67" s="154"/>
      <c r="J67" s="154"/>
      <c r="K67" s="154"/>
      <c r="L67" s="154"/>
      <c r="M67" s="154"/>
      <c r="N67" s="153"/>
      <c r="O67" s="153"/>
      <c r="P67" s="153"/>
      <c r="Q67" s="153"/>
      <c r="R67" s="154"/>
      <c r="S67" s="154"/>
      <c r="T67" s="154"/>
      <c r="U67" s="154"/>
      <c r="V67" s="154"/>
      <c r="W67" s="154"/>
      <c r="X67" s="154"/>
      <c r="Y67" s="154"/>
      <c r="Z67" s="144"/>
      <c r="AA67" s="144"/>
      <c r="AB67" s="144"/>
      <c r="AC67" s="144"/>
      <c r="AD67" s="144"/>
      <c r="AE67" s="144"/>
      <c r="AF67" s="144"/>
      <c r="AG67" s="144" t="s">
        <v>151</v>
      </c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spans="1:60" outlineLevel="2">
      <c r="A68" s="151"/>
      <c r="B68" s="152"/>
      <c r="C68" s="178" t="s">
        <v>168</v>
      </c>
      <c r="D68" s="176"/>
      <c r="E68" s="177"/>
      <c r="F68" s="154"/>
      <c r="G68" s="154"/>
      <c r="H68" s="154"/>
      <c r="I68" s="154"/>
      <c r="J68" s="154"/>
      <c r="K68" s="154"/>
      <c r="L68" s="154"/>
      <c r="M68" s="154"/>
      <c r="N68" s="153"/>
      <c r="O68" s="153"/>
      <c r="P68" s="153"/>
      <c r="Q68" s="153"/>
      <c r="R68" s="154"/>
      <c r="S68" s="154"/>
      <c r="T68" s="154"/>
      <c r="U68" s="154"/>
      <c r="V68" s="154"/>
      <c r="W68" s="154"/>
      <c r="X68" s="154"/>
      <c r="Y68" s="154"/>
      <c r="Z68" s="144"/>
      <c r="AA68" s="144"/>
      <c r="AB68" s="144"/>
      <c r="AC68" s="144"/>
      <c r="AD68" s="144"/>
      <c r="AE68" s="144"/>
      <c r="AF68" s="144"/>
      <c r="AG68" s="144" t="s">
        <v>153</v>
      </c>
      <c r="AH68" s="144">
        <v>0</v>
      </c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</row>
    <row r="69" spans="1:60" outlineLevel="3">
      <c r="A69" s="151"/>
      <c r="B69" s="152"/>
      <c r="C69" s="178" t="s">
        <v>168</v>
      </c>
      <c r="D69" s="176"/>
      <c r="E69" s="177"/>
      <c r="F69" s="154"/>
      <c r="G69" s="154"/>
      <c r="H69" s="154"/>
      <c r="I69" s="154"/>
      <c r="J69" s="154"/>
      <c r="K69" s="154"/>
      <c r="L69" s="154"/>
      <c r="M69" s="154"/>
      <c r="N69" s="153"/>
      <c r="O69" s="153"/>
      <c r="P69" s="153"/>
      <c r="Q69" s="153"/>
      <c r="R69" s="154"/>
      <c r="S69" s="154"/>
      <c r="T69" s="154"/>
      <c r="U69" s="154"/>
      <c r="V69" s="154"/>
      <c r="W69" s="154"/>
      <c r="X69" s="154"/>
      <c r="Y69" s="154"/>
      <c r="Z69" s="144"/>
      <c r="AA69" s="144"/>
      <c r="AB69" s="144"/>
      <c r="AC69" s="144"/>
      <c r="AD69" s="144"/>
      <c r="AE69" s="144"/>
      <c r="AF69" s="144"/>
      <c r="AG69" s="144" t="s">
        <v>153</v>
      </c>
      <c r="AH69" s="144">
        <v>0</v>
      </c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</row>
    <row r="70" spans="1:60" outlineLevel="3">
      <c r="A70" s="151"/>
      <c r="B70" s="152"/>
      <c r="C70" s="178" t="s">
        <v>199</v>
      </c>
      <c r="D70" s="176"/>
      <c r="E70" s="177"/>
      <c r="F70" s="154"/>
      <c r="G70" s="154"/>
      <c r="H70" s="154"/>
      <c r="I70" s="154"/>
      <c r="J70" s="154"/>
      <c r="K70" s="154"/>
      <c r="L70" s="154"/>
      <c r="M70" s="154"/>
      <c r="N70" s="153"/>
      <c r="O70" s="153"/>
      <c r="P70" s="153"/>
      <c r="Q70" s="153"/>
      <c r="R70" s="154"/>
      <c r="S70" s="154"/>
      <c r="T70" s="154"/>
      <c r="U70" s="154"/>
      <c r="V70" s="154"/>
      <c r="W70" s="154"/>
      <c r="X70" s="154"/>
      <c r="Y70" s="154"/>
      <c r="Z70" s="144"/>
      <c r="AA70" s="144"/>
      <c r="AB70" s="144"/>
      <c r="AC70" s="144"/>
      <c r="AD70" s="144"/>
      <c r="AE70" s="144"/>
      <c r="AF70" s="144"/>
      <c r="AG70" s="144" t="s">
        <v>153</v>
      </c>
      <c r="AH70" s="144">
        <v>0</v>
      </c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</row>
    <row r="71" spans="1:60" outlineLevel="3">
      <c r="A71" s="151"/>
      <c r="B71" s="152"/>
      <c r="C71" s="178" t="s">
        <v>200</v>
      </c>
      <c r="D71" s="176"/>
      <c r="E71" s="177">
        <v>4</v>
      </c>
      <c r="F71" s="154"/>
      <c r="G71" s="154"/>
      <c r="H71" s="154"/>
      <c r="I71" s="154"/>
      <c r="J71" s="154"/>
      <c r="K71" s="154"/>
      <c r="L71" s="154"/>
      <c r="M71" s="154"/>
      <c r="N71" s="153"/>
      <c r="O71" s="153"/>
      <c r="P71" s="153"/>
      <c r="Q71" s="153"/>
      <c r="R71" s="154"/>
      <c r="S71" s="154"/>
      <c r="T71" s="154"/>
      <c r="U71" s="154"/>
      <c r="V71" s="154"/>
      <c r="W71" s="154"/>
      <c r="X71" s="154"/>
      <c r="Y71" s="154"/>
      <c r="Z71" s="144"/>
      <c r="AA71" s="144"/>
      <c r="AB71" s="144"/>
      <c r="AC71" s="144"/>
      <c r="AD71" s="144"/>
      <c r="AE71" s="144"/>
      <c r="AF71" s="144"/>
      <c r="AG71" s="144" t="s">
        <v>153</v>
      </c>
      <c r="AH71" s="144">
        <v>0</v>
      </c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</row>
    <row r="72" spans="1:60" outlineLevel="2">
      <c r="A72" s="151"/>
      <c r="B72" s="152"/>
      <c r="C72" s="321"/>
      <c r="D72" s="322"/>
      <c r="E72" s="322"/>
      <c r="F72" s="322"/>
      <c r="G72" s="322"/>
      <c r="H72" s="154"/>
      <c r="I72" s="154"/>
      <c r="J72" s="154"/>
      <c r="K72" s="154"/>
      <c r="L72" s="154"/>
      <c r="M72" s="154"/>
      <c r="N72" s="153"/>
      <c r="O72" s="153"/>
      <c r="P72" s="153"/>
      <c r="Q72" s="153"/>
      <c r="R72" s="154"/>
      <c r="S72" s="154"/>
      <c r="T72" s="154"/>
      <c r="U72" s="154"/>
      <c r="V72" s="154"/>
      <c r="W72" s="154"/>
      <c r="X72" s="154"/>
      <c r="Y72" s="154"/>
      <c r="Z72" s="144"/>
      <c r="AA72" s="144"/>
      <c r="AB72" s="144"/>
      <c r="AC72" s="144"/>
      <c r="AD72" s="144"/>
      <c r="AE72" s="144"/>
      <c r="AF72" s="144"/>
      <c r="AG72" s="144" t="s">
        <v>131</v>
      </c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</row>
    <row r="73" spans="1:60" outlineLevel="1">
      <c r="A73" s="163">
        <v>10</v>
      </c>
      <c r="B73" s="164" t="s">
        <v>201</v>
      </c>
      <c r="C73" s="172" t="s">
        <v>202</v>
      </c>
      <c r="D73" s="165" t="s">
        <v>160</v>
      </c>
      <c r="E73" s="166">
        <v>4</v>
      </c>
      <c r="F73" s="167"/>
      <c r="G73" s="168">
        <f>ROUND(E73*F73,2)</f>
        <v>0</v>
      </c>
      <c r="H73" s="167">
        <v>10.11</v>
      </c>
      <c r="I73" s="168">
        <f>ROUND(E73*H73,2)</f>
        <v>40.44</v>
      </c>
      <c r="J73" s="167">
        <v>47.09</v>
      </c>
      <c r="K73" s="168">
        <f>ROUND(E73*J73,2)</f>
        <v>188.36</v>
      </c>
      <c r="L73" s="168">
        <v>21</v>
      </c>
      <c r="M73" s="168">
        <f>G73*(1+L73/100)</f>
        <v>0</v>
      </c>
      <c r="N73" s="166">
        <v>6.0000000000000002E-5</v>
      </c>
      <c r="O73" s="166">
        <f>ROUND(E73*N73,2)</f>
        <v>0</v>
      </c>
      <c r="P73" s="166">
        <v>0</v>
      </c>
      <c r="Q73" s="166">
        <f>ROUND(E73*P73,2)</f>
        <v>0</v>
      </c>
      <c r="R73" s="168" t="s">
        <v>161</v>
      </c>
      <c r="S73" s="168" t="s">
        <v>124</v>
      </c>
      <c r="T73" s="169" t="s">
        <v>124</v>
      </c>
      <c r="U73" s="154">
        <v>7.0000000000000007E-2</v>
      </c>
      <c r="V73" s="154">
        <f>ROUND(E73*U73,2)</f>
        <v>0.28000000000000003</v>
      </c>
      <c r="W73" s="154"/>
      <c r="X73" s="154" t="s">
        <v>148</v>
      </c>
      <c r="Y73" s="154" t="s">
        <v>127</v>
      </c>
      <c r="Z73" s="144"/>
      <c r="AA73" s="144"/>
      <c r="AB73" s="144"/>
      <c r="AC73" s="144"/>
      <c r="AD73" s="144"/>
      <c r="AE73" s="144"/>
      <c r="AF73" s="144"/>
      <c r="AG73" s="144" t="s">
        <v>149</v>
      </c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</row>
    <row r="74" spans="1:60" outlineLevel="2">
      <c r="A74" s="151"/>
      <c r="B74" s="152"/>
      <c r="C74" s="178" t="s">
        <v>168</v>
      </c>
      <c r="D74" s="176"/>
      <c r="E74" s="177"/>
      <c r="F74" s="154"/>
      <c r="G74" s="154"/>
      <c r="H74" s="154"/>
      <c r="I74" s="154"/>
      <c r="J74" s="154"/>
      <c r="K74" s="154"/>
      <c r="L74" s="154"/>
      <c r="M74" s="154"/>
      <c r="N74" s="153"/>
      <c r="O74" s="153"/>
      <c r="P74" s="153"/>
      <c r="Q74" s="153"/>
      <c r="R74" s="154"/>
      <c r="S74" s="154"/>
      <c r="T74" s="154"/>
      <c r="U74" s="154"/>
      <c r="V74" s="154"/>
      <c r="W74" s="154"/>
      <c r="X74" s="154"/>
      <c r="Y74" s="154"/>
      <c r="Z74" s="144"/>
      <c r="AA74" s="144"/>
      <c r="AB74" s="144"/>
      <c r="AC74" s="144"/>
      <c r="AD74" s="144"/>
      <c r="AE74" s="144"/>
      <c r="AF74" s="144"/>
      <c r="AG74" s="144" t="s">
        <v>153</v>
      </c>
      <c r="AH74" s="144">
        <v>0</v>
      </c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</row>
    <row r="75" spans="1:60" outlineLevel="3">
      <c r="A75" s="151"/>
      <c r="B75" s="152"/>
      <c r="C75" s="178" t="s">
        <v>168</v>
      </c>
      <c r="D75" s="176"/>
      <c r="E75" s="177"/>
      <c r="F75" s="154"/>
      <c r="G75" s="154"/>
      <c r="H75" s="154"/>
      <c r="I75" s="154"/>
      <c r="J75" s="154"/>
      <c r="K75" s="154"/>
      <c r="L75" s="154"/>
      <c r="M75" s="154"/>
      <c r="N75" s="153"/>
      <c r="O75" s="153"/>
      <c r="P75" s="153"/>
      <c r="Q75" s="153"/>
      <c r="R75" s="154"/>
      <c r="S75" s="154"/>
      <c r="T75" s="154"/>
      <c r="U75" s="154"/>
      <c r="V75" s="154"/>
      <c r="W75" s="154"/>
      <c r="X75" s="154"/>
      <c r="Y75" s="154"/>
      <c r="Z75" s="144"/>
      <c r="AA75" s="144"/>
      <c r="AB75" s="144"/>
      <c r="AC75" s="144"/>
      <c r="AD75" s="144"/>
      <c r="AE75" s="144"/>
      <c r="AF75" s="144"/>
      <c r="AG75" s="144" t="s">
        <v>153</v>
      </c>
      <c r="AH75" s="144">
        <v>0</v>
      </c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</row>
    <row r="76" spans="1:60" outlineLevel="3">
      <c r="A76" s="151"/>
      <c r="B76" s="152"/>
      <c r="C76" s="178" t="s">
        <v>199</v>
      </c>
      <c r="D76" s="176"/>
      <c r="E76" s="177"/>
      <c r="F76" s="154"/>
      <c r="G76" s="154"/>
      <c r="H76" s="154"/>
      <c r="I76" s="154"/>
      <c r="J76" s="154"/>
      <c r="K76" s="154"/>
      <c r="L76" s="154"/>
      <c r="M76" s="154"/>
      <c r="N76" s="153"/>
      <c r="O76" s="153"/>
      <c r="P76" s="153"/>
      <c r="Q76" s="153"/>
      <c r="R76" s="154"/>
      <c r="S76" s="154"/>
      <c r="T76" s="154"/>
      <c r="U76" s="154"/>
      <c r="V76" s="154"/>
      <c r="W76" s="154"/>
      <c r="X76" s="154"/>
      <c r="Y76" s="154"/>
      <c r="Z76" s="144"/>
      <c r="AA76" s="144"/>
      <c r="AB76" s="144"/>
      <c r="AC76" s="144"/>
      <c r="AD76" s="144"/>
      <c r="AE76" s="144"/>
      <c r="AF76" s="144"/>
      <c r="AG76" s="144" t="s">
        <v>153</v>
      </c>
      <c r="AH76" s="144">
        <v>0</v>
      </c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</row>
    <row r="77" spans="1:60" outlineLevel="3">
      <c r="A77" s="151"/>
      <c r="B77" s="152"/>
      <c r="C77" s="178" t="s">
        <v>200</v>
      </c>
      <c r="D77" s="176"/>
      <c r="E77" s="177">
        <v>4</v>
      </c>
      <c r="F77" s="154"/>
      <c r="G77" s="154"/>
      <c r="H77" s="154"/>
      <c r="I77" s="154"/>
      <c r="J77" s="154"/>
      <c r="K77" s="154"/>
      <c r="L77" s="154"/>
      <c r="M77" s="154"/>
      <c r="N77" s="153"/>
      <c r="O77" s="153"/>
      <c r="P77" s="153"/>
      <c r="Q77" s="153"/>
      <c r="R77" s="154"/>
      <c r="S77" s="154"/>
      <c r="T77" s="154"/>
      <c r="U77" s="154"/>
      <c r="V77" s="154"/>
      <c r="W77" s="154"/>
      <c r="X77" s="154"/>
      <c r="Y77" s="154"/>
      <c r="Z77" s="144"/>
      <c r="AA77" s="144"/>
      <c r="AB77" s="144"/>
      <c r="AC77" s="144"/>
      <c r="AD77" s="144"/>
      <c r="AE77" s="144"/>
      <c r="AF77" s="144"/>
      <c r="AG77" s="144" t="s">
        <v>153</v>
      </c>
      <c r="AH77" s="144">
        <v>0</v>
      </c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</row>
    <row r="78" spans="1:60" outlineLevel="2">
      <c r="A78" s="151"/>
      <c r="B78" s="152"/>
      <c r="C78" s="321"/>
      <c r="D78" s="322"/>
      <c r="E78" s="322"/>
      <c r="F78" s="322"/>
      <c r="G78" s="322"/>
      <c r="H78" s="154"/>
      <c r="I78" s="154"/>
      <c r="J78" s="154"/>
      <c r="K78" s="154"/>
      <c r="L78" s="154"/>
      <c r="M78" s="154"/>
      <c r="N78" s="153"/>
      <c r="O78" s="153"/>
      <c r="P78" s="153"/>
      <c r="Q78" s="153"/>
      <c r="R78" s="154"/>
      <c r="S78" s="154"/>
      <c r="T78" s="154"/>
      <c r="U78" s="154"/>
      <c r="V78" s="154"/>
      <c r="W78" s="154"/>
      <c r="X78" s="154"/>
      <c r="Y78" s="154"/>
      <c r="Z78" s="144"/>
      <c r="AA78" s="144"/>
      <c r="AB78" s="144"/>
      <c r="AC78" s="144"/>
      <c r="AD78" s="144"/>
      <c r="AE78" s="144"/>
      <c r="AF78" s="144"/>
      <c r="AG78" s="144" t="s">
        <v>131</v>
      </c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</row>
    <row r="79" spans="1:60" ht="33.75" outlineLevel="1">
      <c r="A79" s="163">
        <v>11</v>
      </c>
      <c r="B79" s="164" t="s">
        <v>203</v>
      </c>
      <c r="C79" s="172" t="s">
        <v>204</v>
      </c>
      <c r="D79" s="165" t="s">
        <v>146</v>
      </c>
      <c r="E79" s="166">
        <v>2</v>
      </c>
      <c r="F79" s="167"/>
      <c r="G79" s="168">
        <f>ROUND(E79*F79,2)</f>
        <v>0</v>
      </c>
      <c r="H79" s="167">
        <v>39.07</v>
      </c>
      <c r="I79" s="168">
        <f>ROUND(E79*H79,2)</f>
        <v>78.14</v>
      </c>
      <c r="J79" s="167">
        <v>158.43</v>
      </c>
      <c r="K79" s="168">
        <f>ROUND(E79*J79,2)</f>
        <v>316.86</v>
      </c>
      <c r="L79" s="168">
        <v>21</v>
      </c>
      <c r="M79" s="168">
        <f>G79*(1+L79/100)</f>
        <v>0</v>
      </c>
      <c r="N79" s="166">
        <v>3.2799999999999999E-3</v>
      </c>
      <c r="O79" s="166">
        <f>ROUND(E79*N79,2)</f>
        <v>0.01</v>
      </c>
      <c r="P79" s="166">
        <v>0</v>
      </c>
      <c r="Q79" s="166">
        <f>ROUND(E79*P79,2)</f>
        <v>0</v>
      </c>
      <c r="R79" s="168" t="s">
        <v>147</v>
      </c>
      <c r="S79" s="168" t="s">
        <v>124</v>
      </c>
      <c r="T79" s="169" t="s">
        <v>124</v>
      </c>
      <c r="U79" s="154">
        <v>0.22498000000000001</v>
      </c>
      <c r="V79" s="154">
        <f>ROUND(E79*U79,2)</f>
        <v>0.45</v>
      </c>
      <c r="W79" s="154"/>
      <c r="X79" s="154" t="s">
        <v>148</v>
      </c>
      <c r="Y79" s="154" t="s">
        <v>127</v>
      </c>
      <c r="Z79" s="144"/>
      <c r="AA79" s="144"/>
      <c r="AB79" s="144"/>
      <c r="AC79" s="144"/>
      <c r="AD79" s="144"/>
      <c r="AE79" s="144"/>
      <c r="AF79" s="144"/>
      <c r="AG79" s="144" t="s">
        <v>149</v>
      </c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</row>
    <row r="80" spans="1:60" outlineLevel="2">
      <c r="A80" s="151"/>
      <c r="B80" s="152"/>
      <c r="C80" s="334" t="s">
        <v>205</v>
      </c>
      <c r="D80" s="335"/>
      <c r="E80" s="335"/>
      <c r="F80" s="335"/>
      <c r="G80" s="335"/>
      <c r="H80" s="154"/>
      <c r="I80" s="154"/>
      <c r="J80" s="154"/>
      <c r="K80" s="154"/>
      <c r="L80" s="154"/>
      <c r="M80" s="154"/>
      <c r="N80" s="153"/>
      <c r="O80" s="153"/>
      <c r="P80" s="153"/>
      <c r="Q80" s="153"/>
      <c r="R80" s="154"/>
      <c r="S80" s="154"/>
      <c r="T80" s="154"/>
      <c r="U80" s="154"/>
      <c r="V80" s="154"/>
      <c r="W80" s="154"/>
      <c r="X80" s="154"/>
      <c r="Y80" s="154"/>
      <c r="Z80" s="144"/>
      <c r="AA80" s="144"/>
      <c r="AB80" s="144"/>
      <c r="AC80" s="144"/>
      <c r="AD80" s="144"/>
      <c r="AE80" s="144"/>
      <c r="AF80" s="144"/>
      <c r="AG80" s="144" t="s">
        <v>151</v>
      </c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70" t="str">
        <f>C80</f>
        <v>jakoukoliv maltou, z pomocného pracovního lešení o výšce podlahy do 1900 mm a pro zatížení do 1,5 kPa,</v>
      </c>
      <c r="BB80" s="144"/>
      <c r="BC80" s="144"/>
      <c r="BD80" s="144"/>
      <c r="BE80" s="144"/>
      <c r="BF80" s="144"/>
      <c r="BG80" s="144"/>
      <c r="BH80" s="144"/>
    </row>
    <row r="81" spans="1:60" outlineLevel="2">
      <c r="A81" s="151"/>
      <c r="B81" s="152"/>
      <c r="C81" s="178" t="s">
        <v>154</v>
      </c>
      <c r="D81" s="176"/>
      <c r="E81" s="177"/>
      <c r="F81" s="154"/>
      <c r="G81" s="154"/>
      <c r="H81" s="154"/>
      <c r="I81" s="154"/>
      <c r="J81" s="154"/>
      <c r="K81" s="154"/>
      <c r="L81" s="154"/>
      <c r="M81" s="154"/>
      <c r="N81" s="153"/>
      <c r="O81" s="153"/>
      <c r="P81" s="153"/>
      <c r="Q81" s="153"/>
      <c r="R81" s="154"/>
      <c r="S81" s="154"/>
      <c r="T81" s="154"/>
      <c r="U81" s="154"/>
      <c r="V81" s="154"/>
      <c r="W81" s="154"/>
      <c r="X81" s="154"/>
      <c r="Y81" s="154"/>
      <c r="Z81" s="144"/>
      <c r="AA81" s="144"/>
      <c r="AB81" s="144"/>
      <c r="AC81" s="144"/>
      <c r="AD81" s="144"/>
      <c r="AE81" s="144"/>
      <c r="AF81" s="144"/>
      <c r="AG81" s="144" t="s">
        <v>153</v>
      </c>
      <c r="AH81" s="144">
        <v>0</v>
      </c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</row>
    <row r="82" spans="1:60" ht="22.5" outlineLevel="3">
      <c r="A82" s="151"/>
      <c r="B82" s="152"/>
      <c r="C82" s="178" t="s">
        <v>155</v>
      </c>
      <c r="D82" s="176"/>
      <c r="E82" s="177"/>
      <c r="F82" s="154"/>
      <c r="G82" s="154"/>
      <c r="H82" s="154"/>
      <c r="I82" s="154"/>
      <c r="J82" s="154"/>
      <c r="K82" s="154"/>
      <c r="L82" s="154"/>
      <c r="M82" s="154"/>
      <c r="N82" s="153"/>
      <c r="O82" s="153"/>
      <c r="P82" s="153"/>
      <c r="Q82" s="153"/>
      <c r="R82" s="154"/>
      <c r="S82" s="154"/>
      <c r="T82" s="154"/>
      <c r="U82" s="154"/>
      <c r="V82" s="154"/>
      <c r="W82" s="154"/>
      <c r="X82" s="154"/>
      <c r="Y82" s="154"/>
      <c r="Z82" s="144"/>
      <c r="AA82" s="144"/>
      <c r="AB82" s="144"/>
      <c r="AC82" s="144"/>
      <c r="AD82" s="144"/>
      <c r="AE82" s="144"/>
      <c r="AF82" s="144"/>
      <c r="AG82" s="144" t="s">
        <v>153</v>
      </c>
      <c r="AH82" s="144">
        <v>0</v>
      </c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</row>
    <row r="83" spans="1:60" outlineLevel="3">
      <c r="A83" s="151"/>
      <c r="B83" s="152"/>
      <c r="C83" s="178" t="s">
        <v>156</v>
      </c>
      <c r="D83" s="176"/>
      <c r="E83" s="177"/>
      <c r="F83" s="154"/>
      <c r="G83" s="154"/>
      <c r="H83" s="154"/>
      <c r="I83" s="154"/>
      <c r="J83" s="154"/>
      <c r="K83" s="154"/>
      <c r="L83" s="154"/>
      <c r="M83" s="154"/>
      <c r="N83" s="153"/>
      <c r="O83" s="153"/>
      <c r="P83" s="153"/>
      <c r="Q83" s="153"/>
      <c r="R83" s="154"/>
      <c r="S83" s="154"/>
      <c r="T83" s="154"/>
      <c r="U83" s="154"/>
      <c r="V83" s="154"/>
      <c r="W83" s="154"/>
      <c r="X83" s="154"/>
      <c r="Y83" s="154"/>
      <c r="Z83" s="144"/>
      <c r="AA83" s="144"/>
      <c r="AB83" s="144"/>
      <c r="AC83" s="144"/>
      <c r="AD83" s="144"/>
      <c r="AE83" s="144"/>
      <c r="AF83" s="144"/>
      <c r="AG83" s="144" t="s">
        <v>153</v>
      </c>
      <c r="AH83" s="144">
        <v>0</v>
      </c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</row>
    <row r="84" spans="1:60" outlineLevel="3">
      <c r="A84" s="151"/>
      <c r="B84" s="152"/>
      <c r="C84" s="178" t="s">
        <v>206</v>
      </c>
      <c r="D84" s="176"/>
      <c r="E84" s="177"/>
      <c r="F84" s="154"/>
      <c r="G84" s="154"/>
      <c r="H84" s="154"/>
      <c r="I84" s="154"/>
      <c r="J84" s="154"/>
      <c r="K84" s="154"/>
      <c r="L84" s="154"/>
      <c r="M84" s="154"/>
      <c r="N84" s="153"/>
      <c r="O84" s="153"/>
      <c r="P84" s="153"/>
      <c r="Q84" s="153"/>
      <c r="R84" s="154"/>
      <c r="S84" s="154"/>
      <c r="T84" s="154"/>
      <c r="U84" s="154"/>
      <c r="V84" s="154"/>
      <c r="W84" s="154"/>
      <c r="X84" s="154"/>
      <c r="Y84" s="154"/>
      <c r="Z84" s="144"/>
      <c r="AA84" s="144"/>
      <c r="AB84" s="144"/>
      <c r="AC84" s="144"/>
      <c r="AD84" s="144"/>
      <c r="AE84" s="144"/>
      <c r="AF84" s="144"/>
      <c r="AG84" s="144" t="s">
        <v>153</v>
      </c>
      <c r="AH84" s="144">
        <v>0</v>
      </c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</row>
    <row r="85" spans="1:60" outlineLevel="3">
      <c r="A85" s="151"/>
      <c r="B85" s="152"/>
      <c r="C85" s="178" t="s">
        <v>207</v>
      </c>
      <c r="D85" s="176"/>
      <c r="E85" s="177">
        <v>2</v>
      </c>
      <c r="F85" s="154"/>
      <c r="G85" s="154"/>
      <c r="H85" s="154"/>
      <c r="I85" s="154"/>
      <c r="J85" s="154"/>
      <c r="K85" s="154"/>
      <c r="L85" s="154"/>
      <c r="M85" s="154"/>
      <c r="N85" s="153"/>
      <c r="O85" s="153"/>
      <c r="P85" s="153"/>
      <c r="Q85" s="153"/>
      <c r="R85" s="154"/>
      <c r="S85" s="154"/>
      <c r="T85" s="154"/>
      <c r="U85" s="154"/>
      <c r="V85" s="154"/>
      <c r="W85" s="154"/>
      <c r="X85" s="154"/>
      <c r="Y85" s="154"/>
      <c r="Z85" s="144"/>
      <c r="AA85" s="144"/>
      <c r="AB85" s="144"/>
      <c r="AC85" s="144"/>
      <c r="AD85" s="144"/>
      <c r="AE85" s="144"/>
      <c r="AF85" s="144"/>
      <c r="AG85" s="144" t="s">
        <v>153</v>
      </c>
      <c r="AH85" s="144">
        <v>0</v>
      </c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</row>
    <row r="86" spans="1:60" outlineLevel="2">
      <c r="A86" s="151"/>
      <c r="B86" s="152"/>
      <c r="C86" s="321"/>
      <c r="D86" s="322"/>
      <c r="E86" s="322"/>
      <c r="F86" s="322"/>
      <c r="G86" s="322"/>
      <c r="H86" s="154"/>
      <c r="I86" s="154"/>
      <c r="J86" s="154"/>
      <c r="K86" s="154"/>
      <c r="L86" s="154"/>
      <c r="M86" s="154"/>
      <c r="N86" s="153"/>
      <c r="O86" s="153"/>
      <c r="P86" s="153"/>
      <c r="Q86" s="153"/>
      <c r="R86" s="154"/>
      <c r="S86" s="154"/>
      <c r="T86" s="154"/>
      <c r="U86" s="154"/>
      <c r="V86" s="154"/>
      <c r="W86" s="154"/>
      <c r="X86" s="154"/>
      <c r="Y86" s="154"/>
      <c r="Z86" s="144"/>
      <c r="AA86" s="144"/>
      <c r="AB86" s="144"/>
      <c r="AC86" s="144"/>
      <c r="AD86" s="144"/>
      <c r="AE86" s="144"/>
      <c r="AF86" s="144"/>
      <c r="AG86" s="144" t="s">
        <v>131</v>
      </c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</row>
    <row r="87" spans="1:60" ht="33.75" outlineLevel="1">
      <c r="A87" s="163">
        <v>12</v>
      </c>
      <c r="B87" s="164" t="s">
        <v>208</v>
      </c>
      <c r="C87" s="172" t="s">
        <v>209</v>
      </c>
      <c r="D87" s="165" t="s">
        <v>160</v>
      </c>
      <c r="E87" s="166">
        <v>4</v>
      </c>
      <c r="F87" s="167"/>
      <c r="G87" s="168">
        <f>ROUND(E87*F87,2)</f>
        <v>0</v>
      </c>
      <c r="H87" s="167">
        <v>421.38</v>
      </c>
      <c r="I87" s="168">
        <f>ROUND(E87*H87,2)</f>
        <v>1685.52</v>
      </c>
      <c r="J87" s="167">
        <v>446.62</v>
      </c>
      <c r="K87" s="168">
        <f>ROUND(E87*J87,2)</f>
        <v>1786.48</v>
      </c>
      <c r="L87" s="168">
        <v>21</v>
      </c>
      <c r="M87" s="168">
        <f>G87*(1+L87/100)</f>
        <v>0</v>
      </c>
      <c r="N87" s="166">
        <v>6.8000000000000005E-2</v>
      </c>
      <c r="O87" s="166">
        <f>ROUND(E87*N87,2)</f>
        <v>0.27</v>
      </c>
      <c r="P87" s="166">
        <v>0</v>
      </c>
      <c r="Q87" s="166">
        <f>ROUND(E87*P87,2)</f>
        <v>0</v>
      </c>
      <c r="R87" s="168" t="s">
        <v>147</v>
      </c>
      <c r="S87" s="168" t="s">
        <v>124</v>
      </c>
      <c r="T87" s="169" t="s">
        <v>124</v>
      </c>
      <c r="U87" s="154">
        <v>0.71397999999999995</v>
      </c>
      <c r="V87" s="154">
        <f>ROUND(E87*U87,2)</f>
        <v>2.86</v>
      </c>
      <c r="W87" s="154"/>
      <c r="X87" s="154" t="s">
        <v>148</v>
      </c>
      <c r="Y87" s="154" t="s">
        <v>127</v>
      </c>
      <c r="Z87" s="144"/>
      <c r="AA87" s="144"/>
      <c r="AB87" s="144"/>
      <c r="AC87" s="144"/>
      <c r="AD87" s="144"/>
      <c r="AE87" s="144"/>
      <c r="AF87" s="144"/>
      <c r="AG87" s="144" t="s">
        <v>149</v>
      </c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</row>
    <row r="88" spans="1:60" outlineLevel="2">
      <c r="A88" s="151"/>
      <c r="B88" s="152"/>
      <c r="C88" s="334" t="s">
        <v>210</v>
      </c>
      <c r="D88" s="335"/>
      <c r="E88" s="335"/>
      <c r="F88" s="335"/>
      <c r="G88" s="335"/>
      <c r="H88" s="154"/>
      <c r="I88" s="154"/>
      <c r="J88" s="154"/>
      <c r="K88" s="154"/>
      <c r="L88" s="154"/>
      <c r="M88" s="154"/>
      <c r="N88" s="153"/>
      <c r="O88" s="153"/>
      <c r="P88" s="153"/>
      <c r="Q88" s="153"/>
      <c r="R88" s="154"/>
      <c r="S88" s="154"/>
      <c r="T88" s="154"/>
      <c r="U88" s="154"/>
      <c r="V88" s="154"/>
      <c r="W88" s="154"/>
      <c r="X88" s="154"/>
      <c r="Y88" s="154"/>
      <c r="Z88" s="144"/>
      <c r="AA88" s="144"/>
      <c r="AB88" s="144"/>
      <c r="AC88" s="144"/>
      <c r="AD88" s="144"/>
      <c r="AE88" s="144"/>
      <c r="AF88" s="144"/>
      <c r="AG88" s="144" t="s">
        <v>151</v>
      </c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</row>
    <row r="89" spans="1:60" outlineLevel="2">
      <c r="A89" s="151"/>
      <c r="B89" s="152"/>
      <c r="C89" s="178" t="s">
        <v>168</v>
      </c>
      <c r="D89" s="176"/>
      <c r="E89" s="177"/>
      <c r="F89" s="154"/>
      <c r="G89" s="154"/>
      <c r="H89" s="154"/>
      <c r="I89" s="154"/>
      <c r="J89" s="154"/>
      <c r="K89" s="154"/>
      <c r="L89" s="154"/>
      <c r="M89" s="154"/>
      <c r="N89" s="153"/>
      <c r="O89" s="153"/>
      <c r="P89" s="153"/>
      <c r="Q89" s="153"/>
      <c r="R89" s="154"/>
      <c r="S89" s="154"/>
      <c r="T89" s="154"/>
      <c r="U89" s="154"/>
      <c r="V89" s="154"/>
      <c r="W89" s="154"/>
      <c r="X89" s="154"/>
      <c r="Y89" s="154"/>
      <c r="Z89" s="144"/>
      <c r="AA89" s="144"/>
      <c r="AB89" s="144"/>
      <c r="AC89" s="144"/>
      <c r="AD89" s="144"/>
      <c r="AE89" s="144"/>
      <c r="AF89" s="144"/>
      <c r="AG89" s="144" t="s">
        <v>153</v>
      </c>
      <c r="AH89" s="144">
        <v>0</v>
      </c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</row>
    <row r="90" spans="1:60" ht="22.5" outlineLevel="3">
      <c r="A90" s="151"/>
      <c r="B90" s="152"/>
      <c r="C90" s="178" t="s">
        <v>164</v>
      </c>
      <c r="D90" s="176"/>
      <c r="E90" s="177"/>
      <c r="F90" s="154"/>
      <c r="G90" s="154"/>
      <c r="H90" s="154"/>
      <c r="I90" s="154"/>
      <c r="J90" s="154"/>
      <c r="K90" s="154"/>
      <c r="L90" s="154"/>
      <c r="M90" s="154"/>
      <c r="N90" s="153"/>
      <c r="O90" s="153"/>
      <c r="P90" s="153"/>
      <c r="Q90" s="153"/>
      <c r="R90" s="154"/>
      <c r="S90" s="154"/>
      <c r="T90" s="154"/>
      <c r="U90" s="154"/>
      <c r="V90" s="154"/>
      <c r="W90" s="154"/>
      <c r="X90" s="154"/>
      <c r="Y90" s="154"/>
      <c r="Z90" s="144"/>
      <c r="AA90" s="144"/>
      <c r="AB90" s="144"/>
      <c r="AC90" s="144"/>
      <c r="AD90" s="144"/>
      <c r="AE90" s="144"/>
      <c r="AF90" s="144"/>
      <c r="AG90" s="144" t="s">
        <v>153</v>
      </c>
      <c r="AH90" s="144">
        <v>0</v>
      </c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</row>
    <row r="91" spans="1:60" outlineLevel="3">
      <c r="A91" s="151"/>
      <c r="B91" s="152"/>
      <c r="C91" s="178" t="s">
        <v>200</v>
      </c>
      <c r="D91" s="176"/>
      <c r="E91" s="177">
        <v>4</v>
      </c>
      <c r="F91" s="154"/>
      <c r="G91" s="154"/>
      <c r="H91" s="154"/>
      <c r="I91" s="154"/>
      <c r="J91" s="154"/>
      <c r="K91" s="154"/>
      <c r="L91" s="154"/>
      <c r="M91" s="154"/>
      <c r="N91" s="153"/>
      <c r="O91" s="153"/>
      <c r="P91" s="153"/>
      <c r="Q91" s="153"/>
      <c r="R91" s="154"/>
      <c r="S91" s="154"/>
      <c r="T91" s="154"/>
      <c r="U91" s="154"/>
      <c r="V91" s="154"/>
      <c r="W91" s="154"/>
      <c r="X91" s="154"/>
      <c r="Y91" s="154"/>
      <c r="Z91" s="144"/>
      <c r="AA91" s="144"/>
      <c r="AB91" s="144"/>
      <c r="AC91" s="144"/>
      <c r="AD91" s="144"/>
      <c r="AE91" s="144"/>
      <c r="AF91" s="144"/>
      <c r="AG91" s="144" t="s">
        <v>153</v>
      </c>
      <c r="AH91" s="144">
        <v>0</v>
      </c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</row>
    <row r="92" spans="1:60" outlineLevel="2">
      <c r="A92" s="151"/>
      <c r="B92" s="152"/>
      <c r="C92" s="321"/>
      <c r="D92" s="322"/>
      <c r="E92" s="322"/>
      <c r="F92" s="322"/>
      <c r="G92" s="322"/>
      <c r="H92" s="154"/>
      <c r="I92" s="154"/>
      <c r="J92" s="154"/>
      <c r="K92" s="154"/>
      <c r="L92" s="154"/>
      <c r="M92" s="154"/>
      <c r="N92" s="153"/>
      <c r="O92" s="153"/>
      <c r="P92" s="153"/>
      <c r="Q92" s="153"/>
      <c r="R92" s="154"/>
      <c r="S92" s="154"/>
      <c r="T92" s="154"/>
      <c r="U92" s="154"/>
      <c r="V92" s="154"/>
      <c r="W92" s="154"/>
      <c r="X92" s="154"/>
      <c r="Y92" s="154"/>
      <c r="Z92" s="144"/>
      <c r="AA92" s="144"/>
      <c r="AB92" s="144"/>
      <c r="AC92" s="144"/>
      <c r="AD92" s="144"/>
      <c r="AE92" s="144"/>
      <c r="AF92" s="144"/>
      <c r="AG92" s="144" t="s">
        <v>131</v>
      </c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</row>
    <row r="93" spans="1:60" ht="22.5" outlineLevel="1">
      <c r="A93" s="163">
        <v>13</v>
      </c>
      <c r="B93" s="164" t="s">
        <v>211</v>
      </c>
      <c r="C93" s="172" t="s">
        <v>212</v>
      </c>
      <c r="D93" s="165" t="s">
        <v>160</v>
      </c>
      <c r="E93" s="166">
        <v>4</v>
      </c>
      <c r="F93" s="167"/>
      <c r="G93" s="168">
        <f>ROUND(E93*F93,2)</f>
        <v>0</v>
      </c>
      <c r="H93" s="167">
        <v>88.69</v>
      </c>
      <c r="I93" s="168">
        <f>ROUND(E93*H93,2)</f>
        <v>354.76</v>
      </c>
      <c r="J93" s="167">
        <v>264.31</v>
      </c>
      <c r="K93" s="168">
        <f>ROUND(E93*J93,2)</f>
        <v>1057.24</v>
      </c>
      <c r="L93" s="168">
        <v>21</v>
      </c>
      <c r="M93" s="168">
        <f>G93*(1+L93/100)</f>
        <v>0</v>
      </c>
      <c r="N93" s="166">
        <v>3.6800000000000001E-3</v>
      </c>
      <c r="O93" s="166">
        <f>ROUND(E93*N93,2)</f>
        <v>0.01</v>
      </c>
      <c r="P93" s="166">
        <v>0</v>
      </c>
      <c r="Q93" s="166">
        <f>ROUND(E93*P93,2)</f>
        <v>0</v>
      </c>
      <c r="R93" s="168" t="s">
        <v>161</v>
      </c>
      <c r="S93" s="168" t="s">
        <v>124</v>
      </c>
      <c r="T93" s="169" t="s">
        <v>124</v>
      </c>
      <c r="U93" s="154">
        <v>0.36199999999999999</v>
      </c>
      <c r="V93" s="154">
        <f>ROUND(E93*U93,2)</f>
        <v>1.45</v>
      </c>
      <c r="W93" s="154"/>
      <c r="X93" s="154" t="s">
        <v>148</v>
      </c>
      <c r="Y93" s="154" t="s">
        <v>127</v>
      </c>
      <c r="Z93" s="144"/>
      <c r="AA93" s="144"/>
      <c r="AB93" s="144"/>
      <c r="AC93" s="144"/>
      <c r="AD93" s="144"/>
      <c r="AE93" s="144"/>
      <c r="AF93" s="144"/>
      <c r="AG93" s="144" t="s">
        <v>162</v>
      </c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</row>
    <row r="94" spans="1:60" outlineLevel="2">
      <c r="A94" s="151"/>
      <c r="B94" s="152"/>
      <c r="C94" s="178" t="s">
        <v>168</v>
      </c>
      <c r="D94" s="176"/>
      <c r="E94" s="177"/>
      <c r="F94" s="154"/>
      <c r="G94" s="154"/>
      <c r="H94" s="154"/>
      <c r="I94" s="154"/>
      <c r="J94" s="154"/>
      <c r="K94" s="154"/>
      <c r="L94" s="154"/>
      <c r="M94" s="154"/>
      <c r="N94" s="153"/>
      <c r="O94" s="153"/>
      <c r="P94" s="153"/>
      <c r="Q94" s="153"/>
      <c r="R94" s="154"/>
      <c r="S94" s="154"/>
      <c r="T94" s="154"/>
      <c r="U94" s="154"/>
      <c r="V94" s="154"/>
      <c r="W94" s="154"/>
      <c r="X94" s="154"/>
      <c r="Y94" s="154"/>
      <c r="Z94" s="144"/>
      <c r="AA94" s="144"/>
      <c r="AB94" s="144"/>
      <c r="AC94" s="144"/>
      <c r="AD94" s="144"/>
      <c r="AE94" s="144"/>
      <c r="AF94" s="144"/>
      <c r="AG94" s="144" t="s">
        <v>153</v>
      </c>
      <c r="AH94" s="144">
        <v>0</v>
      </c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</row>
    <row r="95" spans="1:60" outlineLevel="3">
      <c r="A95" s="151"/>
      <c r="B95" s="152"/>
      <c r="C95" s="178" t="s">
        <v>168</v>
      </c>
      <c r="D95" s="176"/>
      <c r="E95" s="177"/>
      <c r="F95" s="154"/>
      <c r="G95" s="154"/>
      <c r="H95" s="154"/>
      <c r="I95" s="154"/>
      <c r="J95" s="154"/>
      <c r="K95" s="154"/>
      <c r="L95" s="154"/>
      <c r="M95" s="154"/>
      <c r="N95" s="153"/>
      <c r="O95" s="153"/>
      <c r="P95" s="153"/>
      <c r="Q95" s="153"/>
      <c r="R95" s="154"/>
      <c r="S95" s="154"/>
      <c r="T95" s="154"/>
      <c r="U95" s="154"/>
      <c r="V95" s="154"/>
      <c r="W95" s="154"/>
      <c r="X95" s="154"/>
      <c r="Y95" s="154"/>
      <c r="Z95" s="144"/>
      <c r="AA95" s="144"/>
      <c r="AB95" s="144"/>
      <c r="AC95" s="144"/>
      <c r="AD95" s="144"/>
      <c r="AE95" s="144"/>
      <c r="AF95" s="144"/>
      <c r="AG95" s="144" t="s">
        <v>153</v>
      </c>
      <c r="AH95" s="144">
        <v>0</v>
      </c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</row>
    <row r="96" spans="1:60" outlineLevel="3">
      <c r="A96" s="151"/>
      <c r="B96" s="152"/>
      <c r="C96" s="178" t="s">
        <v>199</v>
      </c>
      <c r="D96" s="176"/>
      <c r="E96" s="177"/>
      <c r="F96" s="154"/>
      <c r="G96" s="154"/>
      <c r="H96" s="154"/>
      <c r="I96" s="154"/>
      <c r="J96" s="154"/>
      <c r="K96" s="154"/>
      <c r="L96" s="154"/>
      <c r="M96" s="154"/>
      <c r="N96" s="153"/>
      <c r="O96" s="153"/>
      <c r="P96" s="153"/>
      <c r="Q96" s="153"/>
      <c r="R96" s="154"/>
      <c r="S96" s="154"/>
      <c r="T96" s="154"/>
      <c r="U96" s="154"/>
      <c r="V96" s="154"/>
      <c r="W96" s="154"/>
      <c r="X96" s="154"/>
      <c r="Y96" s="154"/>
      <c r="Z96" s="144"/>
      <c r="AA96" s="144"/>
      <c r="AB96" s="144"/>
      <c r="AC96" s="144"/>
      <c r="AD96" s="144"/>
      <c r="AE96" s="144"/>
      <c r="AF96" s="144"/>
      <c r="AG96" s="144" t="s">
        <v>153</v>
      </c>
      <c r="AH96" s="144">
        <v>0</v>
      </c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</row>
    <row r="97" spans="1:60" outlineLevel="3">
      <c r="A97" s="151"/>
      <c r="B97" s="152"/>
      <c r="C97" s="178" t="s">
        <v>200</v>
      </c>
      <c r="D97" s="176"/>
      <c r="E97" s="177">
        <v>4</v>
      </c>
      <c r="F97" s="154"/>
      <c r="G97" s="154"/>
      <c r="H97" s="154"/>
      <c r="I97" s="154"/>
      <c r="J97" s="154"/>
      <c r="K97" s="154"/>
      <c r="L97" s="154"/>
      <c r="M97" s="154"/>
      <c r="N97" s="153"/>
      <c r="O97" s="153"/>
      <c r="P97" s="153"/>
      <c r="Q97" s="153"/>
      <c r="R97" s="154"/>
      <c r="S97" s="154"/>
      <c r="T97" s="154"/>
      <c r="U97" s="154"/>
      <c r="V97" s="154"/>
      <c r="W97" s="154"/>
      <c r="X97" s="154"/>
      <c r="Y97" s="154"/>
      <c r="Z97" s="144"/>
      <c r="AA97" s="144"/>
      <c r="AB97" s="144"/>
      <c r="AC97" s="144"/>
      <c r="AD97" s="144"/>
      <c r="AE97" s="144"/>
      <c r="AF97" s="144"/>
      <c r="AG97" s="144" t="s">
        <v>153</v>
      </c>
      <c r="AH97" s="144">
        <v>0</v>
      </c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</row>
    <row r="98" spans="1:60" outlineLevel="2">
      <c r="A98" s="151"/>
      <c r="B98" s="152"/>
      <c r="C98" s="321"/>
      <c r="D98" s="322"/>
      <c r="E98" s="322"/>
      <c r="F98" s="322"/>
      <c r="G98" s="322"/>
      <c r="H98" s="154"/>
      <c r="I98" s="154"/>
      <c r="J98" s="154"/>
      <c r="K98" s="154"/>
      <c r="L98" s="154"/>
      <c r="M98" s="154"/>
      <c r="N98" s="153"/>
      <c r="O98" s="153"/>
      <c r="P98" s="153"/>
      <c r="Q98" s="153"/>
      <c r="R98" s="154"/>
      <c r="S98" s="154"/>
      <c r="T98" s="154"/>
      <c r="U98" s="154"/>
      <c r="V98" s="154"/>
      <c r="W98" s="154"/>
      <c r="X98" s="154"/>
      <c r="Y98" s="154"/>
      <c r="Z98" s="144"/>
      <c r="AA98" s="144"/>
      <c r="AB98" s="144"/>
      <c r="AC98" s="144"/>
      <c r="AD98" s="144"/>
      <c r="AE98" s="144"/>
      <c r="AF98" s="144"/>
      <c r="AG98" s="144" t="s">
        <v>131</v>
      </c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</row>
    <row r="99" spans="1:60">
      <c r="A99" s="156" t="s">
        <v>119</v>
      </c>
      <c r="B99" s="157" t="s">
        <v>64</v>
      </c>
      <c r="C99" s="171" t="s">
        <v>65</v>
      </c>
      <c r="D99" s="158"/>
      <c r="E99" s="159"/>
      <c r="F99" s="160"/>
      <c r="G99" s="160">
        <f>SUMIF(AG100:AG113,"&lt;&gt;NOR",G100:G113)</f>
        <v>0</v>
      </c>
      <c r="H99" s="160"/>
      <c r="I99" s="160">
        <f>SUM(I100:I113)</f>
        <v>117.74</v>
      </c>
      <c r="J99" s="160"/>
      <c r="K99" s="160">
        <f>SUM(K100:K113)</f>
        <v>12960.82</v>
      </c>
      <c r="L99" s="160"/>
      <c r="M99" s="160">
        <f>SUM(M100:M113)</f>
        <v>0</v>
      </c>
      <c r="N99" s="159"/>
      <c r="O99" s="159">
        <f>SUM(O100:O113)</f>
        <v>0</v>
      </c>
      <c r="P99" s="159"/>
      <c r="Q99" s="159">
        <f>SUM(Q100:Q113)</f>
        <v>0</v>
      </c>
      <c r="R99" s="160"/>
      <c r="S99" s="160"/>
      <c r="T99" s="161"/>
      <c r="U99" s="155"/>
      <c r="V99" s="155">
        <f>SUM(V100:V113)</f>
        <v>16.37</v>
      </c>
      <c r="W99" s="155"/>
      <c r="X99" s="155"/>
      <c r="Y99" s="155"/>
      <c r="AG99" t="s">
        <v>120</v>
      </c>
    </row>
    <row r="100" spans="1:60" ht="56.25" outlineLevel="1">
      <c r="A100" s="163">
        <v>14</v>
      </c>
      <c r="B100" s="164" t="s">
        <v>213</v>
      </c>
      <c r="C100" s="172" t="s">
        <v>214</v>
      </c>
      <c r="D100" s="165" t="s">
        <v>160</v>
      </c>
      <c r="E100" s="166">
        <v>52.8</v>
      </c>
      <c r="F100" s="167"/>
      <c r="G100" s="168">
        <f>ROUND(E100*F100,2)</f>
        <v>0</v>
      </c>
      <c r="H100" s="167">
        <v>2.23</v>
      </c>
      <c r="I100" s="168">
        <f>ROUND(E100*H100,2)</f>
        <v>117.74</v>
      </c>
      <c r="J100" s="167">
        <v>174.27</v>
      </c>
      <c r="K100" s="168">
        <f>ROUND(E100*J100,2)</f>
        <v>9201.4599999999991</v>
      </c>
      <c r="L100" s="168">
        <v>21</v>
      </c>
      <c r="M100" s="168">
        <f>G100*(1+L100/100)</f>
        <v>0</v>
      </c>
      <c r="N100" s="166">
        <v>4.0000000000000003E-5</v>
      </c>
      <c r="O100" s="166">
        <f>ROUND(E100*N100,2)</f>
        <v>0</v>
      </c>
      <c r="P100" s="166">
        <v>0</v>
      </c>
      <c r="Q100" s="166">
        <f>ROUND(E100*P100,2)</f>
        <v>0</v>
      </c>
      <c r="R100" s="168" t="s">
        <v>161</v>
      </c>
      <c r="S100" s="168" t="s">
        <v>124</v>
      </c>
      <c r="T100" s="169" t="s">
        <v>124</v>
      </c>
      <c r="U100" s="154">
        <v>0.31</v>
      </c>
      <c r="V100" s="154">
        <f>ROUND(E100*U100,2)</f>
        <v>16.37</v>
      </c>
      <c r="W100" s="154"/>
      <c r="X100" s="154" t="s">
        <v>148</v>
      </c>
      <c r="Y100" s="154" t="s">
        <v>127</v>
      </c>
      <c r="Z100" s="144"/>
      <c r="AA100" s="144"/>
      <c r="AB100" s="144"/>
      <c r="AC100" s="144"/>
      <c r="AD100" s="144"/>
      <c r="AE100" s="144"/>
      <c r="AF100" s="144"/>
      <c r="AG100" s="144" t="s">
        <v>162</v>
      </c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</row>
    <row r="101" spans="1:60" outlineLevel="2">
      <c r="A101" s="151"/>
      <c r="B101" s="152"/>
      <c r="C101" s="178" t="s">
        <v>168</v>
      </c>
      <c r="D101" s="176"/>
      <c r="E101" s="177"/>
      <c r="F101" s="154"/>
      <c r="G101" s="154"/>
      <c r="H101" s="154"/>
      <c r="I101" s="154"/>
      <c r="J101" s="154"/>
      <c r="K101" s="154"/>
      <c r="L101" s="154"/>
      <c r="M101" s="154"/>
      <c r="N101" s="153"/>
      <c r="O101" s="153"/>
      <c r="P101" s="153"/>
      <c r="Q101" s="153"/>
      <c r="R101" s="154"/>
      <c r="S101" s="154"/>
      <c r="T101" s="154"/>
      <c r="U101" s="154"/>
      <c r="V101" s="154"/>
      <c r="W101" s="154"/>
      <c r="X101" s="154"/>
      <c r="Y101" s="154"/>
      <c r="Z101" s="144"/>
      <c r="AA101" s="144"/>
      <c r="AB101" s="144"/>
      <c r="AC101" s="144"/>
      <c r="AD101" s="144"/>
      <c r="AE101" s="144"/>
      <c r="AF101" s="144"/>
      <c r="AG101" s="144" t="s">
        <v>153</v>
      </c>
      <c r="AH101" s="144">
        <v>0</v>
      </c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</row>
    <row r="102" spans="1:60" outlineLevel="3">
      <c r="A102" s="151"/>
      <c r="B102" s="152"/>
      <c r="C102" s="178" t="s">
        <v>215</v>
      </c>
      <c r="D102" s="176"/>
      <c r="E102" s="177">
        <v>50.8</v>
      </c>
      <c r="F102" s="154"/>
      <c r="G102" s="154"/>
      <c r="H102" s="154"/>
      <c r="I102" s="154"/>
      <c r="J102" s="154"/>
      <c r="K102" s="154"/>
      <c r="L102" s="154"/>
      <c r="M102" s="154"/>
      <c r="N102" s="153"/>
      <c r="O102" s="153"/>
      <c r="P102" s="153"/>
      <c r="Q102" s="153"/>
      <c r="R102" s="154"/>
      <c r="S102" s="154"/>
      <c r="T102" s="154"/>
      <c r="U102" s="154"/>
      <c r="V102" s="154"/>
      <c r="W102" s="154"/>
      <c r="X102" s="154"/>
      <c r="Y102" s="154"/>
      <c r="Z102" s="144"/>
      <c r="AA102" s="144"/>
      <c r="AB102" s="144"/>
      <c r="AC102" s="144"/>
      <c r="AD102" s="144"/>
      <c r="AE102" s="144"/>
      <c r="AF102" s="144"/>
      <c r="AG102" s="144" t="s">
        <v>153</v>
      </c>
      <c r="AH102" s="144">
        <v>0</v>
      </c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</row>
    <row r="103" spans="1:60" outlineLevel="3">
      <c r="A103" s="151"/>
      <c r="B103" s="152"/>
      <c r="C103" s="178" t="s">
        <v>154</v>
      </c>
      <c r="D103" s="176"/>
      <c r="E103" s="177"/>
      <c r="F103" s="154"/>
      <c r="G103" s="154"/>
      <c r="H103" s="154"/>
      <c r="I103" s="154"/>
      <c r="J103" s="154"/>
      <c r="K103" s="154"/>
      <c r="L103" s="154"/>
      <c r="M103" s="154"/>
      <c r="N103" s="153"/>
      <c r="O103" s="153"/>
      <c r="P103" s="153"/>
      <c r="Q103" s="153"/>
      <c r="R103" s="154"/>
      <c r="S103" s="154"/>
      <c r="T103" s="154"/>
      <c r="U103" s="154"/>
      <c r="V103" s="154"/>
      <c r="W103" s="154"/>
      <c r="X103" s="154"/>
      <c r="Y103" s="154"/>
      <c r="Z103" s="144"/>
      <c r="AA103" s="144"/>
      <c r="AB103" s="144"/>
      <c r="AC103" s="144"/>
      <c r="AD103" s="144"/>
      <c r="AE103" s="144"/>
      <c r="AF103" s="144"/>
      <c r="AG103" s="144" t="s">
        <v>153</v>
      </c>
      <c r="AH103" s="144">
        <v>0</v>
      </c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</row>
    <row r="104" spans="1:60" outlineLevel="3">
      <c r="A104" s="151"/>
      <c r="B104" s="152"/>
      <c r="C104" s="178" t="s">
        <v>216</v>
      </c>
      <c r="D104" s="176"/>
      <c r="E104" s="177"/>
      <c r="F104" s="154"/>
      <c r="G104" s="154"/>
      <c r="H104" s="154"/>
      <c r="I104" s="154"/>
      <c r="J104" s="154"/>
      <c r="K104" s="154"/>
      <c r="L104" s="154"/>
      <c r="M104" s="154"/>
      <c r="N104" s="153"/>
      <c r="O104" s="153"/>
      <c r="P104" s="153"/>
      <c r="Q104" s="153"/>
      <c r="R104" s="154"/>
      <c r="S104" s="154"/>
      <c r="T104" s="154"/>
      <c r="U104" s="154"/>
      <c r="V104" s="154"/>
      <c r="W104" s="154"/>
      <c r="X104" s="154"/>
      <c r="Y104" s="154"/>
      <c r="Z104" s="144"/>
      <c r="AA104" s="144"/>
      <c r="AB104" s="144"/>
      <c r="AC104" s="144"/>
      <c r="AD104" s="144"/>
      <c r="AE104" s="144"/>
      <c r="AF104" s="144"/>
      <c r="AG104" s="144" t="s">
        <v>153</v>
      </c>
      <c r="AH104" s="144">
        <v>0</v>
      </c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</row>
    <row r="105" spans="1:60" outlineLevel="3">
      <c r="A105" s="151"/>
      <c r="B105" s="152"/>
      <c r="C105" s="178" t="s">
        <v>217</v>
      </c>
      <c r="D105" s="176"/>
      <c r="E105" s="177">
        <v>2</v>
      </c>
      <c r="F105" s="154"/>
      <c r="G105" s="154"/>
      <c r="H105" s="154"/>
      <c r="I105" s="154"/>
      <c r="J105" s="154"/>
      <c r="K105" s="154"/>
      <c r="L105" s="154"/>
      <c r="M105" s="154"/>
      <c r="N105" s="153"/>
      <c r="O105" s="153"/>
      <c r="P105" s="153"/>
      <c r="Q105" s="153"/>
      <c r="R105" s="154"/>
      <c r="S105" s="154"/>
      <c r="T105" s="154"/>
      <c r="U105" s="154"/>
      <c r="V105" s="154"/>
      <c r="W105" s="154"/>
      <c r="X105" s="154"/>
      <c r="Y105" s="154"/>
      <c r="Z105" s="144"/>
      <c r="AA105" s="144"/>
      <c r="AB105" s="144"/>
      <c r="AC105" s="144"/>
      <c r="AD105" s="144"/>
      <c r="AE105" s="144"/>
      <c r="AF105" s="144"/>
      <c r="AG105" s="144" t="s">
        <v>153</v>
      </c>
      <c r="AH105" s="144">
        <v>0</v>
      </c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</row>
    <row r="106" spans="1:60" outlineLevel="2">
      <c r="A106" s="151"/>
      <c r="B106" s="152"/>
      <c r="C106" s="321"/>
      <c r="D106" s="322"/>
      <c r="E106" s="322"/>
      <c r="F106" s="322"/>
      <c r="G106" s="322"/>
      <c r="H106" s="154"/>
      <c r="I106" s="154"/>
      <c r="J106" s="154"/>
      <c r="K106" s="154"/>
      <c r="L106" s="154"/>
      <c r="M106" s="154"/>
      <c r="N106" s="153"/>
      <c r="O106" s="153"/>
      <c r="P106" s="153"/>
      <c r="Q106" s="153"/>
      <c r="R106" s="154"/>
      <c r="S106" s="154"/>
      <c r="T106" s="154"/>
      <c r="U106" s="154"/>
      <c r="V106" s="154"/>
      <c r="W106" s="154"/>
      <c r="X106" s="154"/>
      <c r="Y106" s="154"/>
      <c r="Z106" s="144"/>
      <c r="AA106" s="144"/>
      <c r="AB106" s="144"/>
      <c r="AC106" s="144"/>
      <c r="AD106" s="144"/>
      <c r="AE106" s="144"/>
      <c r="AF106" s="144"/>
      <c r="AG106" s="144" t="s">
        <v>131</v>
      </c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</row>
    <row r="107" spans="1:60" outlineLevel="1">
      <c r="A107" s="163">
        <v>15</v>
      </c>
      <c r="B107" s="164" t="s">
        <v>218</v>
      </c>
      <c r="C107" s="172" t="s">
        <v>219</v>
      </c>
      <c r="D107" s="165" t="s">
        <v>160</v>
      </c>
      <c r="E107" s="166">
        <v>105.6</v>
      </c>
      <c r="F107" s="167"/>
      <c r="G107" s="168">
        <f>ROUND(E107*F107,2)</f>
        <v>0</v>
      </c>
      <c r="H107" s="167">
        <v>0</v>
      </c>
      <c r="I107" s="168">
        <f>ROUND(E107*H107,2)</f>
        <v>0</v>
      </c>
      <c r="J107" s="167">
        <v>35.6</v>
      </c>
      <c r="K107" s="168">
        <f>ROUND(E107*J107,2)</f>
        <v>3759.36</v>
      </c>
      <c r="L107" s="168">
        <v>21</v>
      </c>
      <c r="M107" s="168">
        <f>G107*(1+L107/100)</f>
        <v>0</v>
      </c>
      <c r="N107" s="166">
        <v>0</v>
      </c>
      <c r="O107" s="166">
        <f>ROUND(E107*N107,2)</f>
        <v>0</v>
      </c>
      <c r="P107" s="166">
        <v>0</v>
      </c>
      <c r="Q107" s="166">
        <f>ROUND(E107*P107,2)</f>
        <v>0</v>
      </c>
      <c r="R107" s="168"/>
      <c r="S107" s="168" t="s">
        <v>135</v>
      </c>
      <c r="T107" s="169" t="s">
        <v>125</v>
      </c>
      <c r="U107" s="154">
        <v>0</v>
      </c>
      <c r="V107" s="154">
        <f>ROUND(E107*U107,2)</f>
        <v>0</v>
      </c>
      <c r="W107" s="154"/>
      <c r="X107" s="154" t="s">
        <v>148</v>
      </c>
      <c r="Y107" s="154" t="s">
        <v>127</v>
      </c>
      <c r="Z107" s="144"/>
      <c r="AA107" s="144"/>
      <c r="AB107" s="144"/>
      <c r="AC107" s="144"/>
      <c r="AD107" s="144"/>
      <c r="AE107" s="144"/>
      <c r="AF107" s="144"/>
      <c r="AG107" s="144" t="s">
        <v>149</v>
      </c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</row>
    <row r="108" spans="1:60" outlineLevel="2">
      <c r="A108" s="151"/>
      <c r="B108" s="152"/>
      <c r="C108" s="178" t="s">
        <v>168</v>
      </c>
      <c r="D108" s="176"/>
      <c r="E108" s="177"/>
      <c r="F108" s="154"/>
      <c r="G108" s="154"/>
      <c r="H108" s="154"/>
      <c r="I108" s="154"/>
      <c r="J108" s="154"/>
      <c r="K108" s="154"/>
      <c r="L108" s="154"/>
      <c r="M108" s="154"/>
      <c r="N108" s="153"/>
      <c r="O108" s="153"/>
      <c r="P108" s="153"/>
      <c r="Q108" s="153"/>
      <c r="R108" s="154"/>
      <c r="S108" s="154"/>
      <c r="T108" s="154"/>
      <c r="U108" s="154"/>
      <c r="V108" s="154"/>
      <c r="W108" s="154"/>
      <c r="X108" s="154"/>
      <c r="Y108" s="154"/>
      <c r="Z108" s="144"/>
      <c r="AA108" s="144"/>
      <c r="AB108" s="144"/>
      <c r="AC108" s="144"/>
      <c r="AD108" s="144"/>
      <c r="AE108" s="144"/>
      <c r="AF108" s="144"/>
      <c r="AG108" s="144" t="s">
        <v>153</v>
      </c>
      <c r="AH108" s="144">
        <v>0</v>
      </c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</row>
    <row r="109" spans="1:60" outlineLevel="3">
      <c r="A109" s="151"/>
      <c r="B109" s="152"/>
      <c r="C109" s="178" t="s">
        <v>220</v>
      </c>
      <c r="D109" s="176"/>
      <c r="E109" s="177">
        <v>101.6</v>
      </c>
      <c r="F109" s="154"/>
      <c r="G109" s="154"/>
      <c r="H109" s="154"/>
      <c r="I109" s="154"/>
      <c r="J109" s="154"/>
      <c r="K109" s="154"/>
      <c r="L109" s="154"/>
      <c r="M109" s="154"/>
      <c r="N109" s="153"/>
      <c r="O109" s="153"/>
      <c r="P109" s="153"/>
      <c r="Q109" s="153"/>
      <c r="R109" s="154"/>
      <c r="S109" s="154"/>
      <c r="T109" s="154"/>
      <c r="U109" s="154"/>
      <c r="V109" s="154"/>
      <c r="W109" s="154"/>
      <c r="X109" s="154"/>
      <c r="Y109" s="154"/>
      <c r="Z109" s="144"/>
      <c r="AA109" s="144"/>
      <c r="AB109" s="144"/>
      <c r="AC109" s="144"/>
      <c r="AD109" s="144"/>
      <c r="AE109" s="144"/>
      <c r="AF109" s="144"/>
      <c r="AG109" s="144" t="s">
        <v>153</v>
      </c>
      <c r="AH109" s="144">
        <v>0</v>
      </c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</row>
    <row r="110" spans="1:60" outlineLevel="3">
      <c r="A110" s="151"/>
      <c r="B110" s="152"/>
      <c r="C110" s="178" t="s">
        <v>154</v>
      </c>
      <c r="D110" s="176"/>
      <c r="E110" s="177"/>
      <c r="F110" s="154"/>
      <c r="G110" s="154"/>
      <c r="H110" s="154"/>
      <c r="I110" s="154"/>
      <c r="J110" s="154"/>
      <c r="K110" s="154"/>
      <c r="L110" s="154"/>
      <c r="M110" s="154"/>
      <c r="N110" s="153"/>
      <c r="O110" s="153"/>
      <c r="P110" s="153"/>
      <c r="Q110" s="153"/>
      <c r="R110" s="154"/>
      <c r="S110" s="154"/>
      <c r="T110" s="154"/>
      <c r="U110" s="154"/>
      <c r="V110" s="154"/>
      <c r="W110" s="154"/>
      <c r="X110" s="154"/>
      <c r="Y110" s="154"/>
      <c r="Z110" s="144"/>
      <c r="AA110" s="144"/>
      <c r="AB110" s="144"/>
      <c r="AC110" s="144"/>
      <c r="AD110" s="144"/>
      <c r="AE110" s="144"/>
      <c r="AF110" s="144"/>
      <c r="AG110" s="144" t="s">
        <v>153</v>
      </c>
      <c r="AH110" s="144">
        <v>0</v>
      </c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</row>
    <row r="111" spans="1:60" outlineLevel="3">
      <c r="A111" s="151"/>
      <c r="B111" s="152"/>
      <c r="C111" s="178" t="s">
        <v>216</v>
      </c>
      <c r="D111" s="176"/>
      <c r="E111" s="177"/>
      <c r="F111" s="154"/>
      <c r="G111" s="154"/>
      <c r="H111" s="154"/>
      <c r="I111" s="154"/>
      <c r="J111" s="154"/>
      <c r="K111" s="154"/>
      <c r="L111" s="154"/>
      <c r="M111" s="154"/>
      <c r="N111" s="153"/>
      <c r="O111" s="153"/>
      <c r="P111" s="153"/>
      <c r="Q111" s="153"/>
      <c r="R111" s="154"/>
      <c r="S111" s="154"/>
      <c r="T111" s="154"/>
      <c r="U111" s="154"/>
      <c r="V111" s="154"/>
      <c r="W111" s="154"/>
      <c r="X111" s="154"/>
      <c r="Y111" s="154"/>
      <c r="Z111" s="144"/>
      <c r="AA111" s="144"/>
      <c r="AB111" s="144"/>
      <c r="AC111" s="144"/>
      <c r="AD111" s="144"/>
      <c r="AE111" s="144"/>
      <c r="AF111" s="144"/>
      <c r="AG111" s="144" t="s">
        <v>153</v>
      </c>
      <c r="AH111" s="144">
        <v>0</v>
      </c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</row>
    <row r="112" spans="1:60" outlineLevel="3">
      <c r="A112" s="151"/>
      <c r="B112" s="152"/>
      <c r="C112" s="178" t="s">
        <v>221</v>
      </c>
      <c r="D112" s="176"/>
      <c r="E112" s="177">
        <v>4</v>
      </c>
      <c r="F112" s="154"/>
      <c r="G112" s="154"/>
      <c r="H112" s="154"/>
      <c r="I112" s="154"/>
      <c r="J112" s="154"/>
      <c r="K112" s="154"/>
      <c r="L112" s="154"/>
      <c r="M112" s="154"/>
      <c r="N112" s="153"/>
      <c r="O112" s="153"/>
      <c r="P112" s="153"/>
      <c r="Q112" s="153"/>
      <c r="R112" s="154"/>
      <c r="S112" s="154"/>
      <c r="T112" s="154"/>
      <c r="U112" s="154"/>
      <c r="V112" s="154"/>
      <c r="W112" s="154"/>
      <c r="X112" s="154"/>
      <c r="Y112" s="154"/>
      <c r="Z112" s="144"/>
      <c r="AA112" s="144"/>
      <c r="AB112" s="144"/>
      <c r="AC112" s="144"/>
      <c r="AD112" s="144"/>
      <c r="AE112" s="144"/>
      <c r="AF112" s="144"/>
      <c r="AG112" s="144" t="s">
        <v>153</v>
      </c>
      <c r="AH112" s="144">
        <v>0</v>
      </c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</row>
    <row r="113" spans="1:60" outlineLevel="2">
      <c r="A113" s="151"/>
      <c r="B113" s="152"/>
      <c r="C113" s="321"/>
      <c r="D113" s="322"/>
      <c r="E113" s="322"/>
      <c r="F113" s="322"/>
      <c r="G113" s="322"/>
      <c r="H113" s="154"/>
      <c r="I113" s="154"/>
      <c r="J113" s="154"/>
      <c r="K113" s="154"/>
      <c r="L113" s="154"/>
      <c r="M113" s="154"/>
      <c r="N113" s="153"/>
      <c r="O113" s="153"/>
      <c r="P113" s="153"/>
      <c r="Q113" s="153"/>
      <c r="R113" s="154"/>
      <c r="S113" s="154"/>
      <c r="T113" s="154"/>
      <c r="U113" s="154"/>
      <c r="V113" s="154"/>
      <c r="W113" s="154"/>
      <c r="X113" s="154"/>
      <c r="Y113" s="154"/>
      <c r="Z113" s="144"/>
      <c r="AA113" s="144"/>
      <c r="AB113" s="144"/>
      <c r="AC113" s="144"/>
      <c r="AD113" s="144"/>
      <c r="AE113" s="144"/>
      <c r="AF113" s="144"/>
      <c r="AG113" s="144" t="s">
        <v>131</v>
      </c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</row>
    <row r="114" spans="1:60">
      <c r="A114" s="156" t="s">
        <v>119</v>
      </c>
      <c r="B114" s="157" t="s">
        <v>66</v>
      </c>
      <c r="C114" s="171" t="s">
        <v>67</v>
      </c>
      <c r="D114" s="158"/>
      <c r="E114" s="159"/>
      <c r="F114" s="160"/>
      <c r="G114" s="160">
        <f>SUMIF(AG115:AG131,"&lt;&gt;NOR",G115:G131)</f>
        <v>0</v>
      </c>
      <c r="H114" s="160"/>
      <c r="I114" s="160">
        <f>SUM(I115:I131)</f>
        <v>511.58</v>
      </c>
      <c r="J114" s="160"/>
      <c r="K114" s="160">
        <f>SUM(K115:K131)</f>
        <v>6620.22</v>
      </c>
      <c r="L114" s="160"/>
      <c r="M114" s="160">
        <f>SUM(M115:M131)</f>
        <v>0</v>
      </c>
      <c r="N114" s="159"/>
      <c r="O114" s="159">
        <f>SUM(O115:O131)</f>
        <v>0.02</v>
      </c>
      <c r="P114" s="159"/>
      <c r="Q114" s="159">
        <f>SUM(Q115:Q131)</f>
        <v>0.58000000000000007</v>
      </c>
      <c r="R114" s="160"/>
      <c r="S114" s="160"/>
      <c r="T114" s="161"/>
      <c r="U114" s="155"/>
      <c r="V114" s="155">
        <f>SUM(V115:V131)</f>
        <v>11.350000000000001</v>
      </c>
      <c r="W114" s="155"/>
      <c r="X114" s="155"/>
      <c r="Y114" s="155"/>
      <c r="AG114" t="s">
        <v>120</v>
      </c>
    </row>
    <row r="115" spans="1:60" ht="22.5" outlineLevel="1">
      <c r="A115" s="163">
        <v>16</v>
      </c>
      <c r="B115" s="164" t="s">
        <v>222</v>
      </c>
      <c r="C115" s="172" t="s">
        <v>223</v>
      </c>
      <c r="D115" s="165" t="s">
        <v>160</v>
      </c>
      <c r="E115" s="166">
        <v>1.2</v>
      </c>
      <c r="F115" s="167"/>
      <c r="G115" s="168">
        <f>ROUND(E115*F115,2)</f>
        <v>0</v>
      </c>
      <c r="H115" s="167">
        <v>9.65</v>
      </c>
      <c r="I115" s="168">
        <f>ROUND(E115*H115,2)</f>
        <v>11.58</v>
      </c>
      <c r="J115" s="167">
        <v>199.85</v>
      </c>
      <c r="K115" s="168">
        <f>ROUND(E115*J115,2)</f>
        <v>239.82</v>
      </c>
      <c r="L115" s="168">
        <v>21</v>
      </c>
      <c r="M115" s="168">
        <f>G115*(1+L115/100)</f>
        <v>0</v>
      </c>
      <c r="N115" s="166">
        <v>3.3E-4</v>
      </c>
      <c r="O115" s="166">
        <f>ROUND(E115*N115,2)</f>
        <v>0</v>
      </c>
      <c r="P115" s="166">
        <v>1.183E-2</v>
      </c>
      <c r="Q115" s="166">
        <f>ROUND(E115*P115,2)</f>
        <v>0.01</v>
      </c>
      <c r="R115" s="168" t="s">
        <v>224</v>
      </c>
      <c r="S115" s="168" t="s">
        <v>124</v>
      </c>
      <c r="T115" s="169" t="s">
        <v>124</v>
      </c>
      <c r="U115" s="154">
        <v>0.34599999999999997</v>
      </c>
      <c r="V115" s="154">
        <f>ROUND(E115*U115,2)</f>
        <v>0.42</v>
      </c>
      <c r="W115" s="154"/>
      <c r="X115" s="154" t="s">
        <v>148</v>
      </c>
      <c r="Y115" s="154" t="s">
        <v>127</v>
      </c>
      <c r="Z115" s="144"/>
      <c r="AA115" s="144"/>
      <c r="AB115" s="144"/>
      <c r="AC115" s="144"/>
      <c r="AD115" s="144"/>
      <c r="AE115" s="144"/>
      <c r="AF115" s="144"/>
      <c r="AG115" s="144" t="s">
        <v>149</v>
      </c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</row>
    <row r="116" spans="1:60" outlineLevel="2">
      <c r="A116" s="151"/>
      <c r="B116" s="152"/>
      <c r="C116" s="178" t="s">
        <v>168</v>
      </c>
      <c r="D116" s="176"/>
      <c r="E116" s="177"/>
      <c r="F116" s="154"/>
      <c r="G116" s="154"/>
      <c r="H116" s="154"/>
      <c r="I116" s="154"/>
      <c r="J116" s="154"/>
      <c r="K116" s="154"/>
      <c r="L116" s="154"/>
      <c r="M116" s="154"/>
      <c r="N116" s="153"/>
      <c r="O116" s="153"/>
      <c r="P116" s="153"/>
      <c r="Q116" s="153"/>
      <c r="R116" s="154"/>
      <c r="S116" s="154"/>
      <c r="T116" s="154"/>
      <c r="U116" s="154"/>
      <c r="V116" s="154"/>
      <c r="W116" s="154"/>
      <c r="X116" s="154"/>
      <c r="Y116" s="154"/>
      <c r="Z116" s="144"/>
      <c r="AA116" s="144"/>
      <c r="AB116" s="144"/>
      <c r="AC116" s="144"/>
      <c r="AD116" s="144"/>
      <c r="AE116" s="144"/>
      <c r="AF116" s="144"/>
      <c r="AG116" s="144" t="s">
        <v>153</v>
      </c>
      <c r="AH116" s="144">
        <v>0</v>
      </c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</row>
    <row r="117" spans="1:60" outlineLevel="3">
      <c r="A117" s="151"/>
      <c r="B117" s="152"/>
      <c r="C117" s="178" t="s">
        <v>170</v>
      </c>
      <c r="D117" s="176"/>
      <c r="E117" s="177"/>
      <c r="F117" s="154"/>
      <c r="G117" s="154"/>
      <c r="H117" s="154"/>
      <c r="I117" s="154"/>
      <c r="J117" s="154"/>
      <c r="K117" s="154"/>
      <c r="L117" s="154"/>
      <c r="M117" s="154"/>
      <c r="N117" s="153"/>
      <c r="O117" s="153"/>
      <c r="P117" s="153"/>
      <c r="Q117" s="153"/>
      <c r="R117" s="154"/>
      <c r="S117" s="154"/>
      <c r="T117" s="154"/>
      <c r="U117" s="154"/>
      <c r="V117" s="154"/>
      <c r="W117" s="154"/>
      <c r="X117" s="154"/>
      <c r="Y117" s="154"/>
      <c r="Z117" s="144"/>
      <c r="AA117" s="144"/>
      <c r="AB117" s="144"/>
      <c r="AC117" s="144"/>
      <c r="AD117" s="144"/>
      <c r="AE117" s="144"/>
      <c r="AF117" s="144"/>
      <c r="AG117" s="144" t="s">
        <v>153</v>
      </c>
      <c r="AH117" s="144">
        <v>0</v>
      </c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</row>
    <row r="118" spans="1:60" outlineLevel="3">
      <c r="A118" s="151"/>
      <c r="B118" s="152"/>
      <c r="C118" s="178" t="s">
        <v>171</v>
      </c>
      <c r="D118" s="176"/>
      <c r="E118" s="177">
        <v>1.2</v>
      </c>
      <c r="F118" s="154"/>
      <c r="G118" s="154"/>
      <c r="H118" s="154"/>
      <c r="I118" s="154"/>
      <c r="J118" s="154"/>
      <c r="K118" s="154"/>
      <c r="L118" s="154"/>
      <c r="M118" s="154"/>
      <c r="N118" s="153"/>
      <c r="O118" s="153"/>
      <c r="P118" s="153"/>
      <c r="Q118" s="153"/>
      <c r="R118" s="154"/>
      <c r="S118" s="154"/>
      <c r="T118" s="154"/>
      <c r="U118" s="154"/>
      <c r="V118" s="154"/>
      <c r="W118" s="154"/>
      <c r="X118" s="154"/>
      <c r="Y118" s="154"/>
      <c r="Z118" s="144"/>
      <c r="AA118" s="144"/>
      <c r="AB118" s="144"/>
      <c r="AC118" s="144"/>
      <c r="AD118" s="144"/>
      <c r="AE118" s="144"/>
      <c r="AF118" s="144"/>
      <c r="AG118" s="144" t="s">
        <v>153</v>
      </c>
      <c r="AH118" s="144">
        <v>0</v>
      </c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</row>
    <row r="119" spans="1:60" outlineLevel="2">
      <c r="A119" s="151"/>
      <c r="B119" s="152"/>
      <c r="C119" s="321"/>
      <c r="D119" s="322"/>
      <c r="E119" s="322"/>
      <c r="F119" s="322"/>
      <c r="G119" s="322"/>
      <c r="H119" s="154"/>
      <c r="I119" s="154"/>
      <c r="J119" s="154"/>
      <c r="K119" s="154"/>
      <c r="L119" s="154"/>
      <c r="M119" s="154"/>
      <c r="N119" s="153"/>
      <c r="O119" s="153"/>
      <c r="P119" s="153"/>
      <c r="Q119" s="153"/>
      <c r="R119" s="154"/>
      <c r="S119" s="154"/>
      <c r="T119" s="154"/>
      <c r="U119" s="154"/>
      <c r="V119" s="154"/>
      <c r="W119" s="154"/>
      <c r="X119" s="154"/>
      <c r="Y119" s="154"/>
      <c r="Z119" s="144"/>
      <c r="AA119" s="144"/>
      <c r="AB119" s="144"/>
      <c r="AC119" s="144"/>
      <c r="AD119" s="144"/>
      <c r="AE119" s="144"/>
      <c r="AF119" s="144"/>
      <c r="AG119" s="144" t="s">
        <v>131</v>
      </c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</row>
    <row r="120" spans="1:60" ht="22.5" outlineLevel="1">
      <c r="A120" s="163">
        <v>17</v>
      </c>
      <c r="B120" s="164" t="s">
        <v>225</v>
      </c>
      <c r="C120" s="172" t="s">
        <v>226</v>
      </c>
      <c r="D120" s="165" t="s">
        <v>160</v>
      </c>
      <c r="E120" s="166">
        <v>50.8</v>
      </c>
      <c r="F120" s="167"/>
      <c r="G120" s="168">
        <f>ROUND(E120*F120,2)</f>
        <v>0</v>
      </c>
      <c r="H120" s="167">
        <v>9.65</v>
      </c>
      <c r="I120" s="168">
        <f>ROUND(E120*H120,2)</f>
        <v>490.22</v>
      </c>
      <c r="J120" s="167">
        <v>123.35</v>
      </c>
      <c r="K120" s="168">
        <f>ROUND(E120*J120,2)</f>
        <v>6266.18</v>
      </c>
      <c r="L120" s="168">
        <v>21</v>
      </c>
      <c r="M120" s="168">
        <f>G120*(1+L120/100)</f>
        <v>0</v>
      </c>
      <c r="N120" s="166">
        <v>3.3E-4</v>
      </c>
      <c r="O120" s="166">
        <f>ROUND(E120*N120,2)</f>
        <v>0.02</v>
      </c>
      <c r="P120" s="166">
        <v>1.068E-2</v>
      </c>
      <c r="Q120" s="166">
        <f>ROUND(E120*P120,2)</f>
        <v>0.54</v>
      </c>
      <c r="R120" s="168" t="s">
        <v>224</v>
      </c>
      <c r="S120" s="168" t="s">
        <v>124</v>
      </c>
      <c r="T120" s="169" t="s">
        <v>124</v>
      </c>
      <c r="U120" s="154">
        <v>0.21099999999999999</v>
      </c>
      <c r="V120" s="154">
        <f>ROUND(E120*U120,2)</f>
        <v>10.72</v>
      </c>
      <c r="W120" s="154"/>
      <c r="X120" s="154" t="s">
        <v>148</v>
      </c>
      <c r="Y120" s="154" t="s">
        <v>127</v>
      </c>
      <c r="Z120" s="144"/>
      <c r="AA120" s="144"/>
      <c r="AB120" s="144"/>
      <c r="AC120" s="144"/>
      <c r="AD120" s="144"/>
      <c r="AE120" s="144"/>
      <c r="AF120" s="144"/>
      <c r="AG120" s="144" t="s">
        <v>149</v>
      </c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</row>
    <row r="121" spans="1:60" outlineLevel="2">
      <c r="A121" s="151"/>
      <c r="B121" s="152"/>
      <c r="C121" s="178" t="s">
        <v>168</v>
      </c>
      <c r="D121" s="176"/>
      <c r="E121" s="177"/>
      <c r="F121" s="154"/>
      <c r="G121" s="154"/>
      <c r="H121" s="154"/>
      <c r="I121" s="154"/>
      <c r="J121" s="154"/>
      <c r="K121" s="154"/>
      <c r="L121" s="154"/>
      <c r="M121" s="154"/>
      <c r="N121" s="153"/>
      <c r="O121" s="153"/>
      <c r="P121" s="153"/>
      <c r="Q121" s="153"/>
      <c r="R121" s="154"/>
      <c r="S121" s="154"/>
      <c r="T121" s="154"/>
      <c r="U121" s="154"/>
      <c r="V121" s="154"/>
      <c r="W121" s="154"/>
      <c r="X121" s="154"/>
      <c r="Y121" s="154"/>
      <c r="Z121" s="144"/>
      <c r="AA121" s="144"/>
      <c r="AB121" s="144"/>
      <c r="AC121" s="144"/>
      <c r="AD121" s="144"/>
      <c r="AE121" s="144"/>
      <c r="AF121" s="144"/>
      <c r="AG121" s="144" t="s">
        <v>153</v>
      </c>
      <c r="AH121" s="144">
        <v>0</v>
      </c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</row>
    <row r="122" spans="1:60" outlineLevel="3">
      <c r="A122" s="151"/>
      <c r="B122" s="152"/>
      <c r="C122" s="178" t="s">
        <v>215</v>
      </c>
      <c r="D122" s="176"/>
      <c r="E122" s="177">
        <v>50.8</v>
      </c>
      <c r="F122" s="154"/>
      <c r="G122" s="154"/>
      <c r="H122" s="154"/>
      <c r="I122" s="154"/>
      <c r="J122" s="154"/>
      <c r="K122" s="154"/>
      <c r="L122" s="154"/>
      <c r="M122" s="154"/>
      <c r="N122" s="153"/>
      <c r="O122" s="153"/>
      <c r="P122" s="153"/>
      <c r="Q122" s="153"/>
      <c r="R122" s="154"/>
      <c r="S122" s="154"/>
      <c r="T122" s="154"/>
      <c r="U122" s="154"/>
      <c r="V122" s="154"/>
      <c r="W122" s="154"/>
      <c r="X122" s="154"/>
      <c r="Y122" s="154"/>
      <c r="Z122" s="144"/>
      <c r="AA122" s="144"/>
      <c r="AB122" s="144"/>
      <c r="AC122" s="144"/>
      <c r="AD122" s="144"/>
      <c r="AE122" s="144"/>
      <c r="AF122" s="144"/>
      <c r="AG122" s="144" t="s">
        <v>153</v>
      </c>
      <c r="AH122" s="144">
        <v>0</v>
      </c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</row>
    <row r="123" spans="1:60" outlineLevel="2">
      <c r="A123" s="151"/>
      <c r="B123" s="152"/>
      <c r="C123" s="321"/>
      <c r="D123" s="322"/>
      <c r="E123" s="322"/>
      <c r="F123" s="322"/>
      <c r="G123" s="322"/>
      <c r="H123" s="154"/>
      <c r="I123" s="154"/>
      <c r="J123" s="154"/>
      <c r="K123" s="154"/>
      <c r="L123" s="154"/>
      <c r="M123" s="154"/>
      <c r="N123" s="153"/>
      <c r="O123" s="153"/>
      <c r="P123" s="153"/>
      <c r="Q123" s="153"/>
      <c r="R123" s="154"/>
      <c r="S123" s="154"/>
      <c r="T123" s="154"/>
      <c r="U123" s="154"/>
      <c r="V123" s="154"/>
      <c r="W123" s="154"/>
      <c r="X123" s="154"/>
      <c r="Y123" s="154"/>
      <c r="Z123" s="144"/>
      <c r="AA123" s="144"/>
      <c r="AB123" s="144"/>
      <c r="AC123" s="144"/>
      <c r="AD123" s="144"/>
      <c r="AE123" s="144"/>
      <c r="AF123" s="144"/>
      <c r="AG123" s="144" t="s">
        <v>131</v>
      </c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</row>
    <row r="124" spans="1:60" ht="22.5" outlineLevel="1">
      <c r="A124" s="163">
        <v>18</v>
      </c>
      <c r="B124" s="164" t="s">
        <v>227</v>
      </c>
      <c r="C124" s="172" t="s">
        <v>228</v>
      </c>
      <c r="D124" s="165" t="s">
        <v>146</v>
      </c>
      <c r="E124" s="166">
        <v>1</v>
      </c>
      <c r="F124" s="167"/>
      <c r="G124" s="168">
        <f>ROUND(E124*F124,2)</f>
        <v>0</v>
      </c>
      <c r="H124" s="167">
        <v>9.7799999999999994</v>
      </c>
      <c r="I124" s="168">
        <f>ROUND(E124*H124,2)</f>
        <v>9.7799999999999994</v>
      </c>
      <c r="J124" s="167">
        <v>114.22</v>
      </c>
      <c r="K124" s="168">
        <f>ROUND(E124*J124,2)</f>
        <v>114.22</v>
      </c>
      <c r="L124" s="168">
        <v>21</v>
      </c>
      <c r="M124" s="168">
        <f>G124*(1+L124/100)</f>
        <v>0</v>
      </c>
      <c r="N124" s="166">
        <v>3.4000000000000002E-4</v>
      </c>
      <c r="O124" s="166">
        <f>ROUND(E124*N124,2)</f>
        <v>0</v>
      </c>
      <c r="P124" s="166">
        <v>2.5000000000000001E-2</v>
      </c>
      <c r="Q124" s="166">
        <f>ROUND(E124*P124,2)</f>
        <v>0.03</v>
      </c>
      <c r="R124" s="168" t="s">
        <v>224</v>
      </c>
      <c r="S124" s="168" t="s">
        <v>124</v>
      </c>
      <c r="T124" s="169" t="s">
        <v>124</v>
      </c>
      <c r="U124" s="154">
        <v>0.21299999999999999</v>
      </c>
      <c r="V124" s="154">
        <f>ROUND(E124*U124,2)</f>
        <v>0.21</v>
      </c>
      <c r="W124" s="154"/>
      <c r="X124" s="154" t="s">
        <v>148</v>
      </c>
      <c r="Y124" s="154" t="s">
        <v>127</v>
      </c>
      <c r="Z124" s="144"/>
      <c r="AA124" s="144"/>
      <c r="AB124" s="144"/>
      <c r="AC124" s="144"/>
      <c r="AD124" s="144"/>
      <c r="AE124" s="144"/>
      <c r="AF124" s="144"/>
      <c r="AG124" s="144" t="s">
        <v>149</v>
      </c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</row>
    <row r="125" spans="1:60" outlineLevel="2">
      <c r="A125" s="151"/>
      <c r="B125" s="152"/>
      <c r="C125" s="334" t="s">
        <v>229</v>
      </c>
      <c r="D125" s="335"/>
      <c r="E125" s="335"/>
      <c r="F125" s="335"/>
      <c r="G125" s="335"/>
      <c r="H125" s="154"/>
      <c r="I125" s="154"/>
      <c r="J125" s="154"/>
      <c r="K125" s="154"/>
      <c r="L125" s="154"/>
      <c r="M125" s="154"/>
      <c r="N125" s="153"/>
      <c r="O125" s="153"/>
      <c r="P125" s="153"/>
      <c r="Q125" s="153"/>
      <c r="R125" s="154"/>
      <c r="S125" s="154"/>
      <c r="T125" s="154"/>
      <c r="U125" s="154"/>
      <c r="V125" s="154"/>
      <c r="W125" s="154"/>
      <c r="X125" s="154"/>
      <c r="Y125" s="154"/>
      <c r="Z125" s="144"/>
      <c r="AA125" s="144"/>
      <c r="AB125" s="144"/>
      <c r="AC125" s="144"/>
      <c r="AD125" s="144"/>
      <c r="AE125" s="144"/>
      <c r="AF125" s="144"/>
      <c r="AG125" s="144" t="s">
        <v>151</v>
      </c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</row>
    <row r="126" spans="1:60" outlineLevel="2">
      <c r="A126" s="151"/>
      <c r="B126" s="152"/>
      <c r="C126" s="332" t="s">
        <v>230</v>
      </c>
      <c r="D126" s="333"/>
      <c r="E126" s="333"/>
      <c r="F126" s="333"/>
      <c r="G126" s="333"/>
      <c r="H126" s="154"/>
      <c r="I126" s="154"/>
      <c r="J126" s="154"/>
      <c r="K126" s="154"/>
      <c r="L126" s="154"/>
      <c r="M126" s="154"/>
      <c r="N126" s="153"/>
      <c r="O126" s="153"/>
      <c r="P126" s="153"/>
      <c r="Q126" s="153"/>
      <c r="R126" s="154"/>
      <c r="S126" s="154"/>
      <c r="T126" s="154"/>
      <c r="U126" s="154"/>
      <c r="V126" s="154"/>
      <c r="W126" s="154"/>
      <c r="X126" s="154"/>
      <c r="Y126" s="154"/>
      <c r="Z126" s="144"/>
      <c r="AA126" s="144"/>
      <c r="AB126" s="144"/>
      <c r="AC126" s="144"/>
      <c r="AD126" s="144"/>
      <c r="AE126" s="144"/>
      <c r="AF126" s="144"/>
      <c r="AG126" s="144" t="s">
        <v>130</v>
      </c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</row>
    <row r="127" spans="1:60" outlineLevel="2">
      <c r="A127" s="151"/>
      <c r="B127" s="152"/>
      <c r="C127" s="178" t="s">
        <v>154</v>
      </c>
      <c r="D127" s="176"/>
      <c r="E127" s="177"/>
      <c r="F127" s="154"/>
      <c r="G127" s="154"/>
      <c r="H127" s="154"/>
      <c r="I127" s="154"/>
      <c r="J127" s="154"/>
      <c r="K127" s="154"/>
      <c r="L127" s="154"/>
      <c r="M127" s="154"/>
      <c r="N127" s="153"/>
      <c r="O127" s="153"/>
      <c r="P127" s="153"/>
      <c r="Q127" s="153"/>
      <c r="R127" s="154"/>
      <c r="S127" s="154"/>
      <c r="T127" s="154"/>
      <c r="U127" s="154"/>
      <c r="V127" s="154"/>
      <c r="W127" s="154"/>
      <c r="X127" s="154"/>
      <c r="Y127" s="154"/>
      <c r="Z127" s="144"/>
      <c r="AA127" s="144"/>
      <c r="AB127" s="144"/>
      <c r="AC127" s="144"/>
      <c r="AD127" s="144"/>
      <c r="AE127" s="144"/>
      <c r="AF127" s="144"/>
      <c r="AG127" s="144" t="s">
        <v>153</v>
      </c>
      <c r="AH127" s="144">
        <v>0</v>
      </c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</row>
    <row r="128" spans="1:60" ht="22.5" outlineLevel="3">
      <c r="A128" s="151"/>
      <c r="B128" s="152"/>
      <c r="C128" s="178" t="s">
        <v>155</v>
      </c>
      <c r="D128" s="176"/>
      <c r="E128" s="177"/>
      <c r="F128" s="154"/>
      <c r="G128" s="154"/>
      <c r="H128" s="154"/>
      <c r="I128" s="154"/>
      <c r="J128" s="154"/>
      <c r="K128" s="154"/>
      <c r="L128" s="154"/>
      <c r="M128" s="154"/>
      <c r="N128" s="153"/>
      <c r="O128" s="153"/>
      <c r="P128" s="153"/>
      <c r="Q128" s="153"/>
      <c r="R128" s="154"/>
      <c r="S128" s="154"/>
      <c r="T128" s="154"/>
      <c r="U128" s="154"/>
      <c r="V128" s="154"/>
      <c r="W128" s="154"/>
      <c r="X128" s="154"/>
      <c r="Y128" s="154"/>
      <c r="Z128" s="144"/>
      <c r="AA128" s="144"/>
      <c r="AB128" s="144"/>
      <c r="AC128" s="144"/>
      <c r="AD128" s="144"/>
      <c r="AE128" s="144"/>
      <c r="AF128" s="144"/>
      <c r="AG128" s="144" t="s">
        <v>153</v>
      </c>
      <c r="AH128" s="144">
        <v>0</v>
      </c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</row>
    <row r="129" spans="1:60" outlineLevel="3">
      <c r="A129" s="151"/>
      <c r="B129" s="152"/>
      <c r="C129" s="178" t="s">
        <v>156</v>
      </c>
      <c r="D129" s="176"/>
      <c r="E129" s="177"/>
      <c r="F129" s="154"/>
      <c r="G129" s="154"/>
      <c r="H129" s="154"/>
      <c r="I129" s="154"/>
      <c r="J129" s="154"/>
      <c r="K129" s="154"/>
      <c r="L129" s="154"/>
      <c r="M129" s="154"/>
      <c r="N129" s="153"/>
      <c r="O129" s="153"/>
      <c r="P129" s="153"/>
      <c r="Q129" s="153"/>
      <c r="R129" s="154"/>
      <c r="S129" s="154"/>
      <c r="T129" s="154"/>
      <c r="U129" s="154"/>
      <c r="V129" s="154"/>
      <c r="W129" s="154"/>
      <c r="X129" s="154"/>
      <c r="Y129" s="154"/>
      <c r="Z129" s="144"/>
      <c r="AA129" s="144"/>
      <c r="AB129" s="144"/>
      <c r="AC129" s="144"/>
      <c r="AD129" s="144"/>
      <c r="AE129" s="144"/>
      <c r="AF129" s="144"/>
      <c r="AG129" s="144" t="s">
        <v>153</v>
      </c>
      <c r="AH129" s="144">
        <v>0</v>
      </c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</row>
    <row r="130" spans="1:60" outlineLevel="3">
      <c r="A130" s="151"/>
      <c r="B130" s="152"/>
      <c r="C130" s="178" t="s">
        <v>157</v>
      </c>
      <c r="D130" s="176"/>
      <c r="E130" s="177">
        <v>1</v>
      </c>
      <c r="F130" s="154"/>
      <c r="G130" s="154"/>
      <c r="H130" s="154"/>
      <c r="I130" s="154"/>
      <c r="J130" s="154"/>
      <c r="K130" s="154"/>
      <c r="L130" s="154"/>
      <c r="M130" s="154"/>
      <c r="N130" s="153"/>
      <c r="O130" s="153"/>
      <c r="P130" s="153"/>
      <c r="Q130" s="153"/>
      <c r="R130" s="154"/>
      <c r="S130" s="154"/>
      <c r="T130" s="154"/>
      <c r="U130" s="154"/>
      <c r="V130" s="154"/>
      <c r="W130" s="154"/>
      <c r="X130" s="154"/>
      <c r="Y130" s="154"/>
      <c r="Z130" s="144"/>
      <c r="AA130" s="144"/>
      <c r="AB130" s="144"/>
      <c r="AC130" s="144"/>
      <c r="AD130" s="144"/>
      <c r="AE130" s="144"/>
      <c r="AF130" s="144"/>
      <c r="AG130" s="144" t="s">
        <v>153</v>
      </c>
      <c r="AH130" s="144">
        <v>0</v>
      </c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</row>
    <row r="131" spans="1:60" outlineLevel="2">
      <c r="A131" s="151"/>
      <c r="B131" s="152"/>
      <c r="C131" s="321"/>
      <c r="D131" s="322"/>
      <c r="E131" s="322"/>
      <c r="F131" s="322"/>
      <c r="G131" s="322"/>
      <c r="H131" s="154"/>
      <c r="I131" s="154"/>
      <c r="J131" s="154"/>
      <c r="K131" s="154"/>
      <c r="L131" s="154"/>
      <c r="M131" s="154"/>
      <c r="N131" s="153"/>
      <c r="O131" s="153"/>
      <c r="P131" s="153"/>
      <c r="Q131" s="153"/>
      <c r="R131" s="154"/>
      <c r="S131" s="154"/>
      <c r="T131" s="154"/>
      <c r="U131" s="154"/>
      <c r="V131" s="154"/>
      <c r="W131" s="154"/>
      <c r="X131" s="154"/>
      <c r="Y131" s="154"/>
      <c r="Z131" s="144"/>
      <c r="AA131" s="144"/>
      <c r="AB131" s="144"/>
      <c r="AC131" s="144"/>
      <c r="AD131" s="144"/>
      <c r="AE131" s="144"/>
      <c r="AF131" s="144"/>
      <c r="AG131" s="144" t="s">
        <v>131</v>
      </c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</row>
    <row r="132" spans="1:60">
      <c r="A132" s="156" t="s">
        <v>119</v>
      </c>
      <c r="B132" s="157" t="s">
        <v>68</v>
      </c>
      <c r="C132" s="171" t="s">
        <v>69</v>
      </c>
      <c r="D132" s="158"/>
      <c r="E132" s="159"/>
      <c r="F132" s="160"/>
      <c r="G132" s="160">
        <f>SUMIF(AG133:AG138,"&lt;&gt;NOR",G133:G138)</f>
        <v>0</v>
      </c>
      <c r="H132" s="160"/>
      <c r="I132" s="160">
        <f>SUM(I133:I138)</f>
        <v>0</v>
      </c>
      <c r="J132" s="160"/>
      <c r="K132" s="160">
        <f>SUM(K133:K138)</f>
        <v>367.91</v>
      </c>
      <c r="L132" s="160"/>
      <c r="M132" s="160">
        <f>SUM(M133:M138)</f>
        <v>0</v>
      </c>
      <c r="N132" s="159"/>
      <c r="O132" s="159">
        <f>SUM(O133:O138)</f>
        <v>0</v>
      </c>
      <c r="P132" s="159"/>
      <c r="Q132" s="159">
        <f>SUM(Q133:Q138)</f>
        <v>0</v>
      </c>
      <c r="R132" s="160"/>
      <c r="S132" s="160"/>
      <c r="T132" s="161"/>
      <c r="U132" s="155"/>
      <c r="V132" s="155">
        <f>SUM(V133:V138)</f>
        <v>0.62</v>
      </c>
      <c r="W132" s="155"/>
      <c r="X132" s="155"/>
      <c r="Y132" s="155"/>
      <c r="AG132" t="s">
        <v>120</v>
      </c>
    </row>
    <row r="133" spans="1:60" ht="22.5" outlineLevel="1">
      <c r="A133" s="163">
        <v>19</v>
      </c>
      <c r="B133" s="164" t="s">
        <v>231</v>
      </c>
      <c r="C133" s="172" t="s">
        <v>232</v>
      </c>
      <c r="D133" s="165" t="s">
        <v>233</v>
      </c>
      <c r="E133" s="166">
        <v>0.66052</v>
      </c>
      <c r="F133" s="167"/>
      <c r="G133" s="168">
        <f>ROUND(E133*F133,2)</f>
        <v>0</v>
      </c>
      <c r="H133" s="167">
        <v>0</v>
      </c>
      <c r="I133" s="168">
        <f>ROUND(E133*H133,2)</f>
        <v>0</v>
      </c>
      <c r="J133" s="167">
        <v>557</v>
      </c>
      <c r="K133" s="168">
        <f>ROUND(E133*J133,2)</f>
        <v>367.91</v>
      </c>
      <c r="L133" s="168">
        <v>21</v>
      </c>
      <c r="M133" s="168">
        <f>G133*(1+L133/100)</f>
        <v>0</v>
      </c>
      <c r="N133" s="166">
        <v>0</v>
      </c>
      <c r="O133" s="166">
        <f>ROUND(E133*N133,2)</f>
        <v>0</v>
      </c>
      <c r="P133" s="166">
        <v>0</v>
      </c>
      <c r="Q133" s="166">
        <f>ROUND(E133*P133,2)</f>
        <v>0</v>
      </c>
      <c r="R133" s="168" t="s">
        <v>147</v>
      </c>
      <c r="S133" s="168" t="s">
        <v>124</v>
      </c>
      <c r="T133" s="169" t="s">
        <v>124</v>
      </c>
      <c r="U133" s="154">
        <v>0.9385</v>
      </c>
      <c r="V133" s="154">
        <f>ROUND(E133*U133,2)</f>
        <v>0.62</v>
      </c>
      <c r="W133" s="154"/>
      <c r="X133" s="154" t="s">
        <v>234</v>
      </c>
      <c r="Y133" s="154" t="s">
        <v>127</v>
      </c>
      <c r="Z133" s="144"/>
      <c r="AA133" s="144"/>
      <c r="AB133" s="144"/>
      <c r="AC133" s="144"/>
      <c r="AD133" s="144"/>
      <c r="AE133" s="144"/>
      <c r="AF133" s="144"/>
      <c r="AG133" s="144" t="s">
        <v>235</v>
      </c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</row>
    <row r="134" spans="1:60" outlineLevel="2">
      <c r="A134" s="151"/>
      <c r="B134" s="152"/>
      <c r="C134" s="334" t="s">
        <v>236</v>
      </c>
      <c r="D134" s="335"/>
      <c r="E134" s="335"/>
      <c r="F134" s="335"/>
      <c r="G134" s="335"/>
      <c r="H134" s="154"/>
      <c r="I134" s="154"/>
      <c r="J134" s="154"/>
      <c r="K134" s="154"/>
      <c r="L134" s="154"/>
      <c r="M134" s="154"/>
      <c r="N134" s="153"/>
      <c r="O134" s="153"/>
      <c r="P134" s="153"/>
      <c r="Q134" s="153"/>
      <c r="R134" s="154"/>
      <c r="S134" s="154"/>
      <c r="T134" s="154"/>
      <c r="U134" s="154"/>
      <c r="V134" s="154"/>
      <c r="W134" s="154"/>
      <c r="X134" s="154"/>
      <c r="Y134" s="154"/>
      <c r="Z134" s="144"/>
      <c r="AA134" s="144"/>
      <c r="AB134" s="144"/>
      <c r="AC134" s="144"/>
      <c r="AD134" s="144"/>
      <c r="AE134" s="144"/>
      <c r="AF134" s="144"/>
      <c r="AG134" s="144" t="s">
        <v>151</v>
      </c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</row>
    <row r="135" spans="1:60" outlineLevel="2">
      <c r="A135" s="151"/>
      <c r="B135" s="152"/>
      <c r="C135" s="178" t="s">
        <v>237</v>
      </c>
      <c r="D135" s="176"/>
      <c r="E135" s="177"/>
      <c r="F135" s="154"/>
      <c r="G135" s="154"/>
      <c r="H135" s="154"/>
      <c r="I135" s="154"/>
      <c r="J135" s="154"/>
      <c r="K135" s="154"/>
      <c r="L135" s="154"/>
      <c r="M135" s="154"/>
      <c r="N135" s="153"/>
      <c r="O135" s="153"/>
      <c r="P135" s="153"/>
      <c r="Q135" s="153"/>
      <c r="R135" s="154"/>
      <c r="S135" s="154"/>
      <c r="T135" s="154"/>
      <c r="U135" s="154"/>
      <c r="V135" s="154"/>
      <c r="W135" s="154"/>
      <c r="X135" s="154"/>
      <c r="Y135" s="154"/>
      <c r="Z135" s="144"/>
      <c r="AA135" s="144"/>
      <c r="AB135" s="144"/>
      <c r="AC135" s="144"/>
      <c r="AD135" s="144"/>
      <c r="AE135" s="144"/>
      <c r="AF135" s="144"/>
      <c r="AG135" s="144" t="s">
        <v>153</v>
      </c>
      <c r="AH135" s="144">
        <v>0</v>
      </c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</row>
    <row r="136" spans="1:60" outlineLevel="3">
      <c r="A136" s="151"/>
      <c r="B136" s="152"/>
      <c r="C136" s="178" t="s">
        <v>238</v>
      </c>
      <c r="D136" s="176"/>
      <c r="E136" s="177"/>
      <c r="F136" s="154"/>
      <c r="G136" s="154"/>
      <c r="H136" s="154"/>
      <c r="I136" s="154"/>
      <c r="J136" s="154"/>
      <c r="K136" s="154"/>
      <c r="L136" s="154"/>
      <c r="M136" s="154"/>
      <c r="N136" s="153"/>
      <c r="O136" s="153"/>
      <c r="P136" s="153"/>
      <c r="Q136" s="153"/>
      <c r="R136" s="154"/>
      <c r="S136" s="154"/>
      <c r="T136" s="154"/>
      <c r="U136" s="154"/>
      <c r="V136" s="154"/>
      <c r="W136" s="154"/>
      <c r="X136" s="154"/>
      <c r="Y136" s="154"/>
      <c r="Z136" s="144"/>
      <c r="AA136" s="144"/>
      <c r="AB136" s="144"/>
      <c r="AC136" s="144"/>
      <c r="AD136" s="144"/>
      <c r="AE136" s="144"/>
      <c r="AF136" s="144"/>
      <c r="AG136" s="144" t="s">
        <v>153</v>
      </c>
      <c r="AH136" s="144">
        <v>0</v>
      </c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</row>
    <row r="137" spans="1:60" outlineLevel="3">
      <c r="A137" s="151"/>
      <c r="B137" s="152"/>
      <c r="C137" s="178" t="s">
        <v>239</v>
      </c>
      <c r="D137" s="176"/>
      <c r="E137" s="177">
        <v>0.66052</v>
      </c>
      <c r="F137" s="154"/>
      <c r="G137" s="154"/>
      <c r="H137" s="154"/>
      <c r="I137" s="154"/>
      <c r="J137" s="154"/>
      <c r="K137" s="154"/>
      <c r="L137" s="154"/>
      <c r="M137" s="154"/>
      <c r="N137" s="153"/>
      <c r="O137" s="153"/>
      <c r="P137" s="153"/>
      <c r="Q137" s="153"/>
      <c r="R137" s="154"/>
      <c r="S137" s="154"/>
      <c r="T137" s="154"/>
      <c r="U137" s="154"/>
      <c r="V137" s="154"/>
      <c r="W137" s="154"/>
      <c r="X137" s="154"/>
      <c r="Y137" s="154"/>
      <c r="Z137" s="144"/>
      <c r="AA137" s="144"/>
      <c r="AB137" s="144"/>
      <c r="AC137" s="144"/>
      <c r="AD137" s="144"/>
      <c r="AE137" s="144"/>
      <c r="AF137" s="144"/>
      <c r="AG137" s="144" t="s">
        <v>153</v>
      </c>
      <c r="AH137" s="144">
        <v>0</v>
      </c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</row>
    <row r="138" spans="1:60" outlineLevel="2">
      <c r="A138" s="151"/>
      <c r="B138" s="152"/>
      <c r="C138" s="321"/>
      <c r="D138" s="322"/>
      <c r="E138" s="322"/>
      <c r="F138" s="322"/>
      <c r="G138" s="322"/>
      <c r="H138" s="154"/>
      <c r="I138" s="154"/>
      <c r="J138" s="154"/>
      <c r="K138" s="154"/>
      <c r="L138" s="154"/>
      <c r="M138" s="154"/>
      <c r="N138" s="153"/>
      <c r="O138" s="153"/>
      <c r="P138" s="153"/>
      <c r="Q138" s="153"/>
      <c r="R138" s="154"/>
      <c r="S138" s="154"/>
      <c r="T138" s="154"/>
      <c r="U138" s="154"/>
      <c r="V138" s="154"/>
      <c r="W138" s="154"/>
      <c r="X138" s="154"/>
      <c r="Y138" s="154"/>
      <c r="Z138" s="144"/>
      <c r="AA138" s="144"/>
      <c r="AB138" s="144"/>
      <c r="AC138" s="144"/>
      <c r="AD138" s="144"/>
      <c r="AE138" s="144"/>
      <c r="AF138" s="144"/>
      <c r="AG138" s="144" t="s">
        <v>131</v>
      </c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</row>
    <row r="139" spans="1:60">
      <c r="A139" s="156" t="s">
        <v>119</v>
      </c>
      <c r="B139" s="157" t="s">
        <v>70</v>
      </c>
      <c r="C139" s="171" t="s">
        <v>71</v>
      </c>
      <c r="D139" s="158"/>
      <c r="E139" s="159"/>
      <c r="F139" s="160"/>
      <c r="G139" s="160">
        <f>SUMIF(AG140:AG144,"&lt;&gt;NOR",G140:G144)</f>
        <v>0</v>
      </c>
      <c r="H139" s="160"/>
      <c r="I139" s="160">
        <f>SUM(I140:I144)</f>
        <v>1075.97</v>
      </c>
      <c r="J139" s="160"/>
      <c r="K139" s="160">
        <f>SUM(K140:K144)</f>
        <v>586.75</v>
      </c>
      <c r="L139" s="160"/>
      <c r="M139" s="160">
        <f>SUM(M140:M144)</f>
        <v>0</v>
      </c>
      <c r="N139" s="159"/>
      <c r="O139" s="159">
        <f>SUM(O140:O144)</f>
        <v>0.01</v>
      </c>
      <c r="P139" s="159"/>
      <c r="Q139" s="159">
        <f>SUM(Q140:Q144)</f>
        <v>0</v>
      </c>
      <c r="R139" s="160"/>
      <c r="S139" s="160"/>
      <c r="T139" s="161"/>
      <c r="U139" s="155"/>
      <c r="V139" s="155">
        <f>SUM(V140:V144)</f>
        <v>0</v>
      </c>
      <c r="W139" s="155"/>
      <c r="X139" s="155"/>
      <c r="Y139" s="155"/>
      <c r="AG139" t="s">
        <v>120</v>
      </c>
    </row>
    <row r="140" spans="1:60" ht="22.5" outlineLevel="1">
      <c r="A140" s="163">
        <v>20</v>
      </c>
      <c r="B140" s="164" t="s">
        <v>240</v>
      </c>
      <c r="C140" s="172" t="s">
        <v>241</v>
      </c>
      <c r="D140" s="165" t="s">
        <v>160</v>
      </c>
      <c r="E140" s="166">
        <v>1.92</v>
      </c>
      <c r="F140" s="167"/>
      <c r="G140" s="168">
        <f>ROUND(E140*F140,2)</f>
        <v>0</v>
      </c>
      <c r="H140" s="167">
        <v>560.4</v>
      </c>
      <c r="I140" s="168">
        <f>ROUND(E140*H140,2)</f>
        <v>1075.97</v>
      </c>
      <c r="J140" s="167">
        <v>305.60000000000002</v>
      </c>
      <c r="K140" s="168">
        <f>ROUND(E140*J140,2)</f>
        <v>586.75</v>
      </c>
      <c r="L140" s="168">
        <v>21</v>
      </c>
      <c r="M140" s="168">
        <f>G140*(1+L140/100)</f>
        <v>0</v>
      </c>
      <c r="N140" s="166">
        <v>3.7799999999999999E-3</v>
      </c>
      <c r="O140" s="166">
        <f>ROUND(E140*N140,2)</f>
        <v>0.01</v>
      </c>
      <c r="P140" s="166">
        <v>0</v>
      </c>
      <c r="Q140" s="166">
        <f>ROUND(E140*P140,2)</f>
        <v>0</v>
      </c>
      <c r="R140" s="168" t="s">
        <v>242</v>
      </c>
      <c r="S140" s="168" t="s">
        <v>124</v>
      </c>
      <c r="T140" s="169" t="s">
        <v>124</v>
      </c>
      <c r="U140" s="154">
        <v>0</v>
      </c>
      <c r="V140" s="154">
        <f>ROUND(E140*U140,2)</f>
        <v>0</v>
      </c>
      <c r="W140" s="154"/>
      <c r="X140" s="154" t="s">
        <v>243</v>
      </c>
      <c r="Y140" s="154" t="s">
        <v>127</v>
      </c>
      <c r="Z140" s="144"/>
      <c r="AA140" s="144"/>
      <c r="AB140" s="144"/>
      <c r="AC140" s="144"/>
      <c r="AD140" s="144"/>
      <c r="AE140" s="144"/>
      <c r="AF140" s="144"/>
      <c r="AG140" s="144" t="s">
        <v>244</v>
      </c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</row>
    <row r="141" spans="1:60" ht="22.5" outlineLevel="2">
      <c r="A141" s="151"/>
      <c r="B141" s="152"/>
      <c r="C141" s="330" t="s">
        <v>245</v>
      </c>
      <c r="D141" s="331"/>
      <c r="E141" s="331"/>
      <c r="F141" s="331"/>
      <c r="G141" s="331"/>
      <c r="H141" s="154"/>
      <c r="I141" s="154"/>
      <c r="J141" s="154"/>
      <c r="K141" s="154"/>
      <c r="L141" s="154"/>
      <c r="M141" s="154"/>
      <c r="N141" s="153"/>
      <c r="O141" s="153"/>
      <c r="P141" s="153"/>
      <c r="Q141" s="153"/>
      <c r="R141" s="154"/>
      <c r="S141" s="154"/>
      <c r="T141" s="154"/>
      <c r="U141" s="154"/>
      <c r="V141" s="154"/>
      <c r="W141" s="154"/>
      <c r="X141" s="154"/>
      <c r="Y141" s="154"/>
      <c r="Z141" s="144"/>
      <c r="AA141" s="144"/>
      <c r="AB141" s="144"/>
      <c r="AC141" s="144"/>
      <c r="AD141" s="144"/>
      <c r="AE141" s="144"/>
      <c r="AF141" s="144"/>
      <c r="AG141" s="144" t="s">
        <v>130</v>
      </c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70" t="str">
        <f>C141</f>
        <v>Nanesení hydroizolační stěrky ve dvou vrstvách. Vlepení těsnicí pásky do spoje podlaha-stěna, přitlačení a uhlazení, přetažení pásky další vrstvou izolační stěrky.</v>
      </c>
      <c r="BB141" s="144"/>
      <c r="BC141" s="144"/>
      <c r="BD141" s="144"/>
      <c r="BE141" s="144"/>
      <c r="BF141" s="144"/>
      <c r="BG141" s="144"/>
      <c r="BH141" s="144"/>
    </row>
    <row r="142" spans="1:60" outlineLevel="2">
      <c r="A142" s="151"/>
      <c r="B142" s="152"/>
      <c r="C142" s="178" t="s">
        <v>168</v>
      </c>
      <c r="D142" s="176"/>
      <c r="E142" s="177"/>
      <c r="F142" s="154"/>
      <c r="G142" s="154"/>
      <c r="H142" s="154"/>
      <c r="I142" s="154"/>
      <c r="J142" s="154"/>
      <c r="K142" s="154"/>
      <c r="L142" s="154"/>
      <c r="M142" s="154"/>
      <c r="N142" s="153"/>
      <c r="O142" s="153"/>
      <c r="P142" s="153"/>
      <c r="Q142" s="153"/>
      <c r="R142" s="154"/>
      <c r="S142" s="154"/>
      <c r="T142" s="154"/>
      <c r="U142" s="154"/>
      <c r="V142" s="154"/>
      <c r="W142" s="154"/>
      <c r="X142" s="154"/>
      <c r="Y142" s="154"/>
      <c r="Z142" s="144"/>
      <c r="AA142" s="144"/>
      <c r="AB142" s="144"/>
      <c r="AC142" s="144"/>
      <c r="AD142" s="144"/>
      <c r="AE142" s="144"/>
      <c r="AF142" s="144"/>
      <c r="AG142" s="144" t="s">
        <v>153</v>
      </c>
      <c r="AH142" s="144">
        <v>0</v>
      </c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</row>
    <row r="143" spans="1:60" outlineLevel="3">
      <c r="A143" s="151"/>
      <c r="B143" s="152"/>
      <c r="C143" s="178" t="s">
        <v>176</v>
      </c>
      <c r="D143" s="176"/>
      <c r="E143" s="177">
        <v>1.92</v>
      </c>
      <c r="F143" s="154"/>
      <c r="G143" s="154"/>
      <c r="H143" s="154"/>
      <c r="I143" s="154"/>
      <c r="J143" s="154"/>
      <c r="K143" s="154"/>
      <c r="L143" s="154"/>
      <c r="M143" s="154"/>
      <c r="N143" s="153"/>
      <c r="O143" s="153"/>
      <c r="P143" s="153"/>
      <c r="Q143" s="153"/>
      <c r="R143" s="154"/>
      <c r="S143" s="154"/>
      <c r="T143" s="154"/>
      <c r="U143" s="154"/>
      <c r="V143" s="154"/>
      <c r="W143" s="154"/>
      <c r="X143" s="154"/>
      <c r="Y143" s="154"/>
      <c r="Z143" s="144"/>
      <c r="AA143" s="144"/>
      <c r="AB143" s="144"/>
      <c r="AC143" s="144"/>
      <c r="AD143" s="144"/>
      <c r="AE143" s="144"/>
      <c r="AF143" s="144"/>
      <c r="AG143" s="144" t="s">
        <v>153</v>
      </c>
      <c r="AH143" s="144">
        <v>0</v>
      </c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</row>
    <row r="144" spans="1:60" outlineLevel="2">
      <c r="A144" s="151"/>
      <c r="B144" s="152"/>
      <c r="C144" s="321"/>
      <c r="D144" s="322"/>
      <c r="E144" s="322"/>
      <c r="F144" s="322"/>
      <c r="G144" s="322"/>
      <c r="H144" s="154"/>
      <c r="I144" s="154"/>
      <c r="J144" s="154"/>
      <c r="K144" s="154"/>
      <c r="L144" s="154"/>
      <c r="M144" s="154"/>
      <c r="N144" s="153"/>
      <c r="O144" s="153"/>
      <c r="P144" s="153"/>
      <c r="Q144" s="153"/>
      <c r="R144" s="154"/>
      <c r="S144" s="154"/>
      <c r="T144" s="154"/>
      <c r="U144" s="154"/>
      <c r="V144" s="154"/>
      <c r="W144" s="154"/>
      <c r="X144" s="154"/>
      <c r="Y144" s="154"/>
      <c r="Z144" s="144"/>
      <c r="AA144" s="144"/>
      <c r="AB144" s="144"/>
      <c r="AC144" s="144"/>
      <c r="AD144" s="144"/>
      <c r="AE144" s="144"/>
      <c r="AF144" s="144"/>
      <c r="AG144" s="144" t="s">
        <v>131</v>
      </c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</row>
    <row r="145" spans="1:60">
      <c r="A145" s="156" t="s">
        <v>119</v>
      </c>
      <c r="B145" s="157" t="s">
        <v>72</v>
      </c>
      <c r="C145" s="171" t="s">
        <v>73</v>
      </c>
      <c r="D145" s="158"/>
      <c r="E145" s="159"/>
      <c r="F145" s="160"/>
      <c r="G145" s="160">
        <f>SUMIF(AG146:AG156,"&lt;&gt;NOR",G146:G156)</f>
        <v>0</v>
      </c>
      <c r="H145" s="160"/>
      <c r="I145" s="160">
        <f>SUM(I146:I156)</f>
        <v>0</v>
      </c>
      <c r="J145" s="160"/>
      <c r="K145" s="160">
        <f>SUM(K146:K156)</f>
        <v>434397.6</v>
      </c>
      <c r="L145" s="160"/>
      <c r="M145" s="160">
        <f>SUM(M146:M156)</f>
        <v>0</v>
      </c>
      <c r="N145" s="159"/>
      <c r="O145" s="159">
        <f>SUM(O146:O156)</f>
        <v>0</v>
      </c>
      <c r="P145" s="159"/>
      <c r="Q145" s="159">
        <f>SUM(Q146:Q156)</f>
        <v>0</v>
      </c>
      <c r="R145" s="160"/>
      <c r="S145" s="160"/>
      <c r="T145" s="161"/>
      <c r="U145" s="155"/>
      <c r="V145" s="155">
        <f>SUM(V146:V156)</f>
        <v>0.86999999999999988</v>
      </c>
      <c r="W145" s="155"/>
      <c r="X145" s="155"/>
      <c r="Y145" s="155"/>
      <c r="AG145" t="s">
        <v>120</v>
      </c>
    </row>
    <row r="146" spans="1:60" outlineLevel="1">
      <c r="A146" s="163">
        <v>21</v>
      </c>
      <c r="B146" s="164" t="s">
        <v>246</v>
      </c>
      <c r="C146" s="172" t="s">
        <v>247</v>
      </c>
      <c r="D146" s="165" t="s">
        <v>248</v>
      </c>
      <c r="E146" s="166">
        <v>1</v>
      </c>
      <c r="F146" s="167"/>
      <c r="G146" s="168">
        <f>ROUND(E146*F146,2)</f>
        <v>0</v>
      </c>
      <c r="H146" s="167">
        <v>0</v>
      </c>
      <c r="I146" s="168">
        <f>ROUND(E146*H146,2)</f>
        <v>0</v>
      </c>
      <c r="J146" s="167">
        <v>424160</v>
      </c>
      <c r="K146" s="168">
        <f>ROUND(E146*J146,2)</f>
        <v>424160</v>
      </c>
      <c r="L146" s="168">
        <v>21</v>
      </c>
      <c r="M146" s="168">
        <f>G146*(1+L146/100)</f>
        <v>0</v>
      </c>
      <c r="N146" s="166">
        <v>8.0000000000000007E-5</v>
      </c>
      <c r="O146" s="166">
        <f>ROUND(E146*N146,2)</f>
        <v>0</v>
      </c>
      <c r="P146" s="166">
        <v>0</v>
      </c>
      <c r="Q146" s="166">
        <f>ROUND(E146*P146,2)</f>
        <v>0</v>
      </c>
      <c r="R146" s="168"/>
      <c r="S146" s="168" t="s">
        <v>135</v>
      </c>
      <c r="T146" s="169" t="s">
        <v>125</v>
      </c>
      <c r="U146" s="154">
        <v>0.28999999999999998</v>
      </c>
      <c r="V146" s="154">
        <f>ROUND(E146*U146,2)</f>
        <v>0.28999999999999998</v>
      </c>
      <c r="W146" s="154"/>
      <c r="X146" s="154" t="s">
        <v>148</v>
      </c>
      <c r="Y146" s="154" t="s">
        <v>127</v>
      </c>
      <c r="Z146" s="144"/>
      <c r="AA146" s="144"/>
      <c r="AB146" s="144"/>
      <c r="AC146" s="144"/>
      <c r="AD146" s="144"/>
      <c r="AE146" s="144"/>
      <c r="AF146" s="144"/>
      <c r="AG146" s="144" t="s">
        <v>149</v>
      </c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</row>
    <row r="147" spans="1:60" outlineLevel="2">
      <c r="A147" s="151"/>
      <c r="B147" s="152"/>
      <c r="C147" s="336"/>
      <c r="D147" s="337"/>
      <c r="E147" s="337"/>
      <c r="F147" s="337"/>
      <c r="G147" s="337"/>
      <c r="H147" s="154"/>
      <c r="I147" s="154"/>
      <c r="J147" s="154"/>
      <c r="K147" s="154"/>
      <c r="L147" s="154"/>
      <c r="M147" s="154"/>
      <c r="N147" s="153"/>
      <c r="O147" s="153"/>
      <c r="P147" s="153"/>
      <c r="Q147" s="153"/>
      <c r="R147" s="154"/>
      <c r="S147" s="154"/>
      <c r="T147" s="154"/>
      <c r="U147" s="154"/>
      <c r="V147" s="154"/>
      <c r="W147" s="154"/>
      <c r="X147" s="154"/>
      <c r="Y147" s="154"/>
      <c r="Z147" s="144"/>
      <c r="AA147" s="144"/>
      <c r="AB147" s="144"/>
      <c r="AC147" s="144"/>
      <c r="AD147" s="144"/>
      <c r="AE147" s="144"/>
      <c r="AF147" s="144"/>
      <c r="AG147" s="144" t="s">
        <v>131</v>
      </c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</row>
    <row r="148" spans="1:60" outlineLevel="1">
      <c r="A148" s="163">
        <v>22</v>
      </c>
      <c r="B148" s="164" t="s">
        <v>249</v>
      </c>
      <c r="C148" s="172" t="s">
        <v>250</v>
      </c>
      <c r="D148" s="165" t="s">
        <v>248</v>
      </c>
      <c r="E148" s="166">
        <v>1</v>
      </c>
      <c r="F148" s="167"/>
      <c r="G148" s="168">
        <f>ROUND(E148*F148,2)</f>
        <v>0</v>
      </c>
      <c r="H148" s="167">
        <v>0</v>
      </c>
      <c r="I148" s="168">
        <f>ROUND(E148*H148,2)</f>
        <v>0</v>
      </c>
      <c r="J148" s="167">
        <v>4160</v>
      </c>
      <c r="K148" s="168">
        <f>ROUND(E148*J148,2)</f>
        <v>4160</v>
      </c>
      <c r="L148" s="168">
        <v>21</v>
      </c>
      <c r="M148" s="168">
        <f>G148*(1+L148/100)</f>
        <v>0</v>
      </c>
      <c r="N148" s="166">
        <v>8.0000000000000007E-5</v>
      </c>
      <c r="O148" s="166">
        <f>ROUND(E148*N148,2)</f>
        <v>0</v>
      </c>
      <c r="P148" s="166">
        <v>0</v>
      </c>
      <c r="Q148" s="166">
        <f>ROUND(E148*P148,2)</f>
        <v>0</v>
      </c>
      <c r="R148" s="168"/>
      <c r="S148" s="168" t="s">
        <v>135</v>
      </c>
      <c r="T148" s="169" t="s">
        <v>125</v>
      </c>
      <c r="U148" s="154">
        <v>0.28999999999999998</v>
      </c>
      <c r="V148" s="154">
        <f>ROUND(E148*U148,2)</f>
        <v>0.28999999999999998</v>
      </c>
      <c r="W148" s="154"/>
      <c r="X148" s="154" t="s">
        <v>148</v>
      </c>
      <c r="Y148" s="154" t="s">
        <v>127</v>
      </c>
      <c r="Z148" s="144"/>
      <c r="AA148" s="144"/>
      <c r="AB148" s="144"/>
      <c r="AC148" s="144"/>
      <c r="AD148" s="144"/>
      <c r="AE148" s="144"/>
      <c r="AF148" s="144"/>
      <c r="AG148" s="144" t="s">
        <v>149</v>
      </c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</row>
    <row r="149" spans="1:60" outlineLevel="2">
      <c r="A149" s="151"/>
      <c r="B149" s="152"/>
      <c r="C149" s="336"/>
      <c r="D149" s="337"/>
      <c r="E149" s="337"/>
      <c r="F149" s="337"/>
      <c r="G149" s="337"/>
      <c r="H149" s="154"/>
      <c r="I149" s="154"/>
      <c r="J149" s="154"/>
      <c r="K149" s="154"/>
      <c r="L149" s="154"/>
      <c r="M149" s="154"/>
      <c r="N149" s="153"/>
      <c r="O149" s="153"/>
      <c r="P149" s="153"/>
      <c r="Q149" s="153"/>
      <c r="R149" s="154"/>
      <c r="S149" s="154"/>
      <c r="T149" s="154"/>
      <c r="U149" s="154"/>
      <c r="V149" s="154"/>
      <c r="W149" s="154"/>
      <c r="X149" s="154"/>
      <c r="Y149" s="154"/>
      <c r="Z149" s="144"/>
      <c r="AA149" s="144"/>
      <c r="AB149" s="144"/>
      <c r="AC149" s="144"/>
      <c r="AD149" s="144"/>
      <c r="AE149" s="144"/>
      <c r="AF149" s="144"/>
      <c r="AG149" s="144" t="s">
        <v>131</v>
      </c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</row>
    <row r="150" spans="1:60" outlineLevel="1">
      <c r="A150" s="163">
        <v>23</v>
      </c>
      <c r="B150" s="164" t="s">
        <v>251</v>
      </c>
      <c r="C150" s="172" t="s">
        <v>252</v>
      </c>
      <c r="D150" s="165" t="s">
        <v>248</v>
      </c>
      <c r="E150" s="166">
        <v>1</v>
      </c>
      <c r="F150" s="167"/>
      <c r="G150" s="168">
        <f>ROUND(E150*F150,2)</f>
        <v>0</v>
      </c>
      <c r="H150" s="167">
        <v>0</v>
      </c>
      <c r="I150" s="168">
        <f>ROUND(E150*H150,2)</f>
        <v>0</v>
      </c>
      <c r="J150" s="167">
        <v>80</v>
      </c>
      <c r="K150" s="168">
        <f>ROUND(E150*J150,2)</f>
        <v>80</v>
      </c>
      <c r="L150" s="168">
        <v>21</v>
      </c>
      <c r="M150" s="168">
        <f>G150*(1+L150/100)</f>
        <v>0</v>
      </c>
      <c r="N150" s="166">
        <v>8.0000000000000007E-5</v>
      </c>
      <c r="O150" s="166">
        <f>ROUND(E150*N150,2)</f>
        <v>0</v>
      </c>
      <c r="P150" s="166">
        <v>0</v>
      </c>
      <c r="Q150" s="166">
        <f>ROUND(E150*P150,2)</f>
        <v>0</v>
      </c>
      <c r="R150" s="168"/>
      <c r="S150" s="168" t="s">
        <v>135</v>
      </c>
      <c r="T150" s="169" t="s">
        <v>125</v>
      </c>
      <c r="U150" s="154">
        <v>0.28999999999999998</v>
      </c>
      <c r="V150" s="154">
        <f>ROUND(E150*U150,2)</f>
        <v>0.28999999999999998</v>
      </c>
      <c r="W150" s="154"/>
      <c r="X150" s="154" t="s">
        <v>148</v>
      </c>
      <c r="Y150" s="154" t="s">
        <v>127</v>
      </c>
      <c r="Z150" s="144"/>
      <c r="AA150" s="144"/>
      <c r="AB150" s="144"/>
      <c r="AC150" s="144"/>
      <c r="AD150" s="144"/>
      <c r="AE150" s="144"/>
      <c r="AF150" s="144"/>
      <c r="AG150" s="144" t="s">
        <v>149</v>
      </c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</row>
    <row r="151" spans="1:60" outlineLevel="2">
      <c r="A151" s="151"/>
      <c r="B151" s="152"/>
      <c r="C151" s="178" t="s">
        <v>154</v>
      </c>
      <c r="D151" s="176"/>
      <c r="E151" s="177"/>
      <c r="F151" s="154"/>
      <c r="G151" s="154"/>
      <c r="H151" s="154"/>
      <c r="I151" s="154"/>
      <c r="J151" s="154"/>
      <c r="K151" s="154"/>
      <c r="L151" s="154"/>
      <c r="M151" s="154"/>
      <c r="N151" s="153"/>
      <c r="O151" s="153"/>
      <c r="P151" s="153"/>
      <c r="Q151" s="153"/>
      <c r="R151" s="154"/>
      <c r="S151" s="154"/>
      <c r="T151" s="154"/>
      <c r="U151" s="154"/>
      <c r="V151" s="154"/>
      <c r="W151" s="154"/>
      <c r="X151" s="154"/>
      <c r="Y151" s="154"/>
      <c r="Z151" s="144"/>
      <c r="AA151" s="144"/>
      <c r="AB151" s="144"/>
      <c r="AC151" s="144"/>
      <c r="AD151" s="144"/>
      <c r="AE151" s="144"/>
      <c r="AF151" s="144"/>
      <c r="AG151" s="144" t="s">
        <v>153</v>
      </c>
      <c r="AH151" s="144">
        <v>0</v>
      </c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</row>
    <row r="152" spans="1:60" outlineLevel="3">
      <c r="A152" s="151"/>
      <c r="B152" s="152"/>
      <c r="C152" s="178" t="s">
        <v>157</v>
      </c>
      <c r="D152" s="176"/>
      <c r="E152" s="177">
        <v>1</v>
      </c>
      <c r="F152" s="154"/>
      <c r="G152" s="154"/>
      <c r="H152" s="154"/>
      <c r="I152" s="154"/>
      <c r="J152" s="154"/>
      <c r="K152" s="154"/>
      <c r="L152" s="154"/>
      <c r="M152" s="154"/>
      <c r="N152" s="153"/>
      <c r="O152" s="153"/>
      <c r="P152" s="153"/>
      <c r="Q152" s="153"/>
      <c r="R152" s="154"/>
      <c r="S152" s="154"/>
      <c r="T152" s="154"/>
      <c r="U152" s="154"/>
      <c r="V152" s="154"/>
      <c r="W152" s="154"/>
      <c r="X152" s="154"/>
      <c r="Y152" s="154"/>
      <c r="Z152" s="144"/>
      <c r="AA152" s="144"/>
      <c r="AB152" s="144"/>
      <c r="AC152" s="144"/>
      <c r="AD152" s="144"/>
      <c r="AE152" s="144"/>
      <c r="AF152" s="144"/>
      <c r="AG152" s="144" t="s">
        <v>153</v>
      </c>
      <c r="AH152" s="144">
        <v>0</v>
      </c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</row>
    <row r="153" spans="1:60" outlineLevel="2">
      <c r="A153" s="151"/>
      <c r="B153" s="152"/>
      <c r="C153" s="321"/>
      <c r="D153" s="322"/>
      <c r="E153" s="322"/>
      <c r="F153" s="322"/>
      <c r="G153" s="322"/>
      <c r="H153" s="154"/>
      <c r="I153" s="154"/>
      <c r="J153" s="154"/>
      <c r="K153" s="154"/>
      <c r="L153" s="154"/>
      <c r="M153" s="154"/>
      <c r="N153" s="153"/>
      <c r="O153" s="153"/>
      <c r="P153" s="153"/>
      <c r="Q153" s="153"/>
      <c r="R153" s="154"/>
      <c r="S153" s="154"/>
      <c r="T153" s="154"/>
      <c r="U153" s="154"/>
      <c r="V153" s="154"/>
      <c r="W153" s="154"/>
      <c r="X153" s="154"/>
      <c r="Y153" s="154"/>
      <c r="Z153" s="144"/>
      <c r="AA153" s="144"/>
      <c r="AB153" s="144"/>
      <c r="AC153" s="144"/>
      <c r="AD153" s="144"/>
      <c r="AE153" s="144"/>
      <c r="AF153" s="144"/>
      <c r="AG153" s="144" t="s">
        <v>131</v>
      </c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</row>
    <row r="154" spans="1:60" outlineLevel="1">
      <c r="A154" s="163">
        <v>24</v>
      </c>
      <c r="B154" s="164" t="s">
        <v>253</v>
      </c>
      <c r="C154" s="172" t="s">
        <v>254</v>
      </c>
      <c r="D154" s="165" t="s">
        <v>0</v>
      </c>
      <c r="E154" s="166">
        <v>4284</v>
      </c>
      <c r="F154" s="167"/>
      <c r="G154" s="168">
        <f>ROUND(E154*F154,2)</f>
        <v>0</v>
      </c>
      <c r="H154" s="167">
        <v>0</v>
      </c>
      <c r="I154" s="168">
        <f>ROUND(E154*H154,2)</f>
        <v>0</v>
      </c>
      <c r="J154" s="167">
        <v>1.4</v>
      </c>
      <c r="K154" s="168">
        <f>ROUND(E154*J154,2)</f>
        <v>5997.6</v>
      </c>
      <c r="L154" s="168">
        <v>21</v>
      </c>
      <c r="M154" s="168">
        <f>G154*(1+L154/100)</f>
        <v>0</v>
      </c>
      <c r="N154" s="166">
        <v>0</v>
      </c>
      <c r="O154" s="166">
        <f>ROUND(E154*N154,2)</f>
        <v>0</v>
      </c>
      <c r="P154" s="166">
        <v>0</v>
      </c>
      <c r="Q154" s="166">
        <f>ROUND(E154*P154,2)</f>
        <v>0</v>
      </c>
      <c r="R154" s="168" t="s">
        <v>255</v>
      </c>
      <c r="S154" s="168" t="s">
        <v>124</v>
      </c>
      <c r="T154" s="169" t="s">
        <v>124</v>
      </c>
      <c r="U154" s="154">
        <v>0</v>
      </c>
      <c r="V154" s="154">
        <f>ROUND(E154*U154,2)</f>
        <v>0</v>
      </c>
      <c r="W154" s="154"/>
      <c r="X154" s="154" t="s">
        <v>234</v>
      </c>
      <c r="Y154" s="154" t="s">
        <v>127</v>
      </c>
      <c r="Z154" s="144"/>
      <c r="AA154" s="144"/>
      <c r="AB154" s="144"/>
      <c r="AC154" s="144"/>
      <c r="AD154" s="144"/>
      <c r="AE154" s="144"/>
      <c r="AF154" s="144"/>
      <c r="AG154" s="144" t="s">
        <v>235</v>
      </c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</row>
    <row r="155" spans="1:60" outlineLevel="2">
      <c r="A155" s="151"/>
      <c r="B155" s="152"/>
      <c r="C155" s="334" t="s">
        <v>256</v>
      </c>
      <c r="D155" s="335"/>
      <c r="E155" s="335"/>
      <c r="F155" s="335"/>
      <c r="G155" s="335"/>
      <c r="H155" s="154"/>
      <c r="I155" s="154"/>
      <c r="J155" s="154"/>
      <c r="K155" s="154"/>
      <c r="L155" s="154"/>
      <c r="M155" s="154"/>
      <c r="N155" s="153"/>
      <c r="O155" s="153"/>
      <c r="P155" s="153"/>
      <c r="Q155" s="153"/>
      <c r="R155" s="154"/>
      <c r="S155" s="154"/>
      <c r="T155" s="154"/>
      <c r="U155" s="154"/>
      <c r="V155" s="154"/>
      <c r="W155" s="154"/>
      <c r="X155" s="154"/>
      <c r="Y155" s="154"/>
      <c r="Z155" s="144"/>
      <c r="AA155" s="144"/>
      <c r="AB155" s="144"/>
      <c r="AC155" s="144"/>
      <c r="AD155" s="144"/>
      <c r="AE155" s="144"/>
      <c r="AF155" s="144"/>
      <c r="AG155" s="144" t="s">
        <v>151</v>
      </c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</row>
    <row r="156" spans="1:60" outlineLevel="2">
      <c r="A156" s="151"/>
      <c r="B156" s="152"/>
      <c r="C156" s="321"/>
      <c r="D156" s="322"/>
      <c r="E156" s="322"/>
      <c r="F156" s="322"/>
      <c r="G156" s="322"/>
      <c r="H156" s="154"/>
      <c r="I156" s="154"/>
      <c r="J156" s="154"/>
      <c r="K156" s="154"/>
      <c r="L156" s="154"/>
      <c r="M156" s="154"/>
      <c r="N156" s="153"/>
      <c r="O156" s="153"/>
      <c r="P156" s="153"/>
      <c r="Q156" s="153"/>
      <c r="R156" s="154"/>
      <c r="S156" s="154"/>
      <c r="T156" s="154"/>
      <c r="U156" s="154"/>
      <c r="V156" s="154"/>
      <c r="W156" s="154"/>
      <c r="X156" s="154"/>
      <c r="Y156" s="154"/>
      <c r="Z156" s="144"/>
      <c r="AA156" s="144"/>
      <c r="AB156" s="144"/>
      <c r="AC156" s="144"/>
      <c r="AD156" s="144"/>
      <c r="AE156" s="144"/>
      <c r="AF156" s="144"/>
      <c r="AG156" s="144" t="s">
        <v>131</v>
      </c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</row>
    <row r="157" spans="1:60">
      <c r="A157" s="156" t="s">
        <v>119</v>
      </c>
      <c r="B157" s="157" t="s">
        <v>74</v>
      </c>
      <c r="C157" s="171" t="s">
        <v>75</v>
      </c>
      <c r="D157" s="158"/>
      <c r="E157" s="159"/>
      <c r="F157" s="160"/>
      <c r="G157" s="160">
        <f>SUMIF(AG158:AG179,"&lt;&gt;NOR",G158:G179)</f>
        <v>0</v>
      </c>
      <c r="H157" s="160"/>
      <c r="I157" s="160">
        <f>SUM(I158:I179)</f>
        <v>808.74</v>
      </c>
      <c r="J157" s="160"/>
      <c r="K157" s="160">
        <f>SUM(K158:K179)</f>
        <v>78614.559999999983</v>
      </c>
      <c r="L157" s="160"/>
      <c r="M157" s="160">
        <f>SUM(M158:M179)</f>
        <v>0</v>
      </c>
      <c r="N157" s="159"/>
      <c r="O157" s="159">
        <f>SUM(O158:O179)</f>
        <v>0</v>
      </c>
      <c r="P157" s="159"/>
      <c r="Q157" s="159">
        <f>SUM(Q158:Q179)</f>
        <v>0</v>
      </c>
      <c r="R157" s="160"/>
      <c r="S157" s="160"/>
      <c r="T157" s="161"/>
      <c r="U157" s="155"/>
      <c r="V157" s="155">
        <f>SUM(V158:V179)</f>
        <v>60.160000000000004</v>
      </c>
      <c r="W157" s="155"/>
      <c r="X157" s="155"/>
      <c r="Y157" s="155"/>
      <c r="AG157" t="s">
        <v>120</v>
      </c>
    </row>
    <row r="158" spans="1:60" ht="33.75" outlineLevel="1">
      <c r="A158" s="163">
        <v>25</v>
      </c>
      <c r="B158" s="164" t="s">
        <v>257</v>
      </c>
      <c r="C158" s="172" t="s">
        <v>258</v>
      </c>
      <c r="D158" s="165" t="s">
        <v>160</v>
      </c>
      <c r="E158" s="166">
        <v>50.8</v>
      </c>
      <c r="F158" s="167"/>
      <c r="G158" s="168">
        <f>ROUND(E158*F158,2)</f>
        <v>0</v>
      </c>
      <c r="H158" s="167">
        <v>15.92</v>
      </c>
      <c r="I158" s="168">
        <f>ROUND(E158*H158,2)</f>
        <v>808.74</v>
      </c>
      <c r="J158" s="167">
        <v>624.08000000000004</v>
      </c>
      <c r="K158" s="168">
        <f>ROUND(E158*J158,2)</f>
        <v>31703.26</v>
      </c>
      <c r="L158" s="168">
        <v>21</v>
      </c>
      <c r="M158" s="168">
        <f>G158*(1+L158/100)</f>
        <v>0</v>
      </c>
      <c r="N158" s="166">
        <v>6.0000000000000002E-5</v>
      </c>
      <c r="O158" s="166">
        <f>ROUND(E158*N158,2)</f>
        <v>0</v>
      </c>
      <c r="P158" s="166">
        <v>0</v>
      </c>
      <c r="Q158" s="166">
        <f>ROUND(E158*P158,2)</f>
        <v>0</v>
      </c>
      <c r="R158" s="168" t="s">
        <v>259</v>
      </c>
      <c r="S158" s="168" t="s">
        <v>124</v>
      </c>
      <c r="T158" s="169" t="s">
        <v>124</v>
      </c>
      <c r="U158" s="154">
        <v>0.87</v>
      </c>
      <c r="V158" s="154">
        <f>ROUND(E158*U158,2)</f>
        <v>44.2</v>
      </c>
      <c r="W158" s="154"/>
      <c r="X158" s="154" t="s">
        <v>148</v>
      </c>
      <c r="Y158" s="154" t="s">
        <v>127</v>
      </c>
      <c r="Z158" s="144"/>
      <c r="AA158" s="144"/>
      <c r="AB158" s="144"/>
      <c r="AC158" s="144"/>
      <c r="AD158" s="144"/>
      <c r="AE158" s="144"/>
      <c r="AF158" s="144"/>
      <c r="AG158" s="144" t="s">
        <v>260</v>
      </c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  <c r="AY158" s="144"/>
      <c r="AZ158" s="144"/>
      <c r="BA158" s="144"/>
      <c r="BB158" s="144"/>
      <c r="BC158" s="144"/>
      <c r="BD158" s="144"/>
      <c r="BE158" s="144"/>
      <c r="BF158" s="144"/>
      <c r="BG158" s="144"/>
      <c r="BH158" s="144"/>
    </row>
    <row r="159" spans="1:60" outlineLevel="2">
      <c r="A159" s="151"/>
      <c r="B159" s="152"/>
      <c r="C159" s="178" t="s">
        <v>261</v>
      </c>
      <c r="D159" s="176"/>
      <c r="E159" s="177"/>
      <c r="F159" s="154"/>
      <c r="G159" s="154"/>
      <c r="H159" s="154"/>
      <c r="I159" s="154"/>
      <c r="J159" s="154"/>
      <c r="K159" s="154"/>
      <c r="L159" s="154"/>
      <c r="M159" s="154"/>
      <c r="N159" s="153"/>
      <c r="O159" s="153"/>
      <c r="P159" s="153"/>
      <c r="Q159" s="153"/>
      <c r="R159" s="154"/>
      <c r="S159" s="154"/>
      <c r="T159" s="154"/>
      <c r="U159" s="154"/>
      <c r="V159" s="154"/>
      <c r="W159" s="154"/>
      <c r="X159" s="154"/>
      <c r="Y159" s="154"/>
      <c r="Z159" s="144"/>
      <c r="AA159" s="144"/>
      <c r="AB159" s="144"/>
      <c r="AC159" s="144"/>
      <c r="AD159" s="144"/>
      <c r="AE159" s="144"/>
      <c r="AF159" s="144"/>
      <c r="AG159" s="144" t="s">
        <v>153</v>
      </c>
      <c r="AH159" s="144">
        <v>0</v>
      </c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</row>
    <row r="160" spans="1:60" outlineLevel="3">
      <c r="A160" s="151"/>
      <c r="B160" s="152"/>
      <c r="C160" s="178" t="s">
        <v>168</v>
      </c>
      <c r="D160" s="176"/>
      <c r="E160" s="177"/>
      <c r="F160" s="154"/>
      <c r="G160" s="154"/>
      <c r="H160" s="154"/>
      <c r="I160" s="154"/>
      <c r="J160" s="154"/>
      <c r="K160" s="154"/>
      <c r="L160" s="154"/>
      <c r="M160" s="154"/>
      <c r="N160" s="153"/>
      <c r="O160" s="153"/>
      <c r="P160" s="153"/>
      <c r="Q160" s="153"/>
      <c r="R160" s="154"/>
      <c r="S160" s="154"/>
      <c r="T160" s="154"/>
      <c r="U160" s="154"/>
      <c r="V160" s="154"/>
      <c r="W160" s="154"/>
      <c r="X160" s="154"/>
      <c r="Y160" s="154"/>
      <c r="Z160" s="144"/>
      <c r="AA160" s="144"/>
      <c r="AB160" s="144"/>
      <c r="AC160" s="144"/>
      <c r="AD160" s="144"/>
      <c r="AE160" s="144"/>
      <c r="AF160" s="144"/>
      <c r="AG160" s="144" t="s">
        <v>153</v>
      </c>
      <c r="AH160" s="144">
        <v>0</v>
      </c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144"/>
      <c r="BE160" s="144"/>
      <c r="BF160" s="144"/>
      <c r="BG160" s="144"/>
      <c r="BH160" s="144"/>
    </row>
    <row r="161" spans="1:60" outlineLevel="3">
      <c r="A161" s="151"/>
      <c r="B161" s="152"/>
      <c r="C161" s="178" t="s">
        <v>215</v>
      </c>
      <c r="D161" s="176"/>
      <c r="E161" s="177">
        <v>50.8</v>
      </c>
      <c r="F161" s="154"/>
      <c r="G161" s="154"/>
      <c r="H161" s="154"/>
      <c r="I161" s="154"/>
      <c r="J161" s="154"/>
      <c r="K161" s="154"/>
      <c r="L161" s="154"/>
      <c r="M161" s="154"/>
      <c r="N161" s="153"/>
      <c r="O161" s="153"/>
      <c r="P161" s="153"/>
      <c r="Q161" s="153"/>
      <c r="R161" s="154"/>
      <c r="S161" s="154"/>
      <c r="T161" s="154"/>
      <c r="U161" s="154"/>
      <c r="V161" s="154"/>
      <c r="W161" s="154"/>
      <c r="X161" s="154"/>
      <c r="Y161" s="154"/>
      <c r="Z161" s="144"/>
      <c r="AA161" s="144"/>
      <c r="AB161" s="144"/>
      <c r="AC161" s="144"/>
      <c r="AD161" s="144"/>
      <c r="AE161" s="144"/>
      <c r="AF161" s="144"/>
      <c r="AG161" s="144" t="s">
        <v>153</v>
      </c>
      <c r="AH161" s="144">
        <v>0</v>
      </c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  <c r="AY161" s="144"/>
      <c r="AZ161" s="144"/>
      <c r="BA161" s="144"/>
      <c r="BB161" s="144"/>
      <c r="BC161" s="144"/>
      <c r="BD161" s="144"/>
      <c r="BE161" s="144"/>
      <c r="BF161" s="144"/>
      <c r="BG161" s="144"/>
      <c r="BH161" s="144"/>
    </row>
    <row r="162" spans="1:60" outlineLevel="2">
      <c r="A162" s="151"/>
      <c r="B162" s="152"/>
      <c r="C162" s="321"/>
      <c r="D162" s="322"/>
      <c r="E162" s="322"/>
      <c r="F162" s="322"/>
      <c r="G162" s="322"/>
      <c r="H162" s="154"/>
      <c r="I162" s="154"/>
      <c r="J162" s="154"/>
      <c r="K162" s="154"/>
      <c r="L162" s="154"/>
      <c r="M162" s="154"/>
      <c r="N162" s="153"/>
      <c r="O162" s="153"/>
      <c r="P162" s="153"/>
      <c r="Q162" s="153"/>
      <c r="R162" s="154"/>
      <c r="S162" s="154"/>
      <c r="T162" s="154"/>
      <c r="U162" s="154"/>
      <c r="V162" s="154"/>
      <c r="W162" s="154"/>
      <c r="X162" s="154"/>
      <c r="Y162" s="154"/>
      <c r="Z162" s="144"/>
      <c r="AA162" s="144"/>
      <c r="AB162" s="144"/>
      <c r="AC162" s="144"/>
      <c r="AD162" s="144"/>
      <c r="AE162" s="144"/>
      <c r="AF162" s="144"/>
      <c r="AG162" s="144" t="s">
        <v>131</v>
      </c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</row>
    <row r="163" spans="1:60" outlineLevel="1">
      <c r="A163" s="163">
        <v>26</v>
      </c>
      <c r="B163" s="164" t="s">
        <v>262</v>
      </c>
      <c r="C163" s="172" t="s">
        <v>263</v>
      </c>
      <c r="D163" s="165" t="s">
        <v>160</v>
      </c>
      <c r="E163" s="166">
        <v>58.42</v>
      </c>
      <c r="F163" s="167"/>
      <c r="G163" s="168">
        <f>ROUND(E163*F163,2)</f>
        <v>0</v>
      </c>
      <c r="H163" s="167">
        <v>0</v>
      </c>
      <c r="I163" s="168">
        <f>ROUND(E163*H163,2)</f>
        <v>0</v>
      </c>
      <c r="J163" s="167">
        <v>668</v>
      </c>
      <c r="K163" s="168">
        <f>ROUND(E163*J163,2)</f>
        <v>39024.559999999998</v>
      </c>
      <c r="L163" s="168">
        <v>21</v>
      </c>
      <c r="M163" s="168">
        <f>G163*(1+L163/100)</f>
        <v>0</v>
      </c>
      <c r="N163" s="166">
        <v>0</v>
      </c>
      <c r="O163" s="166">
        <f>ROUND(E163*N163,2)</f>
        <v>0</v>
      </c>
      <c r="P163" s="166">
        <v>0</v>
      </c>
      <c r="Q163" s="166">
        <f>ROUND(E163*P163,2)</f>
        <v>0</v>
      </c>
      <c r="R163" s="168"/>
      <c r="S163" s="168" t="s">
        <v>135</v>
      </c>
      <c r="T163" s="169" t="s">
        <v>125</v>
      </c>
      <c r="U163" s="154">
        <v>0</v>
      </c>
      <c r="V163" s="154">
        <f>ROUND(E163*U163,2)</f>
        <v>0</v>
      </c>
      <c r="W163" s="154"/>
      <c r="X163" s="154" t="s">
        <v>148</v>
      </c>
      <c r="Y163" s="154" t="s">
        <v>127</v>
      </c>
      <c r="Z163" s="144"/>
      <c r="AA163" s="144"/>
      <c r="AB163" s="144"/>
      <c r="AC163" s="144"/>
      <c r="AD163" s="144"/>
      <c r="AE163" s="144"/>
      <c r="AF163" s="144"/>
      <c r="AG163" s="144" t="s">
        <v>260</v>
      </c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  <c r="AY163" s="144"/>
      <c r="AZ163" s="144"/>
      <c r="BA163" s="144"/>
      <c r="BB163" s="144"/>
      <c r="BC163" s="144"/>
      <c r="BD163" s="144"/>
      <c r="BE163" s="144"/>
      <c r="BF163" s="144"/>
      <c r="BG163" s="144"/>
      <c r="BH163" s="144"/>
    </row>
    <row r="164" spans="1:60" outlineLevel="2">
      <c r="A164" s="151"/>
      <c r="B164" s="152"/>
      <c r="C164" s="178" t="s">
        <v>168</v>
      </c>
      <c r="D164" s="176"/>
      <c r="E164" s="177"/>
      <c r="F164" s="154"/>
      <c r="G164" s="154"/>
      <c r="H164" s="154"/>
      <c r="I164" s="154"/>
      <c r="J164" s="154"/>
      <c r="K164" s="154"/>
      <c r="L164" s="154"/>
      <c r="M164" s="154"/>
      <c r="N164" s="153"/>
      <c r="O164" s="153"/>
      <c r="P164" s="153"/>
      <c r="Q164" s="153"/>
      <c r="R164" s="154"/>
      <c r="S164" s="154"/>
      <c r="T164" s="154"/>
      <c r="U164" s="154"/>
      <c r="V164" s="154"/>
      <c r="W164" s="154"/>
      <c r="X164" s="154"/>
      <c r="Y164" s="154"/>
      <c r="Z164" s="144"/>
      <c r="AA164" s="144"/>
      <c r="AB164" s="144"/>
      <c r="AC164" s="144"/>
      <c r="AD164" s="144"/>
      <c r="AE164" s="144"/>
      <c r="AF164" s="144"/>
      <c r="AG164" s="144" t="s">
        <v>153</v>
      </c>
      <c r="AH164" s="144">
        <v>0</v>
      </c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  <c r="AY164" s="144"/>
      <c r="AZ164" s="144"/>
      <c r="BA164" s="144"/>
      <c r="BB164" s="144"/>
      <c r="BC164" s="144"/>
      <c r="BD164" s="144"/>
      <c r="BE164" s="144"/>
      <c r="BF164" s="144"/>
      <c r="BG164" s="144"/>
      <c r="BH164" s="144"/>
    </row>
    <row r="165" spans="1:60" outlineLevel="3">
      <c r="A165" s="151"/>
      <c r="B165" s="152"/>
      <c r="C165" s="178" t="s">
        <v>264</v>
      </c>
      <c r="D165" s="176"/>
      <c r="E165" s="177">
        <v>58.42</v>
      </c>
      <c r="F165" s="154"/>
      <c r="G165" s="154"/>
      <c r="H165" s="154"/>
      <c r="I165" s="154"/>
      <c r="J165" s="154"/>
      <c r="K165" s="154"/>
      <c r="L165" s="154"/>
      <c r="M165" s="154"/>
      <c r="N165" s="153"/>
      <c r="O165" s="153"/>
      <c r="P165" s="153"/>
      <c r="Q165" s="153"/>
      <c r="R165" s="154"/>
      <c r="S165" s="154"/>
      <c r="T165" s="154"/>
      <c r="U165" s="154"/>
      <c r="V165" s="154"/>
      <c r="W165" s="154"/>
      <c r="X165" s="154"/>
      <c r="Y165" s="154"/>
      <c r="Z165" s="144"/>
      <c r="AA165" s="144"/>
      <c r="AB165" s="144"/>
      <c r="AC165" s="144"/>
      <c r="AD165" s="144"/>
      <c r="AE165" s="144"/>
      <c r="AF165" s="144"/>
      <c r="AG165" s="144" t="s">
        <v>153</v>
      </c>
      <c r="AH165" s="144">
        <v>0</v>
      </c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</row>
    <row r="166" spans="1:60" outlineLevel="2">
      <c r="A166" s="151"/>
      <c r="B166" s="152"/>
      <c r="C166" s="321"/>
      <c r="D166" s="322"/>
      <c r="E166" s="322"/>
      <c r="F166" s="322"/>
      <c r="G166" s="322"/>
      <c r="H166" s="154"/>
      <c r="I166" s="154"/>
      <c r="J166" s="154"/>
      <c r="K166" s="154"/>
      <c r="L166" s="154"/>
      <c r="M166" s="154"/>
      <c r="N166" s="153"/>
      <c r="O166" s="153"/>
      <c r="P166" s="153"/>
      <c r="Q166" s="153"/>
      <c r="R166" s="154"/>
      <c r="S166" s="154"/>
      <c r="T166" s="154"/>
      <c r="U166" s="154"/>
      <c r="V166" s="154"/>
      <c r="W166" s="154"/>
      <c r="X166" s="154"/>
      <c r="Y166" s="154"/>
      <c r="Z166" s="144"/>
      <c r="AA166" s="144"/>
      <c r="AB166" s="144"/>
      <c r="AC166" s="144"/>
      <c r="AD166" s="144"/>
      <c r="AE166" s="144"/>
      <c r="AF166" s="144"/>
      <c r="AG166" s="144" t="s">
        <v>131</v>
      </c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  <c r="AY166" s="144"/>
      <c r="AZ166" s="144"/>
      <c r="BA166" s="144"/>
      <c r="BB166" s="144"/>
      <c r="BC166" s="144"/>
      <c r="BD166" s="144"/>
      <c r="BE166" s="144"/>
      <c r="BF166" s="144"/>
      <c r="BG166" s="144"/>
      <c r="BH166" s="144"/>
    </row>
    <row r="167" spans="1:60" outlineLevel="1">
      <c r="A167" s="163">
        <v>27</v>
      </c>
      <c r="B167" s="164" t="s">
        <v>265</v>
      </c>
      <c r="C167" s="172" t="s">
        <v>266</v>
      </c>
      <c r="D167" s="165" t="s">
        <v>160</v>
      </c>
      <c r="E167" s="166">
        <v>2</v>
      </c>
      <c r="F167" s="167"/>
      <c r="G167" s="168">
        <f>ROUND(E167*F167,2)</f>
        <v>0</v>
      </c>
      <c r="H167" s="167">
        <v>0</v>
      </c>
      <c r="I167" s="168">
        <f>ROUND(E167*H167,2)</f>
        <v>0</v>
      </c>
      <c r="J167" s="167">
        <v>599.63</v>
      </c>
      <c r="K167" s="168">
        <f>ROUND(E167*J167,2)</f>
        <v>1199.26</v>
      </c>
      <c r="L167" s="168">
        <v>21</v>
      </c>
      <c r="M167" s="168">
        <f>G167*(1+L167/100)</f>
        <v>0</v>
      </c>
      <c r="N167" s="166">
        <v>6.0000000000000002E-5</v>
      </c>
      <c r="O167" s="166">
        <f>ROUND(E167*N167,2)</f>
        <v>0</v>
      </c>
      <c r="P167" s="166">
        <v>0</v>
      </c>
      <c r="Q167" s="166">
        <f>ROUND(E167*P167,2)</f>
        <v>0</v>
      </c>
      <c r="R167" s="168"/>
      <c r="S167" s="168" t="s">
        <v>135</v>
      </c>
      <c r="T167" s="169" t="s">
        <v>125</v>
      </c>
      <c r="U167" s="154">
        <v>0.87</v>
      </c>
      <c r="V167" s="154">
        <f>ROUND(E167*U167,2)</f>
        <v>1.74</v>
      </c>
      <c r="W167" s="154"/>
      <c r="X167" s="154" t="s">
        <v>148</v>
      </c>
      <c r="Y167" s="154" t="s">
        <v>127</v>
      </c>
      <c r="Z167" s="144"/>
      <c r="AA167" s="144"/>
      <c r="AB167" s="144"/>
      <c r="AC167" s="144"/>
      <c r="AD167" s="144"/>
      <c r="AE167" s="144"/>
      <c r="AF167" s="144"/>
      <c r="AG167" s="144" t="s">
        <v>260</v>
      </c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  <c r="AY167" s="144"/>
      <c r="AZ167" s="144"/>
      <c r="BA167" s="144"/>
      <c r="BB167" s="144"/>
      <c r="BC167" s="144"/>
      <c r="BD167" s="144"/>
      <c r="BE167" s="144"/>
      <c r="BF167" s="144"/>
      <c r="BG167" s="144"/>
      <c r="BH167" s="144"/>
    </row>
    <row r="168" spans="1:60" outlineLevel="2">
      <c r="A168" s="151"/>
      <c r="B168" s="152"/>
      <c r="C168" s="330" t="s">
        <v>267</v>
      </c>
      <c r="D168" s="331"/>
      <c r="E168" s="331"/>
      <c r="F168" s="331"/>
      <c r="G168" s="331"/>
      <c r="H168" s="154"/>
      <c r="I168" s="154"/>
      <c r="J168" s="154"/>
      <c r="K168" s="154"/>
      <c r="L168" s="154"/>
      <c r="M168" s="154"/>
      <c r="N168" s="153"/>
      <c r="O168" s="153"/>
      <c r="P168" s="153"/>
      <c r="Q168" s="153"/>
      <c r="R168" s="154"/>
      <c r="S168" s="154"/>
      <c r="T168" s="154"/>
      <c r="U168" s="154"/>
      <c r="V168" s="154"/>
      <c r="W168" s="154"/>
      <c r="X168" s="154"/>
      <c r="Y168" s="154"/>
      <c r="Z168" s="144"/>
      <c r="AA168" s="144"/>
      <c r="AB168" s="144"/>
      <c r="AC168" s="144"/>
      <c r="AD168" s="144"/>
      <c r="AE168" s="144"/>
      <c r="AF168" s="144"/>
      <c r="AG168" s="144" t="s">
        <v>130</v>
      </c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</row>
    <row r="169" spans="1:60" outlineLevel="2">
      <c r="A169" s="151"/>
      <c r="B169" s="152"/>
      <c r="C169" s="178" t="s">
        <v>154</v>
      </c>
      <c r="D169" s="176"/>
      <c r="E169" s="177"/>
      <c r="F169" s="154"/>
      <c r="G169" s="154"/>
      <c r="H169" s="154"/>
      <c r="I169" s="154"/>
      <c r="J169" s="154"/>
      <c r="K169" s="154"/>
      <c r="L169" s="154"/>
      <c r="M169" s="154"/>
      <c r="N169" s="153"/>
      <c r="O169" s="153"/>
      <c r="P169" s="153"/>
      <c r="Q169" s="153"/>
      <c r="R169" s="154"/>
      <c r="S169" s="154"/>
      <c r="T169" s="154"/>
      <c r="U169" s="154"/>
      <c r="V169" s="154"/>
      <c r="W169" s="154"/>
      <c r="X169" s="154"/>
      <c r="Y169" s="154"/>
      <c r="Z169" s="144"/>
      <c r="AA169" s="144"/>
      <c r="AB169" s="144"/>
      <c r="AC169" s="144"/>
      <c r="AD169" s="144"/>
      <c r="AE169" s="144"/>
      <c r="AF169" s="144"/>
      <c r="AG169" s="144" t="s">
        <v>153</v>
      </c>
      <c r="AH169" s="144">
        <v>0</v>
      </c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  <c r="AY169" s="144"/>
      <c r="AZ169" s="144"/>
      <c r="BA169" s="144"/>
      <c r="BB169" s="144"/>
      <c r="BC169" s="144"/>
      <c r="BD169" s="144"/>
      <c r="BE169" s="144"/>
      <c r="BF169" s="144"/>
      <c r="BG169" s="144"/>
      <c r="BH169" s="144"/>
    </row>
    <row r="170" spans="1:60" outlineLevel="3">
      <c r="A170" s="151"/>
      <c r="B170" s="152"/>
      <c r="C170" s="178" t="s">
        <v>216</v>
      </c>
      <c r="D170" s="176"/>
      <c r="E170" s="177"/>
      <c r="F170" s="154"/>
      <c r="G170" s="154"/>
      <c r="H170" s="154"/>
      <c r="I170" s="154"/>
      <c r="J170" s="154"/>
      <c r="K170" s="154"/>
      <c r="L170" s="154"/>
      <c r="M170" s="154"/>
      <c r="N170" s="153"/>
      <c r="O170" s="153"/>
      <c r="P170" s="153"/>
      <c r="Q170" s="153"/>
      <c r="R170" s="154"/>
      <c r="S170" s="154"/>
      <c r="T170" s="154"/>
      <c r="U170" s="154"/>
      <c r="V170" s="154"/>
      <c r="W170" s="154"/>
      <c r="X170" s="154"/>
      <c r="Y170" s="154"/>
      <c r="Z170" s="144"/>
      <c r="AA170" s="144"/>
      <c r="AB170" s="144"/>
      <c r="AC170" s="144"/>
      <c r="AD170" s="144"/>
      <c r="AE170" s="144"/>
      <c r="AF170" s="144"/>
      <c r="AG170" s="144" t="s">
        <v>153</v>
      </c>
      <c r="AH170" s="144">
        <v>0</v>
      </c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  <c r="AY170" s="144"/>
      <c r="AZ170" s="144"/>
      <c r="BA170" s="144"/>
      <c r="BB170" s="144"/>
      <c r="BC170" s="144"/>
      <c r="BD170" s="144"/>
      <c r="BE170" s="144"/>
      <c r="BF170" s="144"/>
      <c r="BG170" s="144"/>
      <c r="BH170" s="144"/>
    </row>
    <row r="171" spans="1:60" outlineLevel="3">
      <c r="A171" s="151"/>
      <c r="B171" s="152"/>
      <c r="C171" s="178" t="s">
        <v>217</v>
      </c>
      <c r="D171" s="176"/>
      <c r="E171" s="177">
        <v>2</v>
      </c>
      <c r="F171" s="154"/>
      <c r="G171" s="154"/>
      <c r="H171" s="154"/>
      <c r="I171" s="154"/>
      <c r="J171" s="154"/>
      <c r="K171" s="154"/>
      <c r="L171" s="154"/>
      <c r="M171" s="154"/>
      <c r="N171" s="153"/>
      <c r="O171" s="153"/>
      <c r="P171" s="153"/>
      <c r="Q171" s="153"/>
      <c r="R171" s="154"/>
      <c r="S171" s="154"/>
      <c r="T171" s="154"/>
      <c r="U171" s="154"/>
      <c r="V171" s="154"/>
      <c r="W171" s="154"/>
      <c r="X171" s="154"/>
      <c r="Y171" s="154"/>
      <c r="Z171" s="144"/>
      <c r="AA171" s="144"/>
      <c r="AB171" s="144"/>
      <c r="AC171" s="144"/>
      <c r="AD171" s="144"/>
      <c r="AE171" s="144"/>
      <c r="AF171" s="144"/>
      <c r="AG171" s="144" t="s">
        <v>153</v>
      </c>
      <c r="AH171" s="144">
        <v>0</v>
      </c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</row>
    <row r="172" spans="1:60" outlineLevel="2">
      <c r="A172" s="151"/>
      <c r="B172" s="152"/>
      <c r="C172" s="321"/>
      <c r="D172" s="322"/>
      <c r="E172" s="322"/>
      <c r="F172" s="322"/>
      <c r="G172" s="322"/>
      <c r="H172" s="154"/>
      <c r="I172" s="154"/>
      <c r="J172" s="154"/>
      <c r="K172" s="154"/>
      <c r="L172" s="154"/>
      <c r="M172" s="154"/>
      <c r="N172" s="153"/>
      <c r="O172" s="153"/>
      <c r="P172" s="153"/>
      <c r="Q172" s="153"/>
      <c r="R172" s="154"/>
      <c r="S172" s="154"/>
      <c r="T172" s="154"/>
      <c r="U172" s="154"/>
      <c r="V172" s="154"/>
      <c r="W172" s="154"/>
      <c r="X172" s="154"/>
      <c r="Y172" s="154"/>
      <c r="Z172" s="144"/>
      <c r="AA172" s="144"/>
      <c r="AB172" s="144"/>
      <c r="AC172" s="144"/>
      <c r="AD172" s="144"/>
      <c r="AE172" s="144"/>
      <c r="AF172" s="144"/>
      <c r="AG172" s="144" t="s">
        <v>131</v>
      </c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144"/>
      <c r="BH172" s="144"/>
    </row>
    <row r="173" spans="1:60" outlineLevel="1">
      <c r="A173" s="163">
        <v>28</v>
      </c>
      <c r="B173" s="164" t="s">
        <v>268</v>
      </c>
      <c r="C173" s="172" t="s">
        <v>195</v>
      </c>
      <c r="D173" s="165" t="s">
        <v>160</v>
      </c>
      <c r="E173" s="166">
        <v>50.8</v>
      </c>
      <c r="F173" s="167"/>
      <c r="G173" s="168">
        <f>ROUND(E173*F173,2)</f>
        <v>0</v>
      </c>
      <c r="H173" s="167">
        <v>0</v>
      </c>
      <c r="I173" s="168">
        <f>ROUND(E173*H173,2)</f>
        <v>0</v>
      </c>
      <c r="J173" s="167">
        <v>95</v>
      </c>
      <c r="K173" s="168">
        <f>ROUND(E173*J173,2)</f>
        <v>4826</v>
      </c>
      <c r="L173" s="168">
        <v>21</v>
      </c>
      <c r="M173" s="168">
        <f>G173*(1+L173/100)</f>
        <v>0</v>
      </c>
      <c r="N173" s="166">
        <v>0</v>
      </c>
      <c r="O173" s="166">
        <f>ROUND(E173*N173,2)</f>
        <v>0</v>
      </c>
      <c r="P173" s="166">
        <v>0</v>
      </c>
      <c r="Q173" s="166">
        <f>ROUND(E173*P173,2)</f>
        <v>0</v>
      </c>
      <c r="R173" s="168"/>
      <c r="S173" s="168" t="s">
        <v>135</v>
      </c>
      <c r="T173" s="169" t="s">
        <v>125</v>
      </c>
      <c r="U173" s="154">
        <v>0.28000000000000003</v>
      </c>
      <c r="V173" s="154">
        <f>ROUND(E173*U173,2)</f>
        <v>14.22</v>
      </c>
      <c r="W173" s="154"/>
      <c r="X173" s="154" t="s">
        <v>148</v>
      </c>
      <c r="Y173" s="154" t="s">
        <v>127</v>
      </c>
      <c r="Z173" s="144"/>
      <c r="AA173" s="144"/>
      <c r="AB173" s="144"/>
      <c r="AC173" s="144"/>
      <c r="AD173" s="144"/>
      <c r="AE173" s="144"/>
      <c r="AF173" s="144"/>
      <c r="AG173" s="144" t="s">
        <v>149</v>
      </c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144"/>
      <c r="BH173" s="144"/>
    </row>
    <row r="174" spans="1:60" outlineLevel="2">
      <c r="A174" s="151"/>
      <c r="B174" s="152"/>
      <c r="C174" s="178" t="s">
        <v>168</v>
      </c>
      <c r="D174" s="176"/>
      <c r="E174" s="177"/>
      <c r="F174" s="154"/>
      <c r="G174" s="154"/>
      <c r="H174" s="154"/>
      <c r="I174" s="154"/>
      <c r="J174" s="154"/>
      <c r="K174" s="154"/>
      <c r="L174" s="154"/>
      <c r="M174" s="154"/>
      <c r="N174" s="153"/>
      <c r="O174" s="153"/>
      <c r="P174" s="153"/>
      <c r="Q174" s="153"/>
      <c r="R174" s="154"/>
      <c r="S174" s="154"/>
      <c r="T174" s="154"/>
      <c r="U174" s="154"/>
      <c r="V174" s="154"/>
      <c r="W174" s="154"/>
      <c r="X174" s="154"/>
      <c r="Y174" s="154"/>
      <c r="Z174" s="144"/>
      <c r="AA174" s="144"/>
      <c r="AB174" s="144"/>
      <c r="AC174" s="144"/>
      <c r="AD174" s="144"/>
      <c r="AE174" s="144"/>
      <c r="AF174" s="144"/>
      <c r="AG174" s="144" t="s">
        <v>153</v>
      </c>
      <c r="AH174" s="144">
        <v>0</v>
      </c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</row>
    <row r="175" spans="1:60" outlineLevel="3">
      <c r="A175" s="151"/>
      <c r="B175" s="152"/>
      <c r="C175" s="178" t="s">
        <v>215</v>
      </c>
      <c r="D175" s="176"/>
      <c r="E175" s="177">
        <v>50.8</v>
      </c>
      <c r="F175" s="154"/>
      <c r="G175" s="154"/>
      <c r="H175" s="154"/>
      <c r="I175" s="154"/>
      <c r="J175" s="154"/>
      <c r="K175" s="154"/>
      <c r="L175" s="154"/>
      <c r="M175" s="154"/>
      <c r="N175" s="153"/>
      <c r="O175" s="153"/>
      <c r="P175" s="153"/>
      <c r="Q175" s="153"/>
      <c r="R175" s="154"/>
      <c r="S175" s="154"/>
      <c r="T175" s="154"/>
      <c r="U175" s="154"/>
      <c r="V175" s="154"/>
      <c r="W175" s="154"/>
      <c r="X175" s="154"/>
      <c r="Y175" s="154"/>
      <c r="Z175" s="144"/>
      <c r="AA175" s="144"/>
      <c r="AB175" s="144"/>
      <c r="AC175" s="144"/>
      <c r="AD175" s="144"/>
      <c r="AE175" s="144"/>
      <c r="AF175" s="144"/>
      <c r="AG175" s="144" t="s">
        <v>153</v>
      </c>
      <c r="AH175" s="144">
        <v>0</v>
      </c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144"/>
      <c r="BD175" s="144"/>
      <c r="BE175" s="144"/>
      <c r="BF175" s="144"/>
      <c r="BG175" s="144"/>
      <c r="BH175" s="144"/>
    </row>
    <row r="176" spans="1:60" outlineLevel="2">
      <c r="A176" s="151"/>
      <c r="B176" s="152"/>
      <c r="C176" s="321"/>
      <c r="D176" s="322"/>
      <c r="E176" s="322"/>
      <c r="F176" s="322"/>
      <c r="G176" s="322"/>
      <c r="H176" s="154"/>
      <c r="I176" s="154"/>
      <c r="J176" s="154"/>
      <c r="K176" s="154"/>
      <c r="L176" s="154"/>
      <c r="M176" s="154"/>
      <c r="N176" s="153"/>
      <c r="O176" s="153"/>
      <c r="P176" s="153"/>
      <c r="Q176" s="153"/>
      <c r="R176" s="154"/>
      <c r="S176" s="154"/>
      <c r="T176" s="154"/>
      <c r="U176" s="154"/>
      <c r="V176" s="154"/>
      <c r="W176" s="154"/>
      <c r="X176" s="154"/>
      <c r="Y176" s="154"/>
      <c r="Z176" s="144"/>
      <c r="AA176" s="144"/>
      <c r="AB176" s="144"/>
      <c r="AC176" s="144"/>
      <c r="AD176" s="144"/>
      <c r="AE176" s="144"/>
      <c r="AF176" s="144"/>
      <c r="AG176" s="144" t="s">
        <v>131</v>
      </c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  <c r="AY176" s="144"/>
      <c r="AZ176" s="144"/>
      <c r="BA176" s="144"/>
      <c r="BB176" s="144"/>
      <c r="BC176" s="144"/>
      <c r="BD176" s="144"/>
      <c r="BE176" s="144"/>
      <c r="BF176" s="144"/>
      <c r="BG176" s="144"/>
      <c r="BH176" s="144"/>
    </row>
    <row r="177" spans="1:60" outlineLevel="1">
      <c r="A177" s="163">
        <v>29</v>
      </c>
      <c r="B177" s="164" t="s">
        <v>269</v>
      </c>
      <c r="C177" s="172" t="s">
        <v>270</v>
      </c>
      <c r="D177" s="165" t="s">
        <v>0</v>
      </c>
      <c r="E177" s="166">
        <v>775.6182</v>
      </c>
      <c r="F177" s="167"/>
      <c r="G177" s="168">
        <f>ROUND(E177*F177,2)</f>
        <v>0</v>
      </c>
      <c r="H177" s="167">
        <v>0</v>
      </c>
      <c r="I177" s="168">
        <f>ROUND(E177*H177,2)</f>
        <v>0</v>
      </c>
      <c r="J177" s="167">
        <v>2.4</v>
      </c>
      <c r="K177" s="168">
        <f>ROUND(E177*J177,2)</f>
        <v>1861.48</v>
      </c>
      <c r="L177" s="168">
        <v>21</v>
      </c>
      <c r="M177" s="168">
        <f>G177*(1+L177/100)</f>
        <v>0</v>
      </c>
      <c r="N177" s="166">
        <v>0</v>
      </c>
      <c r="O177" s="166">
        <f>ROUND(E177*N177,2)</f>
        <v>0</v>
      </c>
      <c r="P177" s="166">
        <v>0</v>
      </c>
      <c r="Q177" s="166">
        <f>ROUND(E177*P177,2)</f>
        <v>0</v>
      </c>
      <c r="R177" s="168" t="s">
        <v>259</v>
      </c>
      <c r="S177" s="168" t="s">
        <v>124</v>
      </c>
      <c r="T177" s="169" t="s">
        <v>124</v>
      </c>
      <c r="U177" s="154">
        <v>0</v>
      </c>
      <c r="V177" s="154">
        <f>ROUND(E177*U177,2)</f>
        <v>0</v>
      </c>
      <c r="W177" s="154"/>
      <c r="X177" s="154" t="s">
        <v>234</v>
      </c>
      <c r="Y177" s="154" t="s">
        <v>127</v>
      </c>
      <c r="Z177" s="144"/>
      <c r="AA177" s="144"/>
      <c r="AB177" s="144"/>
      <c r="AC177" s="144"/>
      <c r="AD177" s="144"/>
      <c r="AE177" s="144"/>
      <c r="AF177" s="144"/>
      <c r="AG177" s="144" t="s">
        <v>235</v>
      </c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144"/>
      <c r="BD177" s="144"/>
      <c r="BE177" s="144"/>
      <c r="BF177" s="144"/>
      <c r="BG177" s="144"/>
      <c r="BH177" s="144"/>
    </row>
    <row r="178" spans="1:60" outlineLevel="2">
      <c r="A178" s="151"/>
      <c r="B178" s="152"/>
      <c r="C178" s="334" t="s">
        <v>256</v>
      </c>
      <c r="D178" s="335"/>
      <c r="E178" s="335"/>
      <c r="F178" s="335"/>
      <c r="G178" s="335"/>
      <c r="H178" s="154"/>
      <c r="I178" s="154"/>
      <c r="J178" s="154"/>
      <c r="K178" s="154"/>
      <c r="L178" s="154"/>
      <c r="M178" s="154"/>
      <c r="N178" s="153"/>
      <c r="O178" s="153"/>
      <c r="P178" s="153"/>
      <c r="Q178" s="153"/>
      <c r="R178" s="154"/>
      <c r="S178" s="154"/>
      <c r="T178" s="154"/>
      <c r="U178" s="154"/>
      <c r="V178" s="154"/>
      <c r="W178" s="154"/>
      <c r="X178" s="154"/>
      <c r="Y178" s="154"/>
      <c r="Z178" s="144"/>
      <c r="AA178" s="144"/>
      <c r="AB178" s="144"/>
      <c r="AC178" s="144"/>
      <c r="AD178" s="144"/>
      <c r="AE178" s="144"/>
      <c r="AF178" s="144"/>
      <c r="AG178" s="144" t="s">
        <v>151</v>
      </c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/>
    </row>
    <row r="179" spans="1:60" outlineLevel="2">
      <c r="A179" s="151"/>
      <c r="B179" s="152"/>
      <c r="C179" s="321"/>
      <c r="D179" s="322"/>
      <c r="E179" s="322"/>
      <c r="F179" s="322"/>
      <c r="G179" s="322"/>
      <c r="H179" s="154"/>
      <c r="I179" s="154"/>
      <c r="J179" s="154"/>
      <c r="K179" s="154"/>
      <c r="L179" s="154"/>
      <c r="M179" s="154"/>
      <c r="N179" s="153"/>
      <c r="O179" s="153"/>
      <c r="P179" s="153"/>
      <c r="Q179" s="153"/>
      <c r="R179" s="154"/>
      <c r="S179" s="154"/>
      <c r="T179" s="154"/>
      <c r="U179" s="154"/>
      <c r="V179" s="154"/>
      <c r="W179" s="154"/>
      <c r="X179" s="154"/>
      <c r="Y179" s="154"/>
      <c r="Z179" s="144"/>
      <c r="AA179" s="144"/>
      <c r="AB179" s="144"/>
      <c r="AC179" s="144"/>
      <c r="AD179" s="144"/>
      <c r="AE179" s="144"/>
      <c r="AF179" s="144"/>
      <c r="AG179" s="144" t="s">
        <v>131</v>
      </c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</row>
    <row r="180" spans="1:60">
      <c r="A180" s="156" t="s">
        <v>119</v>
      </c>
      <c r="B180" s="157" t="s">
        <v>76</v>
      </c>
      <c r="C180" s="171" t="s">
        <v>77</v>
      </c>
      <c r="D180" s="158"/>
      <c r="E180" s="159"/>
      <c r="F180" s="160"/>
      <c r="G180" s="160">
        <f>SUMIF(AG181:AG210,"&lt;&gt;NOR",G181:G210)</f>
        <v>0</v>
      </c>
      <c r="H180" s="160"/>
      <c r="I180" s="160">
        <f>SUM(I181:I210)</f>
        <v>2049.5100000000002</v>
      </c>
      <c r="J180" s="160"/>
      <c r="K180" s="160">
        <f>SUM(K181:K210)</f>
        <v>2101</v>
      </c>
      <c r="L180" s="160"/>
      <c r="M180" s="160">
        <f>SUM(M181:M210)</f>
        <v>0</v>
      </c>
      <c r="N180" s="159"/>
      <c r="O180" s="159">
        <f>SUM(O181:O210)</f>
        <v>0.03</v>
      </c>
      <c r="P180" s="159"/>
      <c r="Q180" s="159">
        <f>SUM(Q181:Q210)</f>
        <v>0</v>
      </c>
      <c r="R180" s="160"/>
      <c r="S180" s="160"/>
      <c r="T180" s="161"/>
      <c r="U180" s="155"/>
      <c r="V180" s="155">
        <f>SUM(V181:V210)</f>
        <v>2.5099999999999998</v>
      </c>
      <c r="W180" s="155"/>
      <c r="X180" s="155"/>
      <c r="Y180" s="155"/>
      <c r="AG180" t="s">
        <v>120</v>
      </c>
    </row>
    <row r="181" spans="1:60" outlineLevel="1">
      <c r="A181" s="163">
        <v>30</v>
      </c>
      <c r="B181" s="164" t="s">
        <v>271</v>
      </c>
      <c r="C181" s="172" t="s">
        <v>272</v>
      </c>
      <c r="D181" s="165" t="s">
        <v>191</v>
      </c>
      <c r="E181" s="166">
        <v>0.63360000000000005</v>
      </c>
      <c r="F181" s="167"/>
      <c r="G181" s="168">
        <f>ROUND(E181*F181,2)</f>
        <v>0</v>
      </c>
      <c r="H181" s="167">
        <v>40.44</v>
      </c>
      <c r="I181" s="168">
        <f>ROUND(E181*H181,2)</f>
        <v>25.62</v>
      </c>
      <c r="J181" s="167">
        <v>50.16</v>
      </c>
      <c r="K181" s="168">
        <f>ROUND(E181*J181,2)</f>
        <v>31.78</v>
      </c>
      <c r="L181" s="168">
        <v>21</v>
      </c>
      <c r="M181" s="168">
        <f>G181*(1+L181/100)</f>
        <v>0</v>
      </c>
      <c r="N181" s="166">
        <v>4.0000000000000003E-5</v>
      </c>
      <c r="O181" s="166">
        <f>ROUND(E181*N181,2)</f>
        <v>0</v>
      </c>
      <c r="P181" s="166">
        <v>0</v>
      </c>
      <c r="Q181" s="166">
        <f>ROUND(E181*P181,2)</f>
        <v>0</v>
      </c>
      <c r="R181" s="168" t="s">
        <v>273</v>
      </c>
      <c r="S181" s="168" t="s">
        <v>124</v>
      </c>
      <c r="T181" s="169" t="s">
        <v>124</v>
      </c>
      <c r="U181" s="154">
        <v>0</v>
      </c>
      <c r="V181" s="154">
        <f>ROUND(E181*U181,2)</f>
        <v>0</v>
      </c>
      <c r="W181" s="154"/>
      <c r="X181" s="154" t="s">
        <v>148</v>
      </c>
      <c r="Y181" s="154" t="s">
        <v>127</v>
      </c>
      <c r="Z181" s="144"/>
      <c r="AA181" s="144"/>
      <c r="AB181" s="144"/>
      <c r="AC181" s="144"/>
      <c r="AD181" s="144"/>
      <c r="AE181" s="144"/>
      <c r="AF181" s="144"/>
      <c r="AG181" s="144" t="s">
        <v>260</v>
      </c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</row>
    <row r="182" spans="1:60" outlineLevel="2">
      <c r="A182" s="151"/>
      <c r="B182" s="152"/>
      <c r="C182" s="178" t="s">
        <v>168</v>
      </c>
      <c r="D182" s="176"/>
      <c r="E182" s="177"/>
      <c r="F182" s="154"/>
      <c r="G182" s="154"/>
      <c r="H182" s="154"/>
      <c r="I182" s="154"/>
      <c r="J182" s="154"/>
      <c r="K182" s="154"/>
      <c r="L182" s="154"/>
      <c r="M182" s="154"/>
      <c r="N182" s="153"/>
      <c r="O182" s="153"/>
      <c r="P182" s="153"/>
      <c r="Q182" s="153"/>
      <c r="R182" s="154"/>
      <c r="S182" s="154"/>
      <c r="T182" s="154"/>
      <c r="U182" s="154"/>
      <c r="V182" s="154"/>
      <c r="W182" s="154"/>
      <c r="X182" s="154"/>
      <c r="Y182" s="154"/>
      <c r="Z182" s="144"/>
      <c r="AA182" s="144"/>
      <c r="AB182" s="144"/>
      <c r="AC182" s="144"/>
      <c r="AD182" s="144"/>
      <c r="AE182" s="144"/>
      <c r="AF182" s="144"/>
      <c r="AG182" s="144" t="s">
        <v>153</v>
      </c>
      <c r="AH182" s="144">
        <v>0</v>
      </c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</row>
    <row r="183" spans="1:60" outlineLevel="3">
      <c r="A183" s="151"/>
      <c r="B183" s="152"/>
      <c r="C183" s="178" t="s">
        <v>274</v>
      </c>
      <c r="D183" s="176"/>
      <c r="E183" s="177">
        <v>0.63360000000000005</v>
      </c>
      <c r="F183" s="154"/>
      <c r="G183" s="154"/>
      <c r="H183" s="154"/>
      <c r="I183" s="154"/>
      <c r="J183" s="154"/>
      <c r="K183" s="154"/>
      <c r="L183" s="154"/>
      <c r="M183" s="154"/>
      <c r="N183" s="153"/>
      <c r="O183" s="153"/>
      <c r="P183" s="153"/>
      <c r="Q183" s="153"/>
      <c r="R183" s="154"/>
      <c r="S183" s="154"/>
      <c r="T183" s="154"/>
      <c r="U183" s="154"/>
      <c r="V183" s="154"/>
      <c r="W183" s="154"/>
      <c r="X183" s="154"/>
      <c r="Y183" s="154"/>
      <c r="Z183" s="144"/>
      <c r="AA183" s="144"/>
      <c r="AB183" s="144"/>
      <c r="AC183" s="144"/>
      <c r="AD183" s="144"/>
      <c r="AE183" s="144"/>
      <c r="AF183" s="144"/>
      <c r="AG183" s="144" t="s">
        <v>153</v>
      </c>
      <c r="AH183" s="144">
        <v>0</v>
      </c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</row>
    <row r="184" spans="1:60" outlineLevel="2">
      <c r="A184" s="151"/>
      <c r="B184" s="152"/>
      <c r="C184" s="321"/>
      <c r="D184" s="322"/>
      <c r="E184" s="322"/>
      <c r="F184" s="322"/>
      <c r="G184" s="322"/>
      <c r="H184" s="154"/>
      <c r="I184" s="154"/>
      <c r="J184" s="154"/>
      <c r="K184" s="154"/>
      <c r="L184" s="154"/>
      <c r="M184" s="154"/>
      <c r="N184" s="153"/>
      <c r="O184" s="153"/>
      <c r="P184" s="153"/>
      <c r="Q184" s="153"/>
      <c r="R184" s="154"/>
      <c r="S184" s="154"/>
      <c r="T184" s="154"/>
      <c r="U184" s="154"/>
      <c r="V184" s="154"/>
      <c r="W184" s="154"/>
      <c r="X184" s="154"/>
      <c r="Y184" s="154"/>
      <c r="Z184" s="144"/>
      <c r="AA184" s="144"/>
      <c r="AB184" s="144"/>
      <c r="AC184" s="144"/>
      <c r="AD184" s="144"/>
      <c r="AE184" s="144"/>
      <c r="AF184" s="144"/>
      <c r="AG184" s="144" t="s">
        <v>131</v>
      </c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  <c r="AY184" s="144"/>
      <c r="AZ184" s="144"/>
      <c r="BA184" s="144"/>
      <c r="BB184" s="144"/>
      <c r="BC184" s="144"/>
      <c r="BD184" s="144"/>
      <c r="BE184" s="144"/>
      <c r="BF184" s="144"/>
      <c r="BG184" s="144"/>
      <c r="BH184" s="144"/>
    </row>
    <row r="185" spans="1:60" outlineLevel="1">
      <c r="A185" s="163">
        <v>31</v>
      </c>
      <c r="B185" s="164" t="s">
        <v>275</v>
      </c>
      <c r="C185" s="172" t="s">
        <v>276</v>
      </c>
      <c r="D185" s="165" t="s">
        <v>160</v>
      </c>
      <c r="E185" s="166">
        <v>1.92</v>
      </c>
      <c r="F185" s="167"/>
      <c r="G185" s="168">
        <f>ROUND(E185*F185,2)</f>
        <v>0</v>
      </c>
      <c r="H185" s="167">
        <v>21.97</v>
      </c>
      <c r="I185" s="168">
        <f>ROUND(E185*H185,2)</f>
        <v>42.18</v>
      </c>
      <c r="J185" s="167">
        <v>35.83</v>
      </c>
      <c r="K185" s="168">
        <f>ROUND(E185*J185,2)</f>
        <v>68.790000000000006</v>
      </c>
      <c r="L185" s="168">
        <v>21</v>
      </c>
      <c r="M185" s="168">
        <f>G185*(1+L185/100)</f>
        <v>0</v>
      </c>
      <c r="N185" s="166">
        <v>1.1E-4</v>
      </c>
      <c r="O185" s="166">
        <f>ROUND(E185*N185,2)</f>
        <v>0</v>
      </c>
      <c r="P185" s="166">
        <v>0</v>
      </c>
      <c r="Q185" s="166">
        <f>ROUND(E185*P185,2)</f>
        <v>0</v>
      </c>
      <c r="R185" s="168" t="s">
        <v>273</v>
      </c>
      <c r="S185" s="168" t="s">
        <v>124</v>
      </c>
      <c r="T185" s="169" t="s">
        <v>124</v>
      </c>
      <c r="U185" s="154">
        <v>0.05</v>
      </c>
      <c r="V185" s="154">
        <f>ROUND(E185*U185,2)</f>
        <v>0.1</v>
      </c>
      <c r="W185" s="154"/>
      <c r="X185" s="154" t="s">
        <v>148</v>
      </c>
      <c r="Y185" s="154" t="s">
        <v>127</v>
      </c>
      <c r="Z185" s="144"/>
      <c r="AA185" s="144"/>
      <c r="AB185" s="144"/>
      <c r="AC185" s="144"/>
      <c r="AD185" s="144"/>
      <c r="AE185" s="144"/>
      <c r="AF185" s="144"/>
      <c r="AG185" s="144" t="s">
        <v>149</v>
      </c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  <c r="AY185" s="144"/>
      <c r="AZ185" s="144"/>
      <c r="BA185" s="144"/>
      <c r="BB185" s="144"/>
      <c r="BC185" s="144"/>
      <c r="BD185" s="144"/>
      <c r="BE185" s="144"/>
      <c r="BF185" s="144"/>
      <c r="BG185" s="144"/>
      <c r="BH185" s="144"/>
    </row>
    <row r="186" spans="1:60" outlineLevel="2">
      <c r="A186" s="151"/>
      <c r="B186" s="152"/>
      <c r="C186" s="330" t="s">
        <v>277</v>
      </c>
      <c r="D186" s="331"/>
      <c r="E186" s="331"/>
      <c r="F186" s="331"/>
      <c r="G186" s="331"/>
      <c r="H186" s="154"/>
      <c r="I186" s="154"/>
      <c r="J186" s="154"/>
      <c r="K186" s="154"/>
      <c r="L186" s="154"/>
      <c r="M186" s="154"/>
      <c r="N186" s="153"/>
      <c r="O186" s="153"/>
      <c r="P186" s="153"/>
      <c r="Q186" s="153"/>
      <c r="R186" s="154"/>
      <c r="S186" s="154"/>
      <c r="T186" s="154"/>
      <c r="U186" s="154"/>
      <c r="V186" s="154"/>
      <c r="W186" s="154"/>
      <c r="X186" s="154"/>
      <c r="Y186" s="154"/>
      <c r="Z186" s="144"/>
      <c r="AA186" s="144"/>
      <c r="AB186" s="144"/>
      <c r="AC186" s="144"/>
      <c r="AD186" s="144"/>
      <c r="AE186" s="144"/>
      <c r="AF186" s="144"/>
      <c r="AG186" s="144" t="s">
        <v>130</v>
      </c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  <c r="AY186" s="144"/>
      <c r="AZ186" s="144"/>
      <c r="BA186" s="144"/>
      <c r="BB186" s="144"/>
      <c r="BC186" s="144"/>
      <c r="BD186" s="144"/>
      <c r="BE186" s="144"/>
      <c r="BF186" s="144"/>
      <c r="BG186" s="144"/>
      <c r="BH186" s="144"/>
    </row>
    <row r="187" spans="1:60" outlineLevel="2">
      <c r="A187" s="151"/>
      <c r="B187" s="152"/>
      <c r="C187" s="178" t="s">
        <v>168</v>
      </c>
      <c r="D187" s="176"/>
      <c r="E187" s="177"/>
      <c r="F187" s="154"/>
      <c r="G187" s="154"/>
      <c r="H187" s="154"/>
      <c r="I187" s="154"/>
      <c r="J187" s="154"/>
      <c r="K187" s="154"/>
      <c r="L187" s="154"/>
      <c r="M187" s="154"/>
      <c r="N187" s="153"/>
      <c r="O187" s="153"/>
      <c r="P187" s="153"/>
      <c r="Q187" s="153"/>
      <c r="R187" s="154"/>
      <c r="S187" s="154"/>
      <c r="T187" s="154"/>
      <c r="U187" s="154"/>
      <c r="V187" s="154"/>
      <c r="W187" s="154"/>
      <c r="X187" s="154"/>
      <c r="Y187" s="154"/>
      <c r="Z187" s="144"/>
      <c r="AA187" s="144"/>
      <c r="AB187" s="144"/>
      <c r="AC187" s="144"/>
      <c r="AD187" s="144"/>
      <c r="AE187" s="144"/>
      <c r="AF187" s="144"/>
      <c r="AG187" s="144" t="s">
        <v>153</v>
      </c>
      <c r="AH187" s="144">
        <v>0</v>
      </c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  <c r="AY187" s="144"/>
      <c r="AZ187" s="144"/>
      <c r="BA187" s="144"/>
      <c r="BB187" s="144"/>
      <c r="BC187" s="144"/>
      <c r="BD187" s="144"/>
      <c r="BE187" s="144"/>
      <c r="BF187" s="144"/>
      <c r="BG187" s="144"/>
      <c r="BH187" s="144"/>
    </row>
    <row r="188" spans="1:60" outlineLevel="3">
      <c r="A188" s="151"/>
      <c r="B188" s="152"/>
      <c r="C188" s="178" t="s">
        <v>176</v>
      </c>
      <c r="D188" s="176"/>
      <c r="E188" s="177">
        <v>1.92</v>
      </c>
      <c r="F188" s="154"/>
      <c r="G188" s="154"/>
      <c r="H188" s="154"/>
      <c r="I188" s="154"/>
      <c r="J188" s="154"/>
      <c r="K188" s="154"/>
      <c r="L188" s="154"/>
      <c r="M188" s="154"/>
      <c r="N188" s="153"/>
      <c r="O188" s="153"/>
      <c r="P188" s="153"/>
      <c r="Q188" s="153"/>
      <c r="R188" s="154"/>
      <c r="S188" s="154"/>
      <c r="T188" s="154"/>
      <c r="U188" s="154"/>
      <c r="V188" s="154"/>
      <c r="W188" s="154"/>
      <c r="X188" s="154"/>
      <c r="Y188" s="154"/>
      <c r="Z188" s="144"/>
      <c r="AA188" s="144"/>
      <c r="AB188" s="144"/>
      <c r="AC188" s="144"/>
      <c r="AD188" s="144"/>
      <c r="AE188" s="144"/>
      <c r="AF188" s="144"/>
      <c r="AG188" s="144" t="s">
        <v>153</v>
      </c>
      <c r="AH188" s="144">
        <v>0</v>
      </c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  <c r="AY188" s="144"/>
      <c r="AZ188" s="144"/>
      <c r="BA188" s="144"/>
      <c r="BB188" s="144"/>
      <c r="BC188" s="144"/>
      <c r="BD188" s="144"/>
      <c r="BE188" s="144"/>
      <c r="BF188" s="144"/>
      <c r="BG188" s="144"/>
      <c r="BH188" s="144"/>
    </row>
    <row r="189" spans="1:60" outlineLevel="2">
      <c r="A189" s="151"/>
      <c r="B189" s="152"/>
      <c r="C189" s="321"/>
      <c r="D189" s="322"/>
      <c r="E189" s="322"/>
      <c r="F189" s="322"/>
      <c r="G189" s="322"/>
      <c r="H189" s="154"/>
      <c r="I189" s="154"/>
      <c r="J189" s="154"/>
      <c r="K189" s="154"/>
      <c r="L189" s="154"/>
      <c r="M189" s="154"/>
      <c r="N189" s="153"/>
      <c r="O189" s="153"/>
      <c r="P189" s="153"/>
      <c r="Q189" s="153"/>
      <c r="R189" s="154"/>
      <c r="S189" s="154"/>
      <c r="T189" s="154"/>
      <c r="U189" s="154"/>
      <c r="V189" s="154"/>
      <c r="W189" s="154"/>
      <c r="X189" s="154"/>
      <c r="Y189" s="154"/>
      <c r="Z189" s="144"/>
      <c r="AA189" s="144"/>
      <c r="AB189" s="144"/>
      <c r="AC189" s="144"/>
      <c r="AD189" s="144"/>
      <c r="AE189" s="144"/>
      <c r="AF189" s="144"/>
      <c r="AG189" s="144" t="s">
        <v>131</v>
      </c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</row>
    <row r="190" spans="1:60" outlineLevel="1">
      <c r="A190" s="163">
        <v>32</v>
      </c>
      <c r="B190" s="164" t="s">
        <v>278</v>
      </c>
      <c r="C190" s="172" t="s">
        <v>279</v>
      </c>
      <c r="D190" s="165" t="s">
        <v>191</v>
      </c>
      <c r="E190" s="166">
        <v>4.4000000000000004</v>
      </c>
      <c r="F190" s="167"/>
      <c r="G190" s="168">
        <f>ROUND(E190*F190,2)</f>
        <v>0</v>
      </c>
      <c r="H190" s="167">
        <v>0</v>
      </c>
      <c r="I190" s="168">
        <f>ROUND(E190*H190,2)</f>
        <v>0</v>
      </c>
      <c r="J190" s="167">
        <v>86</v>
      </c>
      <c r="K190" s="168">
        <f>ROUND(E190*J190,2)</f>
        <v>378.4</v>
      </c>
      <c r="L190" s="168">
        <v>21</v>
      </c>
      <c r="M190" s="168">
        <f>G190*(1+L190/100)</f>
        <v>0</v>
      </c>
      <c r="N190" s="166">
        <v>0</v>
      </c>
      <c r="O190" s="166">
        <f>ROUND(E190*N190,2)</f>
        <v>0</v>
      </c>
      <c r="P190" s="166">
        <v>0</v>
      </c>
      <c r="Q190" s="166">
        <f>ROUND(E190*P190,2)</f>
        <v>0</v>
      </c>
      <c r="R190" s="168" t="s">
        <v>273</v>
      </c>
      <c r="S190" s="168" t="s">
        <v>124</v>
      </c>
      <c r="T190" s="169" t="s">
        <v>124</v>
      </c>
      <c r="U190" s="154">
        <v>0.12</v>
      </c>
      <c r="V190" s="154">
        <f>ROUND(E190*U190,2)</f>
        <v>0.53</v>
      </c>
      <c r="W190" s="154"/>
      <c r="X190" s="154" t="s">
        <v>148</v>
      </c>
      <c r="Y190" s="154" t="s">
        <v>127</v>
      </c>
      <c r="Z190" s="144"/>
      <c r="AA190" s="144"/>
      <c r="AB190" s="144"/>
      <c r="AC190" s="144"/>
      <c r="AD190" s="144"/>
      <c r="AE190" s="144"/>
      <c r="AF190" s="144"/>
      <c r="AG190" s="144" t="s">
        <v>149</v>
      </c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</row>
    <row r="191" spans="1:60" outlineLevel="2">
      <c r="A191" s="151"/>
      <c r="B191" s="152"/>
      <c r="C191" s="178" t="s">
        <v>168</v>
      </c>
      <c r="D191" s="176"/>
      <c r="E191" s="177"/>
      <c r="F191" s="154"/>
      <c r="G191" s="154"/>
      <c r="H191" s="154"/>
      <c r="I191" s="154"/>
      <c r="J191" s="154"/>
      <c r="K191" s="154"/>
      <c r="L191" s="154"/>
      <c r="M191" s="154"/>
      <c r="N191" s="153"/>
      <c r="O191" s="153"/>
      <c r="P191" s="153"/>
      <c r="Q191" s="153"/>
      <c r="R191" s="154"/>
      <c r="S191" s="154"/>
      <c r="T191" s="154"/>
      <c r="U191" s="154"/>
      <c r="V191" s="154"/>
      <c r="W191" s="154"/>
      <c r="X191" s="154"/>
      <c r="Y191" s="154"/>
      <c r="Z191" s="144"/>
      <c r="AA191" s="144"/>
      <c r="AB191" s="144"/>
      <c r="AC191" s="144"/>
      <c r="AD191" s="144"/>
      <c r="AE191" s="144"/>
      <c r="AF191" s="144"/>
      <c r="AG191" s="144" t="s">
        <v>153</v>
      </c>
      <c r="AH191" s="144">
        <v>0</v>
      </c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</row>
    <row r="192" spans="1:60" outlineLevel="3">
      <c r="A192" s="151"/>
      <c r="B192" s="152"/>
      <c r="C192" s="178" t="s">
        <v>280</v>
      </c>
      <c r="D192" s="176"/>
      <c r="E192" s="177">
        <v>4.4000000000000004</v>
      </c>
      <c r="F192" s="154"/>
      <c r="G192" s="154"/>
      <c r="H192" s="154"/>
      <c r="I192" s="154"/>
      <c r="J192" s="154"/>
      <c r="K192" s="154"/>
      <c r="L192" s="154"/>
      <c r="M192" s="154"/>
      <c r="N192" s="153"/>
      <c r="O192" s="153"/>
      <c r="P192" s="153"/>
      <c r="Q192" s="153"/>
      <c r="R192" s="154"/>
      <c r="S192" s="154"/>
      <c r="T192" s="154"/>
      <c r="U192" s="154"/>
      <c r="V192" s="154"/>
      <c r="W192" s="154"/>
      <c r="X192" s="154"/>
      <c r="Y192" s="154"/>
      <c r="Z192" s="144"/>
      <c r="AA192" s="144"/>
      <c r="AB192" s="144"/>
      <c r="AC192" s="144"/>
      <c r="AD192" s="144"/>
      <c r="AE192" s="144"/>
      <c r="AF192" s="144"/>
      <c r="AG192" s="144" t="s">
        <v>153</v>
      </c>
      <c r="AH192" s="144">
        <v>0</v>
      </c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</row>
    <row r="193" spans="1:60" outlineLevel="2">
      <c r="A193" s="151"/>
      <c r="B193" s="152"/>
      <c r="C193" s="321"/>
      <c r="D193" s="322"/>
      <c r="E193" s="322"/>
      <c r="F193" s="322"/>
      <c r="G193" s="322"/>
      <c r="H193" s="154"/>
      <c r="I193" s="154"/>
      <c r="J193" s="154"/>
      <c r="K193" s="154"/>
      <c r="L193" s="154"/>
      <c r="M193" s="154"/>
      <c r="N193" s="153"/>
      <c r="O193" s="153"/>
      <c r="P193" s="153"/>
      <c r="Q193" s="153"/>
      <c r="R193" s="154"/>
      <c r="S193" s="154"/>
      <c r="T193" s="154"/>
      <c r="U193" s="154"/>
      <c r="V193" s="154"/>
      <c r="W193" s="154"/>
      <c r="X193" s="154"/>
      <c r="Y193" s="154"/>
      <c r="Z193" s="144"/>
      <c r="AA193" s="144"/>
      <c r="AB193" s="144"/>
      <c r="AC193" s="144"/>
      <c r="AD193" s="144"/>
      <c r="AE193" s="144"/>
      <c r="AF193" s="144"/>
      <c r="AG193" s="144" t="s">
        <v>131</v>
      </c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/>
      <c r="BF193" s="144"/>
      <c r="BG193" s="144"/>
      <c r="BH193" s="144"/>
    </row>
    <row r="194" spans="1:60" outlineLevel="1">
      <c r="A194" s="163">
        <v>33</v>
      </c>
      <c r="B194" s="164" t="s">
        <v>281</v>
      </c>
      <c r="C194" s="172" t="s">
        <v>282</v>
      </c>
      <c r="D194" s="165" t="s">
        <v>160</v>
      </c>
      <c r="E194" s="166">
        <v>1.92</v>
      </c>
      <c r="F194" s="167"/>
      <c r="G194" s="168">
        <f>ROUND(E194*F194,2)</f>
        <v>0</v>
      </c>
      <c r="H194" s="167">
        <v>344.87</v>
      </c>
      <c r="I194" s="168">
        <f>ROUND(E194*H194,2)</f>
        <v>662.15</v>
      </c>
      <c r="J194" s="167">
        <v>750.73</v>
      </c>
      <c r="K194" s="168">
        <f>ROUND(E194*J194,2)</f>
        <v>1441.4</v>
      </c>
      <c r="L194" s="168">
        <v>21</v>
      </c>
      <c r="M194" s="168">
        <f>G194*(1+L194/100)</f>
        <v>0</v>
      </c>
      <c r="N194" s="166">
        <v>3.8600000000000001E-3</v>
      </c>
      <c r="O194" s="166">
        <f>ROUND(E194*N194,2)</f>
        <v>0.01</v>
      </c>
      <c r="P194" s="166">
        <v>0</v>
      </c>
      <c r="Q194" s="166">
        <f>ROUND(E194*P194,2)</f>
        <v>0</v>
      </c>
      <c r="R194" s="168"/>
      <c r="S194" s="168" t="s">
        <v>135</v>
      </c>
      <c r="T194" s="169" t="s">
        <v>125</v>
      </c>
      <c r="U194" s="154">
        <v>0.98</v>
      </c>
      <c r="V194" s="154">
        <f>ROUND(E194*U194,2)</f>
        <v>1.88</v>
      </c>
      <c r="W194" s="154"/>
      <c r="X194" s="154" t="s">
        <v>148</v>
      </c>
      <c r="Y194" s="154" t="s">
        <v>127</v>
      </c>
      <c r="Z194" s="144"/>
      <c r="AA194" s="144"/>
      <c r="AB194" s="144"/>
      <c r="AC194" s="144"/>
      <c r="AD194" s="144"/>
      <c r="AE194" s="144"/>
      <c r="AF194" s="144"/>
      <c r="AG194" s="144" t="s">
        <v>149</v>
      </c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</row>
    <row r="195" spans="1:60" outlineLevel="2">
      <c r="A195" s="151"/>
      <c r="B195" s="152"/>
      <c r="C195" s="330" t="s">
        <v>283</v>
      </c>
      <c r="D195" s="331"/>
      <c r="E195" s="331"/>
      <c r="F195" s="331"/>
      <c r="G195" s="331"/>
      <c r="H195" s="154"/>
      <c r="I195" s="154"/>
      <c r="J195" s="154"/>
      <c r="K195" s="154"/>
      <c r="L195" s="154"/>
      <c r="M195" s="154"/>
      <c r="N195" s="153"/>
      <c r="O195" s="153"/>
      <c r="P195" s="153"/>
      <c r="Q195" s="153"/>
      <c r="R195" s="154"/>
      <c r="S195" s="154"/>
      <c r="T195" s="154"/>
      <c r="U195" s="154"/>
      <c r="V195" s="154"/>
      <c r="W195" s="154"/>
      <c r="X195" s="154"/>
      <c r="Y195" s="154"/>
      <c r="Z195" s="144"/>
      <c r="AA195" s="144"/>
      <c r="AB195" s="144"/>
      <c r="AC195" s="144"/>
      <c r="AD195" s="144"/>
      <c r="AE195" s="144"/>
      <c r="AF195" s="144"/>
      <c r="AG195" s="144" t="s">
        <v>130</v>
      </c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  <c r="AY195" s="144"/>
      <c r="AZ195" s="144"/>
      <c r="BA195" s="144"/>
      <c r="BB195" s="144"/>
      <c r="BC195" s="144"/>
      <c r="BD195" s="144"/>
      <c r="BE195" s="144"/>
      <c r="BF195" s="144"/>
      <c r="BG195" s="144"/>
      <c r="BH195" s="144"/>
    </row>
    <row r="196" spans="1:60" outlineLevel="2">
      <c r="A196" s="151"/>
      <c r="B196" s="152"/>
      <c r="C196" s="178" t="s">
        <v>168</v>
      </c>
      <c r="D196" s="176"/>
      <c r="E196" s="177"/>
      <c r="F196" s="154"/>
      <c r="G196" s="154"/>
      <c r="H196" s="154"/>
      <c r="I196" s="154"/>
      <c r="J196" s="154"/>
      <c r="K196" s="154"/>
      <c r="L196" s="154"/>
      <c r="M196" s="154"/>
      <c r="N196" s="153"/>
      <c r="O196" s="153"/>
      <c r="P196" s="153"/>
      <c r="Q196" s="153"/>
      <c r="R196" s="154"/>
      <c r="S196" s="154"/>
      <c r="T196" s="154"/>
      <c r="U196" s="154"/>
      <c r="V196" s="154"/>
      <c r="W196" s="154"/>
      <c r="X196" s="154"/>
      <c r="Y196" s="154"/>
      <c r="Z196" s="144"/>
      <c r="AA196" s="144"/>
      <c r="AB196" s="144"/>
      <c r="AC196" s="144"/>
      <c r="AD196" s="144"/>
      <c r="AE196" s="144"/>
      <c r="AF196" s="144"/>
      <c r="AG196" s="144" t="s">
        <v>153</v>
      </c>
      <c r="AH196" s="144">
        <v>0</v>
      </c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  <c r="AY196" s="144"/>
      <c r="AZ196" s="144"/>
      <c r="BA196" s="144"/>
      <c r="BB196" s="144"/>
      <c r="BC196" s="144"/>
      <c r="BD196" s="144"/>
      <c r="BE196" s="144"/>
      <c r="BF196" s="144"/>
      <c r="BG196" s="144"/>
      <c r="BH196" s="144"/>
    </row>
    <row r="197" spans="1:60" outlineLevel="3">
      <c r="A197" s="151"/>
      <c r="B197" s="152"/>
      <c r="C197" s="178" t="s">
        <v>176</v>
      </c>
      <c r="D197" s="176"/>
      <c r="E197" s="177">
        <v>1.92</v>
      </c>
      <c r="F197" s="154"/>
      <c r="G197" s="154"/>
      <c r="H197" s="154"/>
      <c r="I197" s="154"/>
      <c r="J197" s="154"/>
      <c r="K197" s="154"/>
      <c r="L197" s="154"/>
      <c r="M197" s="154"/>
      <c r="N197" s="153"/>
      <c r="O197" s="153"/>
      <c r="P197" s="153"/>
      <c r="Q197" s="153"/>
      <c r="R197" s="154"/>
      <c r="S197" s="154"/>
      <c r="T197" s="154"/>
      <c r="U197" s="154"/>
      <c r="V197" s="154"/>
      <c r="W197" s="154"/>
      <c r="X197" s="154"/>
      <c r="Y197" s="154"/>
      <c r="Z197" s="144"/>
      <c r="AA197" s="144"/>
      <c r="AB197" s="144"/>
      <c r="AC197" s="144"/>
      <c r="AD197" s="144"/>
      <c r="AE197" s="144"/>
      <c r="AF197" s="144"/>
      <c r="AG197" s="144" t="s">
        <v>153</v>
      </c>
      <c r="AH197" s="144">
        <v>0</v>
      </c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</row>
    <row r="198" spans="1:60" outlineLevel="2">
      <c r="A198" s="151"/>
      <c r="B198" s="152"/>
      <c r="C198" s="321"/>
      <c r="D198" s="322"/>
      <c r="E198" s="322"/>
      <c r="F198" s="322"/>
      <c r="G198" s="322"/>
      <c r="H198" s="154"/>
      <c r="I198" s="154"/>
      <c r="J198" s="154"/>
      <c r="K198" s="154"/>
      <c r="L198" s="154"/>
      <c r="M198" s="154"/>
      <c r="N198" s="153"/>
      <c r="O198" s="153"/>
      <c r="P198" s="153"/>
      <c r="Q198" s="153"/>
      <c r="R198" s="154"/>
      <c r="S198" s="154"/>
      <c r="T198" s="154"/>
      <c r="U198" s="154"/>
      <c r="V198" s="154"/>
      <c r="W198" s="154"/>
      <c r="X198" s="154"/>
      <c r="Y198" s="154"/>
      <c r="Z198" s="144"/>
      <c r="AA198" s="144"/>
      <c r="AB198" s="144"/>
      <c r="AC198" s="144"/>
      <c r="AD198" s="144"/>
      <c r="AE198" s="144"/>
      <c r="AF198" s="144"/>
      <c r="AG198" s="144" t="s">
        <v>131</v>
      </c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  <c r="AY198" s="144"/>
      <c r="AZ198" s="144"/>
      <c r="BA198" s="144"/>
      <c r="BB198" s="144"/>
      <c r="BC198" s="144"/>
      <c r="BD198" s="144"/>
      <c r="BE198" s="144"/>
      <c r="BF198" s="144"/>
      <c r="BG198" s="144"/>
      <c r="BH198" s="144"/>
    </row>
    <row r="199" spans="1:60" outlineLevel="1">
      <c r="A199" s="163">
        <v>34</v>
      </c>
      <c r="B199" s="164" t="s">
        <v>284</v>
      </c>
      <c r="C199" s="172" t="s">
        <v>285</v>
      </c>
      <c r="D199" s="165" t="s">
        <v>191</v>
      </c>
      <c r="E199" s="166">
        <v>5.0599999999999996</v>
      </c>
      <c r="F199" s="167"/>
      <c r="G199" s="168">
        <f>ROUND(E199*F199,2)</f>
        <v>0</v>
      </c>
      <c r="H199" s="167">
        <v>42.6</v>
      </c>
      <c r="I199" s="168">
        <f>ROUND(E199*H199,2)</f>
        <v>215.56</v>
      </c>
      <c r="J199" s="167">
        <v>0</v>
      </c>
      <c r="K199" s="168">
        <f>ROUND(E199*J199,2)</f>
        <v>0</v>
      </c>
      <c r="L199" s="168">
        <v>21</v>
      </c>
      <c r="M199" s="168">
        <f>G199*(1+L199/100)</f>
        <v>0</v>
      </c>
      <c r="N199" s="166">
        <v>2.2000000000000001E-4</v>
      </c>
      <c r="O199" s="166">
        <f>ROUND(E199*N199,2)</f>
        <v>0</v>
      </c>
      <c r="P199" s="166">
        <v>0</v>
      </c>
      <c r="Q199" s="166">
        <f>ROUND(E199*P199,2)</f>
        <v>0</v>
      </c>
      <c r="R199" s="168"/>
      <c r="S199" s="168" t="s">
        <v>135</v>
      </c>
      <c r="T199" s="169" t="s">
        <v>125</v>
      </c>
      <c r="U199" s="154">
        <v>0</v>
      </c>
      <c r="V199" s="154">
        <f>ROUND(E199*U199,2)</f>
        <v>0</v>
      </c>
      <c r="W199" s="154"/>
      <c r="X199" s="154" t="s">
        <v>286</v>
      </c>
      <c r="Y199" s="154" t="s">
        <v>127</v>
      </c>
      <c r="Z199" s="144"/>
      <c r="AA199" s="144"/>
      <c r="AB199" s="144"/>
      <c r="AC199" s="144"/>
      <c r="AD199" s="144"/>
      <c r="AE199" s="144"/>
      <c r="AF199" s="144"/>
      <c r="AG199" s="144" t="s">
        <v>287</v>
      </c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  <c r="AY199" s="144"/>
      <c r="AZ199" s="144"/>
      <c r="BA199" s="144"/>
      <c r="BB199" s="144"/>
      <c r="BC199" s="144"/>
      <c r="BD199" s="144"/>
      <c r="BE199" s="144"/>
      <c r="BF199" s="144"/>
      <c r="BG199" s="144"/>
      <c r="BH199" s="144"/>
    </row>
    <row r="200" spans="1:60" outlineLevel="2">
      <c r="A200" s="151"/>
      <c r="B200" s="152"/>
      <c r="C200" s="178" t="s">
        <v>168</v>
      </c>
      <c r="D200" s="176"/>
      <c r="E200" s="177"/>
      <c r="F200" s="154"/>
      <c r="G200" s="154"/>
      <c r="H200" s="154"/>
      <c r="I200" s="154"/>
      <c r="J200" s="154"/>
      <c r="K200" s="154"/>
      <c r="L200" s="154"/>
      <c r="M200" s="154"/>
      <c r="N200" s="153"/>
      <c r="O200" s="153"/>
      <c r="P200" s="153"/>
      <c r="Q200" s="153"/>
      <c r="R200" s="154"/>
      <c r="S200" s="154"/>
      <c r="T200" s="154"/>
      <c r="U200" s="154"/>
      <c r="V200" s="154"/>
      <c r="W200" s="154"/>
      <c r="X200" s="154"/>
      <c r="Y200" s="154"/>
      <c r="Z200" s="144"/>
      <c r="AA200" s="144"/>
      <c r="AB200" s="144"/>
      <c r="AC200" s="144"/>
      <c r="AD200" s="144"/>
      <c r="AE200" s="144"/>
      <c r="AF200" s="144"/>
      <c r="AG200" s="144" t="s">
        <v>153</v>
      </c>
      <c r="AH200" s="144">
        <v>0</v>
      </c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  <c r="AY200" s="144"/>
      <c r="AZ200" s="144"/>
      <c r="BA200" s="144"/>
      <c r="BB200" s="144"/>
      <c r="BC200" s="144"/>
      <c r="BD200" s="144"/>
      <c r="BE200" s="144"/>
      <c r="BF200" s="144"/>
      <c r="BG200" s="144"/>
      <c r="BH200" s="144"/>
    </row>
    <row r="201" spans="1:60" outlineLevel="3">
      <c r="A201" s="151"/>
      <c r="B201" s="152"/>
      <c r="C201" s="178" t="s">
        <v>288</v>
      </c>
      <c r="D201" s="176"/>
      <c r="E201" s="177">
        <v>5.0599999999999996</v>
      </c>
      <c r="F201" s="154"/>
      <c r="G201" s="154"/>
      <c r="H201" s="154"/>
      <c r="I201" s="154"/>
      <c r="J201" s="154"/>
      <c r="K201" s="154"/>
      <c r="L201" s="154"/>
      <c r="M201" s="154"/>
      <c r="N201" s="153"/>
      <c r="O201" s="153"/>
      <c r="P201" s="153"/>
      <c r="Q201" s="153"/>
      <c r="R201" s="154"/>
      <c r="S201" s="154"/>
      <c r="T201" s="154"/>
      <c r="U201" s="154"/>
      <c r="V201" s="154"/>
      <c r="W201" s="154"/>
      <c r="X201" s="154"/>
      <c r="Y201" s="154"/>
      <c r="Z201" s="144"/>
      <c r="AA201" s="144"/>
      <c r="AB201" s="144"/>
      <c r="AC201" s="144"/>
      <c r="AD201" s="144"/>
      <c r="AE201" s="144"/>
      <c r="AF201" s="144"/>
      <c r="AG201" s="144" t="s">
        <v>153</v>
      </c>
      <c r="AH201" s="144">
        <v>0</v>
      </c>
      <c r="AI201" s="144"/>
      <c r="AJ201" s="144"/>
      <c r="AK201" s="144"/>
      <c r="AL201" s="144"/>
      <c r="AM201" s="144"/>
      <c r="AN201" s="144"/>
      <c r="AO201" s="144"/>
      <c r="AP201" s="144"/>
      <c r="AQ201" s="144"/>
      <c r="AR201" s="144"/>
      <c r="AS201" s="144"/>
      <c r="AT201" s="144"/>
      <c r="AU201" s="144"/>
      <c r="AV201" s="144"/>
      <c r="AW201" s="144"/>
      <c r="AX201" s="144"/>
      <c r="AY201" s="144"/>
      <c r="AZ201" s="144"/>
      <c r="BA201" s="144"/>
      <c r="BB201" s="144"/>
      <c r="BC201" s="144"/>
      <c r="BD201" s="144"/>
      <c r="BE201" s="144"/>
      <c r="BF201" s="144"/>
      <c r="BG201" s="144"/>
      <c r="BH201" s="144"/>
    </row>
    <row r="202" spans="1:60" outlineLevel="2">
      <c r="A202" s="151"/>
      <c r="B202" s="152"/>
      <c r="C202" s="321"/>
      <c r="D202" s="322"/>
      <c r="E202" s="322"/>
      <c r="F202" s="322"/>
      <c r="G202" s="322"/>
      <c r="H202" s="154"/>
      <c r="I202" s="154"/>
      <c r="J202" s="154"/>
      <c r="K202" s="154"/>
      <c r="L202" s="154"/>
      <c r="M202" s="154"/>
      <c r="N202" s="153"/>
      <c r="O202" s="153"/>
      <c r="P202" s="153"/>
      <c r="Q202" s="153"/>
      <c r="R202" s="154"/>
      <c r="S202" s="154"/>
      <c r="T202" s="154"/>
      <c r="U202" s="154"/>
      <c r="V202" s="154"/>
      <c r="W202" s="154"/>
      <c r="X202" s="154"/>
      <c r="Y202" s="154"/>
      <c r="Z202" s="144"/>
      <c r="AA202" s="144"/>
      <c r="AB202" s="144"/>
      <c r="AC202" s="144"/>
      <c r="AD202" s="144"/>
      <c r="AE202" s="144"/>
      <c r="AF202" s="144"/>
      <c r="AG202" s="144" t="s">
        <v>131</v>
      </c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  <c r="AY202" s="144"/>
      <c r="AZ202" s="144"/>
      <c r="BA202" s="144"/>
      <c r="BB202" s="144"/>
      <c r="BC202" s="144"/>
      <c r="BD202" s="144"/>
      <c r="BE202" s="144"/>
      <c r="BF202" s="144"/>
      <c r="BG202" s="144"/>
      <c r="BH202" s="144"/>
    </row>
    <row r="203" spans="1:60" outlineLevel="1">
      <c r="A203" s="163">
        <v>35</v>
      </c>
      <c r="B203" s="164" t="s">
        <v>289</v>
      </c>
      <c r="C203" s="172" t="s">
        <v>290</v>
      </c>
      <c r="D203" s="165" t="s">
        <v>160</v>
      </c>
      <c r="E203" s="166">
        <v>2.2080000000000002</v>
      </c>
      <c r="F203" s="167"/>
      <c r="G203" s="168">
        <f>ROUND(E203*F203,2)</f>
        <v>0</v>
      </c>
      <c r="H203" s="167">
        <v>500</v>
      </c>
      <c r="I203" s="168">
        <f>ROUND(E203*H203,2)</f>
        <v>1104</v>
      </c>
      <c r="J203" s="167">
        <v>0</v>
      </c>
      <c r="K203" s="168">
        <f>ROUND(E203*J203,2)</f>
        <v>0</v>
      </c>
      <c r="L203" s="168">
        <v>21</v>
      </c>
      <c r="M203" s="168">
        <f>G203*(1+L203/100)</f>
        <v>0</v>
      </c>
      <c r="N203" s="166">
        <v>1.0500000000000001E-2</v>
      </c>
      <c r="O203" s="166">
        <f>ROUND(E203*N203,2)</f>
        <v>0.02</v>
      </c>
      <c r="P203" s="166">
        <v>0</v>
      </c>
      <c r="Q203" s="166">
        <f>ROUND(E203*P203,2)</f>
        <v>0</v>
      </c>
      <c r="R203" s="168"/>
      <c r="S203" s="168" t="s">
        <v>135</v>
      </c>
      <c r="T203" s="169" t="s">
        <v>125</v>
      </c>
      <c r="U203" s="154">
        <v>0</v>
      </c>
      <c r="V203" s="154">
        <f>ROUND(E203*U203,2)</f>
        <v>0</v>
      </c>
      <c r="W203" s="154"/>
      <c r="X203" s="154" t="s">
        <v>286</v>
      </c>
      <c r="Y203" s="154" t="s">
        <v>127</v>
      </c>
      <c r="Z203" s="144"/>
      <c r="AA203" s="144"/>
      <c r="AB203" s="144"/>
      <c r="AC203" s="144"/>
      <c r="AD203" s="144"/>
      <c r="AE203" s="144"/>
      <c r="AF203" s="144"/>
      <c r="AG203" s="144" t="s">
        <v>287</v>
      </c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</row>
    <row r="204" spans="1:60" outlineLevel="2">
      <c r="A204" s="151"/>
      <c r="B204" s="152"/>
      <c r="C204" s="330" t="s">
        <v>291</v>
      </c>
      <c r="D204" s="331"/>
      <c r="E204" s="331"/>
      <c r="F204" s="331"/>
      <c r="G204" s="331"/>
      <c r="H204" s="154"/>
      <c r="I204" s="154"/>
      <c r="J204" s="154"/>
      <c r="K204" s="154"/>
      <c r="L204" s="154"/>
      <c r="M204" s="154"/>
      <c r="N204" s="153"/>
      <c r="O204" s="153"/>
      <c r="P204" s="153"/>
      <c r="Q204" s="153"/>
      <c r="R204" s="154"/>
      <c r="S204" s="154"/>
      <c r="T204" s="154"/>
      <c r="U204" s="154"/>
      <c r="V204" s="154"/>
      <c r="W204" s="154"/>
      <c r="X204" s="154"/>
      <c r="Y204" s="154"/>
      <c r="Z204" s="144"/>
      <c r="AA204" s="144"/>
      <c r="AB204" s="144"/>
      <c r="AC204" s="144"/>
      <c r="AD204" s="144"/>
      <c r="AE204" s="144"/>
      <c r="AF204" s="144"/>
      <c r="AG204" s="144" t="s">
        <v>130</v>
      </c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</row>
    <row r="205" spans="1:60" outlineLevel="3">
      <c r="A205" s="151"/>
      <c r="B205" s="152"/>
      <c r="C205" s="332" t="s">
        <v>292</v>
      </c>
      <c r="D205" s="333"/>
      <c r="E205" s="333"/>
      <c r="F205" s="333"/>
      <c r="G205" s="333"/>
      <c r="H205" s="154"/>
      <c r="I205" s="154"/>
      <c r="J205" s="154"/>
      <c r="K205" s="154"/>
      <c r="L205" s="154"/>
      <c r="M205" s="154"/>
      <c r="N205" s="153"/>
      <c r="O205" s="153"/>
      <c r="P205" s="153"/>
      <c r="Q205" s="153"/>
      <c r="R205" s="154"/>
      <c r="S205" s="154"/>
      <c r="T205" s="154"/>
      <c r="U205" s="154"/>
      <c r="V205" s="154"/>
      <c r="W205" s="154"/>
      <c r="X205" s="154"/>
      <c r="Y205" s="154"/>
      <c r="Z205" s="144"/>
      <c r="AA205" s="144"/>
      <c r="AB205" s="144"/>
      <c r="AC205" s="144"/>
      <c r="AD205" s="144"/>
      <c r="AE205" s="144"/>
      <c r="AF205" s="144"/>
      <c r="AG205" s="144" t="s">
        <v>130</v>
      </c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</row>
    <row r="206" spans="1:60" outlineLevel="2">
      <c r="A206" s="151"/>
      <c r="B206" s="152"/>
      <c r="C206" s="178" t="s">
        <v>168</v>
      </c>
      <c r="D206" s="176"/>
      <c r="E206" s="177"/>
      <c r="F206" s="154"/>
      <c r="G206" s="154"/>
      <c r="H206" s="154"/>
      <c r="I206" s="154"/>
      <c r="J206" s="154"/>
      <c r="K206" s="154"/>
      <c r="L206" s="154"/>
      <c r="M206" s="154"/>
      <c r="N206" s="153"/>
      <c r="O206" s="153"/>
      <c r="P206" s="153"/>
      <c r="Q206" s="153"/>
      <c r="R206" s="154"/>
      <c r="S206" s="154"/>
      <c r="T206" s="154"/>
      <c r="U206" s="154"/>
      <c r="V206" s="154"/>
      <c r="W206" s="154"/>
      <c r="X206" s="154"/>
      <c r="Y206" s="154"/>
      <c r="Z206" s="144"/>
      <c r="AA206" s="144"/>
      <c r="AB206" s="144"/>
      <c r="AC206" s="144"/>
      <c r="AD206" s="144"/>
      <c r="AE206" s="144"/>
      <c r="AF206" s="144"/>
      <c r="AG206" s="144" t="s">
        <v>153</v>
      </c>
      <c r="AH206" s="144">
        <v>0</v>
      </c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</row>
    <row r="207" spans="1:60" outlineLevel="3">
      <c r="A207" s="151"/>
      <c r="B207" s="152"/>
      <c r="C207" s="178" t="s">
        <v>293</v>
      </c>
      <c r="D207" s="176"/>
      <c r="E207" s="177">
        <v>2.2080000000000002</v>
      </c>
      <c r="F207" s="154"/>
      <c r="G207" s="154"/>
      <c r="H207" s="154"/>
      <c r="I207" s="154"/>
      <c r="J207" s="154"/>
      <c r="K207" s="154"/>
      <c r="L207" s="154"/>
      <c r="M207" s="154"/>
      <c r="N207" s="153"/>
      <c r="O207" s="153"/>
      <c r="P207" s="153"/>
      <c r="Q207" s="153"/>
      <c r="R207" s="154"/>
      <c r="S207" s="154"/>
      <c r="T207" s="154"/>
      <c r="U207" s="154"/>
      <c r="V207" s="154"/>
      <c r="W207" s="154"/>
      <c r="X207" s="154"/>
      <c r="Y207" s="154"/>
      <c r="Z207" s="144"/>
      <c r="AA207" s="144"/>
      <c r="AB207" s="144"/>
      <c r="AC207" s="144"/>
      <c r="AD207" s="144"/>
      <c r="AE207" s="144"/>
      <c r="AF207" s="144"/>
      <c r="AG207" s="144" t="s">
        <v>153</v>
      </c>
      <c r="AH207" s="144">
        <v>0</v>
      </c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44"/>
      <c r="BB207" s="144"/>
      <c r="BC207" s="144"/>
      <c r="BD207" s="144"/>
      <c r="BE207" s="144"/>
      <c r="BF207" s="144"/>
      <c r="BG207" s="144"/>
      <c r="BH207" s="144"/>
    </row>
    <row r="208" spans="1:60" outlineLevel="2">
      <c r="A208" s="151"/>
      <c r="B208" s="152"/>
      <c r="C208" s="321"/>
      <c r="D208" s="322"/>
      <c r="E208" s="322"/>
      <c r="F208" s="322"/>
      <c r="G208" s="322"/>
      <c r="H208" s="154"/>
      <c r="I208" s="154"/>
      <c r="J208" s="154"/>
      <c r="K208" s="154"/>
      <c r="L208" s="154"/>
      <c r="M208" s="154"/>
      <c r="N208" s="153"/>
      <c r="O208" s="153"/>
      <c r="P208" s="153"/>
      <c r="Q208" s="153"/>
      <c r="R208" s="154"/>
      <c r="S208" s="154"/>
      <c r="T208" s="154"/>
      <c r="U208" s="154"/>
      <c r="V208" s="154"/>
      <c r="W208" s="154"/>
      <c r="X208" s="154"/>
      <c r="Y208" s="154"/>
      <c r="Z208" s="144"/>
      <c r="AA208" s="144"/>
      <c r="AB208" s="144"/>
      <c r="AC208" s="144"/>
      <c r="AD208" s="144"/>
      <c r="AE208" s="144"/>
      <c r="AF208" s="144"/>
      <c r="AG208" s="144" t="s">
        <v>131</v>
      </c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</row>
    <row r="209" spans="1:60" outlineLevel="1">
      <c r="A209" s="163">
        <v>36</v>
      </c>
      <c r="B209" s="164" t="s">
        <v>294</v>
      </c>
      <c r="C209" s="172" t="s">
        <v>295</v>
      </c>
      <c r="D209" s="165" t="s">
        <v>0</v>
      </c>
      <c r="E209" s="166">
        <v>39.698900000000002</v>
      </c>
      <c r="F209" s="167"/>
      <c r="G209" s="168">
        <f>ROUND(E209*F209,2)</f>
        <v>0</v>
      </c>
      <c r="H209" s="167">
        <v>0</v>
      </c>
      <c r="I209" s="168">
        <f>ROUND(E209*H209,2)</f>
        <v>0</v>
      </c>
      <c r="J209" s="167">
        <v>4.55</v>
      </c>
      <c r="K209" s="168">
        <f>ROUND(E209*J209,2)</f>
        <v>180.63</v>
      </c>
      <c r="L209" s="168">
        <v>21</v>
      </c>
      <c r="M209" s="168">
        <f>G209*(1+L209/100)</f>
        <v>0</v>
      </c>
      <c r="N209" s="166">
        <v>0</v>
      </c>
      <c r="O209" s="166">
        <f>ROUND(E209*N209,2)</f>
        <v>0</v>
      </c>
      <c r="P209" s="166">
        <v>0</v>
      </c>
      <c r="Q209" s="166">
        <f>ROUND(E209*P209,2)</f>
        <v>0</v>
      </c>
      <c r="R209" s="168" t="s">
        <v>273</v>
      </c>
      <c r="S209" s="168" t="s">
        <v>124</v>
      </c>
      <c r="T209" s="169" t="s">
        <v>124</v>
      </c>
      <c r="U209" s="154">
        <v>0</v>
      </c>
      <c r="V209" s="154">
        <f>ROUND(E209*U209,2)</f>
        <v>0</v>
      </c>
      <c r="W209" s="154"/>
      <c r="X209" s="154" t="s">
        <v>234</v>
      </c>
      <c r="Y209" s="154" t="s">
        <v>127</v>
      </c>
      <c r="Z209" s="144"/>
      <c r="AA209" s="144"/>
      <c r="AB209" s="144"/>
      <c r="AC209" s="144"/>
      <c r="AD209" s="144"/>
      <c r="AE209" s="144"/>
      <c r="AF209" s="144"/>
      <c r="AG209" s="144" t="s">
        <v>235</v>
      </c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</row>
    <row r="210" spans="1:60" outlineLevel="2">
      <c r="A210" s="151"/>
      <c r="B210" s="152"/>
      <c r="C210" s="336"/>
      <c r="D210" s="337"/>
      <c r="E210" s="337"/>
      <c r="F210" s="337"/>
      <c r="G210" s="337"/>
      <c r="H210" s="154"/>
      <c r="I210" s="154"/>
      <c r="J210" s="154"/>
      <c r="K210" s="154"/>
      <c r="L210" s="154"/>
      <c r="M210" s="154"/>
      <c r="N210" s="153"/>
      <c r="O210" s="153"/>
      <c r="P210" s="153"/>
      <c r="Q210" s="153"/>
      <c r="R210" s="154"/>
      <c r="S210" s="154"/>
      <c r="T210" s="154"/>
      <c r="U210" s="154"/>
      <c r="V210" s="154"/>
      <c r="W210" s="154"/>
      <c r="X210" s="154"/>
      <c r="Y210" s="154"/>
      <c r="Z210" s="144"/>
      <c r="AA210" s="144"/>
      <c r="AB210" s="144"/>
      <c r="AC210" s="144"/>
      <c r="AD210" s="144"/>
      <c r="AE210" s="144"/>
      <c r="AF210" s="144"/>
      <c r="AG210" s="144" t="s">
        <v>131</v>
      </c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</row>
    <row r="211" spans="1:60">
      <c r="A211" s="156" t="s">
        <v>119</v>
      </c>
      <c r="B211" s="157" t="s">
        <v>78</v>
      </c>
      <c r="C211" s="171" t="s">
        <v>79</v>
      </c>
      <c r="D211" s="158"/>
      <c r="E211" s="159"/>
      <c r="F211" s="160"/>
      <c r="G211" s="160">
        <f>SUMIF(AG212:AG215,"&lt;&gt;NOR",G212:G215)</f>
        <v>0</v>
      </c>
      <c r="H211" s="160"/>
      <c r="I211" s="160">
        <f>SUM(I212:I215)</f>
        <v>0</v>
      </c>
      <c r="J211" s="160"/>
      <c r="K211" s="160">
        <f>SUM(K212:K215)</f>
        <v>3302</v>
      </c>
      <c r="L211" s="160"/>
      <c r="M211" s="160">
        <f>SUM(M212:M215)</f>
        <v>0</v>
      </c>
      <c r="N211" s="159"/>
      <c r="O211" s="159">
        <f>SUM(O212:O215)</f>
        <v>0</v>
      </c>
      <c r="P211" s="159"/>
      <c r="Q211" s="159">
        <f>SUM(Q212:Q215)</f>
        <v>0</v>
      </c>
      <c r="R211" s="160"/>
      <c r="S211" s="160"/>
      <c r="T211" s="161"/>
      <c r="U211" s="155"/>
      <c r="V211" s="155">
        <f>SUM(V212:V215)</f>
        <v>0</v>
      </c>
      <c r="W211" s="155"/>
      <c r="X211" s="155"/>
      <c r="Y211" s="155"/>
      <c r="AG211" t="s">
        <v>120</v>
      </c>
    </row>
    <row r="212" spans="1:60" outlineLevel="1">
      <c r="A212" s="163">
        <v>37</v>
      </c>
      <c r="B212" s="164" t="s">
        <v>296</v>
      </c>
      <c r="C212" s="172" t="s">
        <v>297</v>
      </c>
      <c r="D212" s="165" t="s">
        <v>298</v>
      </c>
      <c r="E212" s="166">
        <v>50.8</v>
      </c>
      <c r="F212" s="167"/>
      <c r="G212" s="168">
        <f>ROUND(E212*F212,2)</f>
        <v>0</v>
      </c>
      <c r="H212" s="167">
        <v>0</v>
      </c>
      <c r="I212" s="168">
        <f>ROUND(E212*H212,2)</f>
        <v>0</v>
      </c>
      <c r="J212" s="167">
        <v>65</v>
      </c>
      <c r="K212" s="168">
        <f>ROUND(E212*J212,2)</f>
        <v>3302</v>
      </c>
      <c r="L212" s="168">
        <v>21</v>
      </c>
      <c r="M212" s="168">
        <f>G212*(1+L212/100)</f>
        <v>0</v>
      </c>
      <c r="N212" s="166">
        <v>0</v>
      </c>
      <c r="O212" s="166">
        <f>ROUND(E212*N212,2)</f>
        <v>0</v>
      </c>
      <c r="P212" s="166">
        <v>0</v>
      </c>
      <c r="Q212" s="166">
        <f>ROUND(E212*P212,2)</f>
        <v>0</v>
      </c>
      <c r="R212" s="168"/>
      <c r="S212" s="168" t="s">
        <v>135</v>
      </c>
      <c r="T212" s="169" t="s">
        <v>125</v>
      </c>
      <c r="U212" s="154">
        <v>0</v>
      </c>
      <c r="V212" s="154">
        <f>ROUND(E212*U212,2)</f>
        <v>0</v>
      </c>
      <c r="W212" s="154"/>
      <c r="X212" s="154" t="s">
        <v>148</v>
      </c>
      <c r="Y212" s="154" t="s">
        <v>127</v>
      </c>
      <c r="Z212" s="144"/>
      <c r="AA212" s="144"/>
      <c r="AB212" s="144"/>
      <c r="AC212" s="144"/>
      <c r="AD212" s="144"/>
      <c r="AE212" s="144"/>
      <c r="AF212" s="144"/>
      <c r="AG212" s="144" t="s">
        <v>260</v>
      </c>
      <c r="AH212" s="144"/>
      <c r="AI212" s="144"/>
      <c r="AJ212" s="144"/>
      <c r="AK212" s="144"/>
      <c r="AL212" s="144"/>
      <c r="AM212" s="144"/>
      <c r="AN212" s="144"/>
      <c r="AO212" s="144"/>
      <c r="AP212" s="144"/>
      <c r="AQ212" s="144"/>
      <c r="AR212" s="144"/>
      <c r="AS212" s="144"/>
      <c r="AT212" s="144"/>
      <c r="AU212" s="144"/>
      <c r="AV212" s="144"/>
      <c r="AW212" s="144"/>
      <c r="AX212" s="144"/>
      <c r="AY212" s="144"/>
      <c r="AZ212" s="144"/>
      <c r="BA212" s="144"/>
      <c r="BB212" s="144"/>
      <c r="BC212" s="144"/>
      <c r="BD212" s="144"/>
      <c r="BE212" s="144"/>
      <c r="BF212" s="144"/>
      <c r="BG212" s="144"/>
      <c r="BH212" s="144"/>
    </row>
    <row r="213" spans="1:60" outlineLevel="2">
      <c r="A213" s="151"/>
      <c r="B213" s="152"/>
      <c r="C213" s="178" t="s">
        <v>168</v>
      </c>
      <c r="D213" s="176"/>
      <c r="E213" s="177"/>
      <c r="F213" s="154"/>
      <c r="G213" s="154"/>
      <c r="H213" s="154"/>
      <c r="I213" s="154"/>
      <c r="J213" s="154"/>
      <c r="K213" s="154"/>
      <c r="L213" s="154"/>
      <c r="M213" s="154"/>
      <c r="N213" s="153"/>
      <c r="O213" s="153"/>
      <c r="P213" s="153"/>
      <c r="Q213" s="153"/>
      <c r="R213" s="154"/>
      <c r="S213" s="154"/>
      <c r="T213" s="154"/>
      <c r="U213" s="154"/>
      <c r="V213" s="154"/>
      <c r="W213" s="154"/>
      <c r="X213" s="154"/>
      <c r="Y213" s="154"/>
      <c r="Z213" s="144"/>
      <c r="AA213" s="144"/>
      <c r="AB213" s="144"/>
      <c r="AC213" s="144"/>
      <c r="AD213" s="144"/>
      <c r="AE213" s="144"/>
      <c r="AF213" s="144"/>
      <c r="AG213" s="144" t="s">
        <v>153</v>
      </c>
      <c r="AH213" s="144">
        <v>0</v>
      </c>
      <c r="AI213" s="144"/>
      <c r="AJ213" s="144"/>
      <c r="AK213" s="144"/>
      <c r="AL213" s="144"/>
      <c r="AM213" s="144"/>
      <c r="AN213" s="144"/>
      <c r="AO213" s="144"/>
      <c r="AP213" s="144"/>
      <c r="AQ213" s="144"/>
      <c r="AR213" s="144"/>
      <c r="AS213" s="144"/>
      <c r="AT213" s="144"/>
      <c r="AU213" s="144"/>
      <c r="AV213" s="144"/>
      <c r="AW213" s="144"/>
      <c r="AX213" s="144"/>
      <c r="AY213" s="144"/>
      <c r="AZ213" s="144"/>
      <c r="BA213" s="144"/>
      <c r="BB213" s="144"/>
      <c r="BC213" s="144"/>
      <c r="BD213" s="144"/>
      <c r="BE213" s="144"/>
      <c r="BF213" s="144"/>
      <c r="BG213" s="144"/>
      <c r="BH213" s="144"/>
    </row>
    <row r="214" spans="1:60" outlineLevel="3">
      <c r="A214" s="151"/>
      <c r="B214" s="152"/>
      <c r="C214" s="178" t="s">
        <v>215</v>
      </c>
      <c r="D214" s="176"/>
      <c r="E214" s="177">
        <v>50.8</v>
      </c>
      <c r="F214" s="154"/>
      <c r="G214" s="154"/>
      <c r="H214" s="154"/>
      <c r="I214" s="154"/>
      <c r="J214" s="154"/>
      <c r="K214" s="154"/>
      <c r="L214" s="154"/>
      <c r="M214" s="154"/>
      <c r="N214" s="153"/>
      <c r="O214" s="153"/>
      <c r="P214" s="153"/>
      <c r="Q214" s="153"/>
      <c r="R214" s="154"/>
      <c r="S214" s="154"/>
      <c r="T214" s="154"/>
      <c r="U214" s="154"/>
      <c r="V214" s="154"/>
      <c r="W214" s="154"/>
      <c r="X214" s="154"/>
      <c r="Y214" s="154"/>
      <c r="Z214" s="144"/>
      <c r="AA214" s="144"/>
      <c r="AB214" s="144"/>
      <c r="AC214" s="144"/>
      <c r="AD214" s="144"/>
      <c r="AE214" s="144"/>
      <c r="AF214" s="144"/>
      <c r="AG214" s="144" t="s">
        <v>153</v>
      </c>
      <c r="AH214" s="144">
        <v>0</v>
      </c>
      <c r="AI214" s="144"/>
      <c r="AJ214" s="144"/>
      <c r="AK214" s="144"/>
      <c r="AL214" s="144"/>
      <c r="AM214" s="144"/>
      <c r="AN214" s="144"/>
      <c r="AO214" s="144"/>
      <c r="AP214" s="144"/>
      <c r="AQ214" s="144"/>
      <c r="AR214" s="144"/>
      <c r="AS214" s="144"/>
      <c r="AT214" s="144"/>
      <c r="AU214" s="144"/>
      <c r="AV214" s="144"/>
      <c r="AW214" s="144"/>
      <c r="AX214" s="144"/>
      <c r="AY214" s="144"/>
      <c r="AZ214" s="144"/>
      <c r="BA214" s="144"/>
      <c r="BB214" s="144"/>
      <c r="BC214" s="144"/>
      <c r="BD214" s="144"/>
      <c r="BE214" s="144"/>
      <c r="BF214" s="144"/>
      <c r="BG214" s="144"/>
      <c r="BH214" s="144"/>
    </row>
    <row r="215" spans="1:60" outlineLevel="2">
      <c r="A215" s="151"/>
      <c r="B215" s="152"/>
      <c r="C215" s="321"/>
      <c r="D215" s="322"/>
      <c r="E215" s="322"/>
      <c r="F215" s="322"/>
      <c r="G215" s="322"/>
      <c r="H215" s="154"/>
      <c r="I215" s="154"/>
      <c r="J215" s="154"/>
      <c r="K215" s="154"/>
      <c r="L215" s="154"/>
      <c r="M215" s="154"/>
      <c r="N215" s="153"/>
      <c r="O215" s="153"/>
      <c r="P215" s="153"/>
      <c r="Q215" s="153"/>
      <c r="R215" s="154"/>
      <c r="S215" s="154"/>
      <c r="T215" s="154"/>
      <c r="U215" s="154"/>
      <c r="V215" s="154"/>
      <c r="W215" s="154"/>
      <c r="X215" s="154"/>
      <c r="Y215" s="154"/>
      <c r="Z215" s="144"/>
      <c r="AA215" s="144"/>
      <c r="AB215" s="144"/>
      <c r="AC215" s="144"/>
      <c r="AD215" s="144"/>
      <c r="AE215" s="144"/>
      <c r="AF215" s="144"/>
      <c r="AG215" s="144" t="s">
        <v>131</v>
      </c>
      <c r="AH215" s="144"/>
      <c r="AI215" s="144"/>
      <c r="AJ215" s="144"/>
      <c r="AK215" s="144"/>
      <c r="AL215" s="144"/>
      <c r="AM215" s="144"/>
      <c r="AN215" s="144"/>
      <c r="AO215" s="144"/>
      <c r="AP215" s="144"/>
      <c r="AQ215" s="144"/>
      <c r="AR215" s="144"/>
      <c r="AS215" s="144"/>
      <c r="AT215" s="144"/>
      <c r="AU215" s="144"/>
      <c r="AV215" s="144"/>
      <c r="AW215" s="144"/>
      <c r="AX215" s="144"/>
      <c r="AY215" s="144"/>
      <c r="AZ215" s="144"/>
      <c r="BA215" s="144"/>
      <c r="BB215" s="144"/>
      <c r="BC215" s="144"/>
      <c r="BD215" s="144"/>
      <c r="BE215" s="144"/>
      <c r="BF215" s="144"/>
      <c r="BG215" s="144"/>
      <c r="BH215" s="144"/>
    </row>
    <row r="216" spans="1:60">
      <c r="A216" s="156" t="s">
        <v>119</v>
      </c>
      <c r="B216" s="157" t="s">
        <v>80</v>
      </c>
      <c r="C216" s="171" t="s">
        <v>81</v>
      </c>
      <c r="D216" s="158"/>
      <c r="E216" s="159"/>
      <c r="F216" s="160"/>
      <c r="G216" s="160">
        <f>SUMIF(AG217:AG232,"&lt;&gt;NOR",G217:G232)</f>
        <v>0</v>
      </c>
      <c r="H216" s="160"/>
      <c r="I216" s="160">
        <f>SUM(I217:I232)</f>
        <v>1127.72</v>
      </c>
      <c r="J216" s="160"/>
      <c r="K216" s="160">
        <f>SUM(K217:K232)</f>
        <v>16020.41</v>
      </c>
      <c r="L216" s="160"/>
      <c r="M216" s="160">
        <f>SUM(M217:M232)</f>
        <v>0</v>
      </c>
      <c r="N216" s="159"/>
      <c r="O216" s="159">
        <f>SUM(O217:O232)</f>
        <v>0.03</v>
      </c>
      <c r="P216" s="159"/>
      <c r="Q216" s="159">
        <f>SUM(Q217:Q232)</f>
        <v>0</v>
      </c>
      <c r="R216" s="160"/>
      <c r="S216" s="160"/>
      <c r="T216" s="161"/>
      <c r="U216" s="155"/>
      <c r="V216" s="155">
        <f>SUM(V217:V232)</f>
        <v>1.83</v>
      </c>
      <c r="W216" s="155"/>
      <c r="X216" s="155"/>
      <c r="Y216" s="155"/>
      <c r="AG216" t="s">
        <v>120</v>
      </c>
    </row>
    <row r="217" spans="1:60" outlineLevel="1">
      <c r="A217" s="163">
        <v>38</v>
      </c>
      <c r="B217" s="164" t="s">
        <v>299</v>
      </c>
      <c r="C217" s="172" t="s">
        <v>300</v>
      </c>
      <c r="D217" s="165" t="s">
        <v>160</v>
      </c>
      <c r="E217" s="166">
        <v>13.6</v>
      </c>
      <c r="F217" s="167"/>
      <c r="G217" s="168">
        <f>ROUND(E217*F217,2)</f>
        <v>0</v>
      </c>
      <c r="H217" s="167">
        <v>19.739999999999998</v>
      </c>
      <c r="I217" s="168">
        <f>ROUND(E217*H217,2)</f>
        <v>268.45999999999998</v>
      </c>
      <c r="J217" s="167">
        <v>96.76</v>
      </c>
      <c r="K217" s="168">
        <f>ROUND(E217*J217,2)</f>
        <v>1315.94</v>
      </c>
      <c r="L217" s="168">
        <v>21</v>
      </c>
      <c r="M217" s="168">
        <f>G217*(1+L217/100)</f>
        <v>0</v>
      </c>
      <c r="N217" s="166">
        <v>4.2000000000000002E-4</v>
      </c>
      <c r="O217" s="166">
        <f>ROUND(E217*N217,2)</f>
        <v>0.01</v>
      </c>
      <c r="P217" s="166">
        <v>0</v>
      </c>
      <c r="Q217" s="166">
        <f>ROUND(E217*P217,2)</f>
        <v>0</v>
      </c>
      <c r="R217" s="168" t="s">
        <v>242</v>
      </c>
      <c r="S217" s="168" t="s">
        <v>124</v>
      </c>
      <c r="T217" s="169" t="s">
        <v>124</v>
      </c>
      <c r="U217" s="154">
        <v>0.13439000000000001</v>
      </c>
      <c r="V217" s="154">
        <f>ROUND(E217*U217,2)</f>
        <v>1.83</v>
      </c>
      <c r="W217" s="154"/>
      <c r="X217" s="154" t="s">
        <v>243</v>
      </c>
      <c r="Y217" s="154" t="s">
        <v>127</v>
      </c>
      <c r="Z217" s="144"/>
      <c r="AA217" s="144"/>
      <c r="AB217" s="144"/>
      <c r="AC217" s="144"/>
      <c r="AD217" s="144"/>
      <c r="AE217" s="144"/>
      <c r="AF217" s="144"/>
      <c r="AG217" s="144" t="s">
        <v>301</v>
      </c>
      <c r="AH217" s="144"/>
      <c r="AI217" s="144"/>
      <c r="AJ217" s="144"/>
      <c r="AK217" s="144"/>
      <c r="AL217" s="144"/>
      <c r="AM217" s="144"/>
      <c r="AN217" s="144"/>
      <c r="AO217" s="144"/>
      <c r="AP217" s="144"/>
      <c r="AQ217" s="144"/>
      <c r="AR217" s="144"/>
      <c r="AS217" s="144"/>
      <c r="AT217" s="144"/>
      <c r="AU217" s="144"/>
      <c r="AV217" s="144"/>
      <c r="AW217" s="144"/>
      <c r="AX217" s="144"/>
      <c r="AY217" s="144"/>
      <c r="AZ217" s="144"/>
      <c r="BA217" s="144"/>
      <c r="BB217" s="144"/>
      <c r="BC217" s="144"/>
      <c r="BD217" s="144"/>
      <c r="BE217" s="144"/>
      <c r="BF217" s="144"/>
      <c r="BG217" s="144"/>
      <c r="BH217" s="144"/>
    </row>
    <row r="218" spans="1:60" outlineLevel="2">
      <c r="A218" s="151"/>
      <c r="B218" s="152"/>
      <c r="C218" s="178" t="s">
        <v>168</v>
      </c>
      <c r="D218" s="176"/>
      <c r="E218" s="177"/>
      <c r="F218" s="154"/>
      <c r="G218" s="154"/>
      <c r="H218" s="154"/>
      <c r="I218" s="154"/>
      <c r="J218" s="154"/>
      <c r="K218" s="154"/>
      <c r="L218" s="154"/>
      <c r="M218" s="154"/>
      <c r="N218" s="153"/>
      <c r="O218" s="153"/>
      <c r="P218" s="153"/>
      <c r="Q218" s="153"/>
      <c r="R218" s="154"/>
      <c r="S218" s="154"/>
      <c r="T218" s="154"/>
      <c r="U218" s="154"/>
      <c r="V218" s="154"/>
      <c r="W218" s="154"/>
      <c r="X218" s="154"/>
      <c r="Y218" s="154"/>
      <c r="Z218" s="144"/>
      <c r="AA218" s="144"/>
      <c r="AB218" s="144"/>
      <c r="AC218" s="144"/>
      <c r="AD218" s="144"/>
      <c r="AE218" s="144"/>
      <c r="AF218" s="144"/>
      <c r="AG218" s="144" t="s">
        <v>153</v>
      </c>
      <c r="AH218" s="144">
        <v>0</v>
      </c>
      <c r="AI218" s="144"/>
      <c r="AJ218" s="144"/>
      <c r="AK218" s="144"/>
      <c r="AL218" s="144"/>
      <c r="AM218" s="144"/>
      <c r="AN218" s="144"/>
      <c r="AO218" s="144"/>
      <c r="AP218" s="144"/>
      <c r="AQ218" s="144"/>
      <c r="AR218" s="144"/>
      <c r="AS218" s="144"/>
      <c r="AT218" s="144"/>
      <c r="AU218" s="144"/>
      <c r="AV218" s="144"/>
      <c r="AW218" s="144"/>
      <c r="AX218" s="144"/>
      <c r="AY218" s="144"/>
      <c r="AZ218" s="144"/>
      <c r="BA218" s="144"/>
      <c r="BB218" s="144"/>
      <c r="BC218" s="144"/>
      <c r="BD218" s="144"/>
      <c r="BE218" s="144"/>
      <c r="BF218" s="144"/>
      <c r="BG218" s="144"/>
      <c r="BH218" s="144"/>
    </row>
    <row r="219" spans="1:60" outlineLevel="3">
      <c r="A219" s="151"/>
      <c r="B219" s="152"/>
      <c r="C219" s="178" t="s">
        <v>169</v>
      </c>
      <c r="D219" s="176"/>
      <c r="E219" s="177">
        <v>8.4</v>
      </c>
      <c r="F219" s="154"/>
      <c r="G219" s="154"/>
      <c r="H219" s="154"/>
      <c r="I219" s="154"/>
      <c r="J219" s="154"/>
      <c r="K219" s="154"/>
      <c r="L219" s="154"/>
      <c r="M219" s="154"/>
      <c r="N219" s="153"/>
      <c r="O219" s="153"/>
      <c r="P219" s="153"/>
      <c r="Q219" s="153"/>
      <c r="R219" s="154"/>
      <c r="S219" s="154"/>
      <c r="T219" s="154"/>
      <c r="U219" s="154"/>
      <c r="V219" s="154"/>
      <c r="W219" s="154"/>
      <c r="X219" s="154"/>
      <c r="Y219" s="154"/>
      <c r="Z219" s="144"/>
      <c r="AA219" s="144"/>
      <c r="AB219" s="144"/>
      <c r="AC219" s="144"/>
      <c r="AD219" s="144"/>
      <c r="AE219" s="144"/>
      <c r="AF219" s="144"/>
      <c r="AG219" s="144" t="s">
        <v>153</v>
      </c>
      <c r="AH219" s="144">
        <v>0</v>
      </c>
      <c r="AI219" s="144"/>
      <c r="AJ219" s="144"/>
      <c r="AK219" s="144"/>
      <c r="AL219" s="144"/>
      <c r="AM219" s="144"/>
      <c r="AN219" s="144"/>
      <c r="AO219" s="144"/>
      <c r="AP219" s="144"/>
      <c r="AQ219" s="144"/>
      <c r="AR219" s="144"/>
      <c r="AS219" s="144"/>
      <c r="AT219" s="144"/>
      <c r="AU219" s="144"/>
      <c r="AV219" s="144"/>
      <c r="AW219" s="144"/>
      <c r="AX219" s="144"/>
      <c r="AY219" s="144"/>
      <c r="AZ219" s="144"/>
      <c r="BA219" s="144"/>
      <c r="BB219" s="144"/>
      <c r="BC219" s="144"/>
      <c r="BD219" s="144"/>
      <c r="BE219" s="144"/>
      <c r="BF219" s="144"/>
      <c r="BG219" s="144"/>
      <c r="BH219" s="144"/>
    </row>
    <row r="220" spans="1:60" outlineLevel="3">
      <c r="A220" s="151"/>
      <c r="B220" s="152"/>
      <c r="C220" s="178" t="s">
        <v>168</v>
      </c>
      <c r="D220" s="176"/>
      <c r="E220" s="177"/>
      <c r="F220" s="154"/>
      <c r="G220" s="154"/>
      <c r="H220" s="154"/>
      <c r="I220" s="154"/>
      <c r="J220" s="154"/>
      <c r="K220" s="154"/>
      <c r="L220" s="154"/>
      <c r="M220" s="154"/>
      <c r="N220" s="153"/>
      <c r="O220" s="153"/>
      <c r="P220" s="153"/>
      <c r="Q220" s="153"/>
      <c r="R220" s="154"/>
      <c r="S220" s="154"/>
      <c r="T220" s="154"/>
      <c r="U220" s="154"/>
      <c r="V220" s="154"/>
      <c r="W220" s="154"/>
      <c r="X220" s="154"/>
      <c r="Y220" s="154"/>
      <c r="Z220" s="144"/>
      <c r="AA220" s="144"/>
      <c r="AB220" s="144"/>
      <c r="AC220" s="144"/>
      <c r="AD220" s="144"/>
      <c r="AE220" s="144"/>
      <c r="AF220" s="144"/>
      <c r="AG220" s="144" t="s">
        <v>153</v>
      </c>
      <c r="AH220" s="144">
        <v>0</v>
      </c>
      <c r="AI220" s="144"/>
      <c r="AJ220" s="144"/>
      <c r="AK220" s="144"/>
      <c r="AL220" s="144"/>
      <c r="AM220" s="144"/>
      <c r="AN220" s="144"/>
      <c r="AO220" s="144"/>
      <c r="AP220" s="144"/>
      <c r="AQ220" s="144"/>
      <c r="AR220" s="144"/>
      <c r="AS220" s="144"/>
      <c r="AT220" s="144"/>
      <c r="AU220" s="144"/>
      <c r="AV220" s="144"/>
      <c r="AW220" s="144"/>
      <c r="AX220" s="144"/>
      <c r="AY220" s="144"/>
      <c r="AZ220" s="144"/>
      <c r="BA220" s="144"/>
      <c r="BB220" s="144"/>
      <c r="BC220" s="144"/>
      <c r="BD220" s="144"/>
      <c r="BE220" s="144"/>
      <c r="BF220" s="144"/>
      <c r="BG220" s="144"/>
      <c r="BH220" s="144"/>
    </row>
    <row r="221" spans="1:60" outlineLevel="3">
      <c r="A221" s="151"/>
      <c r="B221" s="152"/>
      <c r="C221" s="178" t="s">
        <v>170</v>
      </c>
      <c r="D221" s="176"/>
      <c r="E221" s="177"/>
      <c r="F221" s="154"/>
      <c r="G221" s="154"/>
      <c r="H221" s="154"/>
      <c r="I221" s="154"/>
      <c r="J221" s="154"/>
      <c r="K221" s="154"/>
      <c r="L221" s="154"/>
      <c r="M221" s="154"/>
      <c r="N221" s="153"/>
      <c r="O221" s="153"/>
      <c r="P221" s="153"/>
      <c r="Q221" s="153"/>
      <c r="R221" s="154"/>
      <c r="S221" s="154"/>
      <c r="T221" s="154"/>
      <c r="U221" s="154"/>
      <c r="V221" s="154"/>
      <c r="W221" s="154"/>
      <c r="X221" s="154"/>
      <c r="Y221" s="154"/>
      <c r="Z221" s="144"/>
      <c r="AA221" s="144"/>
      <c r="AB221" s="144"/>
      <c r="AC221" s="144"/>
      <c r="AD221" s="144"/>
      <c r="AE221" s="144"/>
      <c r="AF221" s="144"/>
      <c r="AG221" s="144" t="s">
        <v>153</v>
      </c>
      <c r="AH221" s="144">
        <v>0</v>
      </c>
      <c r="AI221" s="144"/>
      <c r="AJ221" s="144"/>
      <c r="AK221" s="144"/>
      <c r="AL221" s="144"/>
      <c r="AM221" s="144"/>
      <c r="AN221" s="144"/>
      <c r="AO221" s="144"/>
      <c r="AP221" s="144"/>
      <c r="AQ221" s="144"/>
      <c r="AR221" s="144"/>
      <c r="AS221" s="144"/>
      <c r="AT221" s="144"/>
      <c r="AU221" s="144"/>
      <c r="AV221" s="144"/>
      <c r="AW221" s="144"/>
      <c r="AX221" s="144"/>
      <c r="AY221" s="144"/>
      <c r="AZ221" s="144"/>
      <c r="BA221" s="144"/>
      <c r="BB221" s="144"/>
      <c r="BC221" s="144"/>
      <c r="BD221" s="144"/>
      <c r="BE221" s="144"/>
      <c r="BF221" s="144"/>
      <c r="BG221" s="144"/>
      <c r="BH221" s="144"/>
    </row>
    <row r="222" spans="1:60" outlineLevel="3">
      <c r="A222" s="151"/>
      <c r="B222" s="152"/>
      <c r="C222" s="178" t="s">
        <v>171</v>
      </c>
      <c r="D222" s="176"/>
      <c r="E222" s="177">
        <v>1.2</v>
      </c>
      <c r="F222" s="154"/>
      <c r="G222" s="154"/>
      <c r="H222" s="154"/>
      <c r="I222" s="154"/>
      <c r="J222" s="154"/>
      <c r="K222" s="154"/>
      <c r="L222" s="154"/>
      <c r="M222" s="154"/>
      <c r="N222" s="153"/>
      <c r="O222" s="153"/>
      <c r="P222" s="153"/>
      <c r="Q222" s="153"/>
      <c r="R222" s="154"/>
      <c r="S222" s="154"/>
      <c r="T222" s="154"/>
      <c r="U222" s="154"/>
      <c r="V222" s="154"/>
      <c r="W222" s="154"/>
      <c r="X222" s="154"/>
      <c r="Y222" s="154"/>
      <c r="Z222" s="144"/>
      <c r="AA222" s="144"/>
      <c r="AB222" s="144"/>
      <c r="AC222" s="144"/>
      <c r="AD222" s="144"/>
      <c r="AE222" s="144"/>
      <c r="AF222" s="144"/>
      <c r="AG222" s="144" t="s">
        <v>153</v>
      </c>
      <c r="AH222" s="144">
        <v>0</v>
      </c>
      <c r="AI222" s="144"/>
      <c r="AJ222" s="144"/>
      <c r="AK222" s="144"/>
      <c r="AL222" s="144"/>
      <c r="AM222" s="144"/>
      <c r="AN222" s="144"/>
      <c r="AO222" s="144"/>
      <c r="AP222" s="144"/>
      <c r="AQ222" s="144"/>
      <c r="AR222" s="144"/>
      <c r="AS222" s="144"/>
      <c r="AT222" s="144"/>
      <c r="AU222" s="144"/>
      <c r="AV222" s="144"/>
      <c r="AW222" s="144"/>
      <c r="AX222" s="144"/>
      <c r="AY222" s="144"/>
      <c r="AZ222" s="144"/>
      <c r="BA222" s="144"/>
      <c r="BB222" s="144"/>
      <c r="BC222" s="144"/>
      <c r="BD222" s="144"/>
      <c r="BE222" s="144"/>
      <c r="BF222" s="144"/>
      <c r="BG222" s="144"/>
      <c r="BH222" s="144"/>
    </row>
    <row r="223" spans="1:60" outlineLevel="3">
      <c r="A223" s="151"/>
      <c r="B223" s="152"/>
      <c r="C223" s="178" t="s">
        <v>168</v>
      </c>
      <c r="D223" s="176"/>
      <c r="E223" s="177"/>
      <c r="F223" s="154"/>
      <c r="G223" s="154"/>
      <c r="H223" s="154"/>
      <c r="I223" s="154"/>
      <c r="J223" s="154"/>
      <c r="K223" s="154"/>
      <c r="L223" s="154"/>
      <c r="M223" s="154"/>
      <c r="N223" s="153"/>
      <c r="O223" s="153"/>
      <c r="P223" s="153"/>
      <c r="Q223" s="153"/>
      <c r="R223" s="154"/>
      <c r="S223" s="154"/>
      <c r="T223" s="154"/>
      <c r="U223" s="154"/>
      <c r="V223" s="154"/>
      <c r="W223" s="154"/>
      <c r="X223" s="154"/>
      <c r="Y223" s="154"/>
      <c r="Z223" s="144"/>
      <c r="AA223" s="144"/>
      <c r="AB223" s="144"/>
      <c r="AC223" s="144"/>
      <c r="AD223" s="144"/>
      <c r="AE223" s="144"/>
      <c r="AF223" s="144"/>
      <c r="AG223" s="144" t="s">
        <v>153</v>
      </c>
      <c r="AH223" s="144">
        <v>0</v>
      </c>
      <c r="AI223" s="144"/>
      <c r="AJ223" s="144"/>
      <c r="AK223" s="144"/>
      <c r="AL223" s="144"/>
      <c r="AM223" s="144"/>
      <c r="AN223" s="144"/>
      <c r="AO223" s="144"/>
      <c r="AP223" s="144"/>
      <c r="AQ223" s="144"/>
      <c r="AR223" s="144"/>
      <c r="AS223" s="144"/>
      <c r="AT223" s="144"/>
      <c r="AU223" s="144"/>
      <c r="AV223" s="144"/>
      <c r="AW223" s="144"/>
      <c r="AX223" s="144"/>
      <c r="AY223" s="144"/>
      <c r="AZ223" s="144"/>
      <c r="BA223" s="144"/>
      <c r="BB223" s="144"/>
      <c r="BC223" s="144"/>
      <c r="BD223" s="144"/>
      <c r="BE223" s="144"/>
      <c r="BF223" s="144"/>
      <c r="BG223" s="144"/>
      <c r="BH223" s="144"/>
    </row>
    <row r="224" spans="1:60" outlineLevel="3">
      <c r="A224" s="151"/>
      <c r="B224" s="152"/>
      <c r="C224" s="178" t="s">
        <v>168</v>
      </c>
      <c r="D224" s="176"/>
      <c r="E224" s="177"/>
      <c r="F224" s="154"/>
      <c r="G224" s="154"/>
      <c r="H224" s="154"/>
      <c r="I224" s="154"/>
      <c r="J224" s="154"/>
      <c r="K224" s="154"/>
      <c r="L224" s="154"/>
      <c r="M224" s="154"/>
      <c r="N224" s="153"/>
      <c r="O224" s="153"/>
      <c r="P224" s="153"/>
      <c r="Q224" s="153"/>
      <c r="R224" s="154"/>
      <c r="S224" s="154"/>
      <c r="T224" s="154"/>
      <c r="U224" s="154"/>
      <c r="V224" s="154"/>
      <c r="W224" s="154"/>
      <c r="X224" s="154"/>
      <c r="Y224" s="154"/>
      <c r="Z224" s="144"/>
      <c r="AA224" s="144"/>
      <c r="AB224" s="144"/>
      <c r="AC224" s="144"/>
      <c r="AD224" s="144"/>
      <c r="AE224" s="144"/>
      <c r="AF224" s="144"/>
      <c r="AG224" s="144" t="s">
        <v>153</v>
      </c>
      <c r="AH224" s="144">
        <v>0</v>
      </c>
      <c r="AI224" s="144"/>
      <c r="AJ224" s="144"/>
      <c r="AK224" s="144"/>
      <c r="AL224" s="144"/>
      <c r="AM224" s="144"/>
      <c r="AN224" s="144"/>
      <c r="AO224" s="144"/>
      <c r="AP224" s="144"/>
      <c r="AQ224" s="144"/>
      <c r="AR224" s="144"/>
      <c r="AS224" s="144"/>
      <c r="AT224" s="144"/>
      <c r="AU224" s="144"/>
      <c r="AV224" s="144"/>
      <c r="AW224" s="144"/>
      <c r="AX224" s="144"/>
      <c r="AY224" s="144"/>
      <c r="AZ224" s="144"/>
      <c r="BA224" s="144"/>
      <c r="BB224" s="144"/>
      <c r="BC224" s="144"/>
      <c r="BD224" s="144"/>
      <c r="BE224" s="144"/>
      <c r="BF224" s="144"/>
      <c r="BG224" s="144"/>
      <c r="BH224" s="144"/>
    </row>
    <row r="225" spans="1:60" outlineLevel="3">
      <c r="A225" s="151"/>
      <c r="B225" s="152"/>
      <c r="C225" s="178" t="s">
        <v>199</v>
      </c>
      <c r="D225" s="176"/>
      <c r="E225" s="177"/>
      <c r="F225" s="154"/>
      <c r="G225" s="154"/>
      <c r="H225" s="154"/>
      <c r="I225" s="154"/>
      <c r="J225" s="154"/>
      <c r="K225" s="154"/>
      <c r="L225" s="154"/>
      <c r="M225" s="154"/>
      <c r="N225" s="153"/>
      <c r="O225" s="153"/>
      <c r="P225" s="153"/>
      <c r="Q225" s="153"/>
      <c r="R225" s="154"/>
      <c r="S225" s="154"/>
      <c r="T225" s="154"/>
      <c r="U225" s="154"/>
      <c r="V225" s="154"/>
      <c r="W225" s="154"/>
      <c r="X225" s="154"/>
      <c r="Y225" s="154"/>
      <c r="Z225" s="144"/>
      <c r="AA225" s="144"/>
      <c r="AB225" s="144"/>
      <c r="AC225" s="144"/>
      <c r="AD225" s="144"/>
      <c r="AE225" s="144"/>
      <c r="AF225" s="144"/>
      <c r="AG225" s="144" t="s">
        <v>153</v>
      </c>
      <c r="AH225" s="144">
        <v>0</v>
      </c>
      <c r="AI225" s="144"/>
      <c r="AJ225" s="144"/>
      <c r="AK225" s="144"/>
      <c r="AL225" s="144"/>
      <c r="AM225" s="144"/>
      <c r="AN225" s="144"/>
      <c r="AO225" s="144"/>
      <c r="AP225" s="144"/>
      <c r="AQ225" s="144"/>
      <c r="AR225" s="144"/>
      <c r="AS225" s="144"/>
      <c r="AT225" s="144"/>
      <c r="AU225" s="144"/>
      <c r="AV225" s="144"/>
      <c r="AW225" s="144"/>
      <c r="AX225" s="144"/>
      <c r="AY225" s="144"/>
      <c r="AZ225" s="144"/>
      <c r="BA225" s="144"/>
      <c r="BB225" s="144"/>
      <c r="BC225" s="144"/>
      <c r="BD225" s="144"/>
      <c r="BE225" s="144"/>
      <c r="BF225" s="144"/>
      <c r="BG225" s="144"/>
      <c r="BH225" s="144"/>
    </row>
    <row r="226" spans="1:60" outlineLevel="3">
      <c r="A226" s="151"/>
      <c r="B226" s="152"/>
      <c r="C226" s="178" t="s">
        <v>200</v>
      </c>
      <c r="D226" s="176"/>
      <c r="E226" s="177">
        <v>4</v>
      </c>
      <c r="F226" s="154"/>
      <c r="G226" s="154"/>
      <c r="H226" s="154"/>
      <c r="I226" s="154"/>
      <c r="J226" s="154"/>
      <c r="K226" s="154"/>
      <c r="L226" s="154"/>
      <c r="M226" s="154"/>
      <c r="N226" s="153"/>
      <c r="O226" s="153"/>
      <c r="P226" s="153"/>
      <c r="Q226" s="153"/>
      <c r="R226" s="154"/>
      <c r="S226" s="154"/>
      <c r="T226" s="154"/>
      <c r="U226" s="154"/>
      <c r="V226" s="154"/>
      <c r="W226" s="154"/>
      <c r="X226" s="154"/>
      <c r="Y226" s="154"/>
      <c r="Z226" s="144"/>
      <c r="AA226" s="144"/>
      <c r="AB226" s="144"/>
      <c r="AC226" s="144"/>
      <c r="AD226" s="144"/>
      <c r="AE226" s="144"/>
      <c r="AF226" s="144"/>
      <c r="AG226" s="144" t="s">
        <v>153</v>
      </c>
      <c r="AH226" s="144">
        <v>0</v>
      </c>
      <c r="AI226" s="144"/>
      <c r="AJ226" s="144"/>
      <c r="AK226" s="144"/>
      <c r="AL226" s="144"/>
      <c r="AM226" s="144"/>
      <c r="AN226" s="144"/>
      <c r="AO226" s="144"/>
      <c r="AP226" s="144"/>
      <c r="AQ226" s="144"/>
      <c r="AR226" s="144"/>
      <c r="AS226" s="144"/>
      <c r="AT226" s="144"/>
      <c r="AU226" s="144"/>
      <c r="AV226" s="144"/>
      <c r="AW226" s="144"/>
      <c r="AX226" s="144"/>
      <c r="AY226" s="144"/>
      <c r="AZ226" s="144"/>
      <c r="BA226" s="144"/>
      <c r="BB226" s="144"/>
      <c r="BC226" s="144"/>
      <c r="BD226" s="144"/>
      <c r="BE226" s="144"/>
      <c r="BF226" s="144"/>
      <c r="BG226" s="144"/>
      <c r="BH226" s="144"/>
    </row>
    <row r="227" spans="1:60" outlineLevel="2">
      <c r="A227" s="151"/>
      <c r="B227" s="152"/>
      <c r="C227" s="321"/>
      <c r="D227" s="322"/>
      <c r="E227" s="322"/>
      <c r="F227" s="322"/>
      <c r="G227" s="322"/>
      <c r="H227" s="154"/>
      <c r="I227" s="154"/>
      <c r="J227" s="154"/>
      <c r="K227" s="154"/>
      <c r="L227" s="154"/>
      <c r="M227" s="154"/>
      <c r="N227" s="153"/>
      <c r="O227" s="153"/>
      <c r="P227" s="153"/>
      <c r="Q227" s="153"/>
      <c r="R227" s="154"/>
      <c r="S227" s="154"/>
      <c r="T227" s="154"/>
      <c r="U227" s="154"/>
      <c r="V227" s="154"/>
      <c r="W227" s="154"/>
      <c r="X227" s="154"/>
      <c r="Y227" s="154"/>
      <c r="Z227" s="144"/>
      <c r="AA227" s="144"/>
      <c r="AB227" s="144"/>
      <c r="AC227" s="144"/>
      <c r="AD227" s="144"/>
      <c r="AE227" s="144"/>
      <c r="AF227" s="144"/>
      <c r="AG227" s="144" t="s">
        <v>131</v>
      </c>
      <c r="AH227" s="144"/>
      <c r="AI227" s="144"/>
      <c r="AJ227" s="144"/>
      <c r="AK227" s="144"/>
      <c r="AL227" s="144"/>
      <c r="AM227" s="144"/>
      <c r="AN227" s="144"/>
      <c r="AO227" s="144"/>
      <c r="AP227" s="144"/>
      <c r="AQ227" s="144"/>
      <c r="AR227" s="144"/>
      <c r="AS227" s="144"/>
      <c r="AT227" s="144"/>
      <c r="AU227" s="144"/>
      <c r="AV227" s="144"/>
      <c r="AW227" s="144"/>
      <c r="AX227" s="144"/>
      <c r="AY227" s="144"/>
      <c r="AZ227" s="144"/>
      <c r="BA227" s="144"/>
      <c r="BB227" s="144"/>
      <c r="BC227" s="144"/>
      <c r="BD227" s="144"/>
      <c r="BE227" s="144"/>
      <c r="BF227" s="144"/>
      <c r="BG227" s="144"/>
      <c r="BH227" s="144"/>
    </row>
    <row r="228" spans="1:60" outlineLevel="1">
      <c r="A228" s="163">
        <v>39</v>
      </c>
      <c r="B228" s="164" t="s">
        <v>302</v>
      </c>
      <c r="C228" s="172" t="s">
        <v>303</v>
      </c>
      <c r="D228" s="165" t="s">
        <v>160</v>
      </c>
      <c r="E228" s="166">
        <v>86.706000000000003</v>
      </c>
      <c r="F228" s="167"/>
      <c r="G228" s="168">
        <f>ROUND(E228*F228,2)</f>
        <v>0</v>
      </c>
      <c r="H228" s="167">
        <v>9.91</v>
      </c>
      <c r="I228" s="168">
        <f>ROUND(E228*H228,2)</f>
        <v>859.26</v>
      </c>
      <c r="J228" s="167">
        <v>169.59</v>
      </c>
      <c r="K228" s="168">
        <f>ROUND(E228*J228,2)</f>
        <v>14704.47</v>
      </c>
      <c r="L228" s="168">
        <v>21</v>
      </c>
      <c r="M228" s="168">
        <f>G228*(1+L228/100)</f>
        <v>0</v>
      </c>
      <c r="N228" s="166">
        <v>2.4000000000000001E-4</v>
      </c>
      <c r="O228" s="166">
        <f>ROUND(E228*N228,2)</f>
        <v>0.02</v>
      </c>
      <c r="P228" s="166">
        <v>0</v>
      </c>
      <c r="Q228" s="166">
        <f>ROUND(E228*P228,2)</f>
        <v>0</v>
      </c>
      <c r="R228" s="168" t="s">
        <v>242</v>
      </c>
      <c r="S228" s="168" t="s">
        <v>124</v>
      </c>
      <c r="T228" s="169" t="s">
        <v>124</v>
      </c>
      <c r="U228" s="154">
        <v>0</v>
      </c>
      <c r="V228" s="154">
        <f>ROUND(E228*U228,2)</f>
        <v>0</v>
      </c>
      <c r="W228" s="154"/>
      <c r="X228" s="154" t="s">
        <v>243</v>
      </c>
      <c r="Y228" s="154" t="s">
        <v>127</v>
      </c>
      <c r="Z228" s="144"/>
      <c r="AA228" s="144"/>
      <c r="AB228" s="144"/>
      <c r="AC228" s="144"/>
      <c r="AD228" s="144"/>
      <c r="AE228" s="144"/>
      <c r="AF228" s="144"/>
      <c r="AG228" s="144" t="s">
        <v>301</v>
      </c>
      <c r="AH228" s="144"/>
      <c r="AI228" s="144"/>
      <c r="AJ228" s="144"/>
      <c r="AK228" s="144"/>
      <c r="AL228" s="144"/>
      <c r="AM228" s="144"/>
      <c r="AN228" s="144"/>
      <c r="AO228" s="144"/>
      <c r="AP228" s="144"/>
      <c r="AQ228" s="144"/>
      <c r="AR228" s="144"/>
      <c r="AS228" s="144"/>
      <c r="AT228" s="144"/>
      <c r="AU228" s="144"/>
      <c r="AV228" s="144"/>
      <c r="AW228" s="144"/>
      <c r="AX228" s="144"/>
      <c r="AY228" s="144"/>
      <c r="AZ228" s="144"/>
      <c r="BA228" s="144"/>
      <c r="BB228" s="144"/>
      <c r="BC228" s="144"/>
      <c r="BD228" s="144"/>
      <c r="BE228" s="144"/>
      <c r="BF228" s="144"/>
      <c r="BG228" s="144"/>
      <c r="BH228" s="144"/>
    </row>
    <row r="229" spans="1:60" ht="22.5" outlineLevel="2">
      <c r="A229" s="151"/>
      <c r="B229" s="152"/>
      <c r="C229" s="334" t="s">
        <v>304</v>
      </c>
      <c r="D229" s="335"/>
      <c r="E229" s="335"/>
      <c r="F229" s="335"/>
      <c r="G229" s="335"/>
      <c r="H229" s="154"/>
      <c r="I229" s="154"/>
      <c r="J229" s="154"/>
      <c r="K229" s="154"/>
      <c r="L229" s="154"/>
      <c r="M229" s="154"/>
      <c r="N229" s="153"/>
      <c r="O229" s="153"/>
      <c r="P229" s="153"/>
      <c r="Q229" s="153"/>
      <c r="R229" s="154"/>
      <c r="S229" s="154"/>
      <c r="T229" s="154"/>
      <c r="U229" s="154"/>
      <c r="V229" s="154"/>
      <c r="W229" s="154"/>
      <c r="X229" s="154"/>
      <c r="Y229" s="154"/>
      <c r="Z229" s="144"/>
      <c r="AA229" s="144"/>
      <c r="AB229" s="144"/>
      <c r="AC229" s="144"/>
      <c r="AD229" s="144"/>
      <c r="AE229" s="144"/>
      <c r="AF229" s="144"/>
      <c r="AG229" s="144" t="s">
        <v>151</v>
      </c>
      <c r="AH229" s="144"/>
      <c r="AI229" s="144"/>
      <c r="AJ229" s="144"/>
      <c r="AK229" s="144"/>
      <c r="AL229" s="144"/>
      <c r="AM229" s="144"/>
      <c r="AN229" s="144"/>
      <c r="AO229" s="144"/>
      <c r="AP229" s="144"/>
      <c r="AQ229" s="144"/>
      <c r="AR229" s="144"/>
      <c r="AS229" s="144"/>
      <c r="AT229" s="144"/>
      <c r="AU229" s="144"/>
      <c r="AV229" s="144"/>
      <c r="AW229" s="144"/>
      <c r="AX229" s="144"/>
      <c r="AY229" s="144"/>
      <c r="AZ229" s="144"/>
      <c r="BA229" s="170" t="str">
        <f>C229</f>
        <v>Oškrabání, jednonásobné mydlení, částečné vyhlazení malířskou masou jednonásobné, malba dvojnásobná, bez pačokování, jednobarevná s bílým stropem.</v>
      </c>
      <c r="BB229" s="144"/>
      <c r="BC229" s="144"/>
      <c r="BD229" s="144"/>
      <c r="BE229" s="144"/>
      <c r="BF229" s="144"/>
      <c r="BG229" s="144"/>
      <c r="BH229" s="144"/>
    </row>
    <row r="230" spans="1:60" outlineLevel="2">
      <c r="A230" s="151"/>
      <c r="B230" s="152"/>
      <c r="C230" s="178" t="s">
        <v>168</v>
      </c>
      <c r="D230" s="176"/>
      <c r="E230" s="177"/>
      <c r="F230" s="154"/>
      <c r="G230" s="154"/>
      <c r="H230" s="154"/>
      <c r="I230" s="154"/>
      <c r="J230" s="154"/>
      <c r="K230" s="154"/>
      <c r="L230" s="154"/>
      <c r="M230" s="154"/>
      <c r="N230" s="153"/>
      <c r="O230" s="153"/>
      <c r="P230" s="153"/>
      <c r="Q230" s="153"/>
      <c r="R230" s="154"/>
      <c r="S230" s="154"/>
      <c r="T230" s="154"/>
      <c r="U230" s="154"/>
      <c r="V230" s="154"/>
      <c r="W230" s="154"/>
      <c r="X230" s="154"/>
      <c r="Y230" s="154"/>
      <c r="Z230" s="144"/>
      <c r="AA230" s="144"/>
      <c r="AB230" s="144"/>
      <c r="AC230" s="144"/>
      <c r="AD230" s="144"/>
      <c r="AE230" s="144"/>
      <c r="AF230" s="144"/>
      <c r="AG230" s="144" t="s">
        <v>153</v>
      </c>
      <c r="AH230" s="144">
        <v>0</v>
      </c>
      <c r="AI230" s="144"/>
      <c r="AJ230" s="144"/>
      <c r="AK230" s="144"/>
      <c r="AL230" s="144"/>
      <c r="AM230" s="144"/>
      <c r="AN230" s="144"/>
      <c r="AO230" s="144"/>
      <c r="AP230" s="144"/>
      <c r="AQ230" s="144"/>
      <c r="AR230" s="144"/>
      <c r="AS230" s="144"/>
      <c r="AT230" s="144"/>
      <c r="AU230" s="144"/>
      <c r="AV230" s="144"/>
      <c r="AW230" s="144"/>
      <c r="AX230" s="144"/>
      <c r="AY230" s="144"/>
      <c r="AZ230" s="144"/>
      <c r="BA230" s="144"/>
      <c r="BB230" s="144"/>
      <c r="BC230" s="144"/>
      <c r="BD230" s="144"/>
      <c r="BE230" s="144"/>
      <c r="BF230" s="144"/>
      <c r="BG230" s="144"/>
      <c r="BH230" s="144"/>
    </row>
    <row r="231" spans="1:60" outlineLevel="3">
      <c r="A231" s="151"/>
      <c r="B231" s="152"/>
      <c r="C231" s="178" t="s">
        <v>305</v>
      </c>
      <c r="D231" s="176"/>
      <c r="E231" s="177">
        <v>86.706000000000003</v>
      </c>
      <c r="F231" s="154"/>
      <c r="G231" s="154"/>
      <c r="H231" s="154"/>
      <c r="I231" s="154"/>
      <c r="J231" s="154"/>
      <c r="K231" s="154"/>
      <c r="L231" s="154"/>
      <c r="M231" s="154"/>
      <c r="N231" s="153"/>
      <c r="O231" s="153"/>
      <c r="P231" s="153"/>
      <c r="Q231" s="153"/>
      <c r="R231" s="154"/>
      <c r="S231" s="154"/>
      <c r="T231" s="154"/>
      <c r="U231" s="154"/>
      <c r="V231" s="154"/>
      <c r="W231" s="154"/>
      <c r="X231" s="154"/>
      <c r="Y231" s="154"/>
      <c r="Z231" s="144"/>
      <c r="AA231" s="144"/>
      <c r="AB231" s="144"/>
      <c r="AC231" s="144"/>
      <c r="AD231" s="144"/>
      <c r="AE231" s="144"/>
      <c r="AF231" s="144"/>
      <c r="AG231" s="144" t="s">
        <v>153</v>
      </c>
      <c r="AH231" s="144">
        <v>0</v>
      </c>
      <c r="AI231" s="144"/>
      <c r="AJ231" s="144"/>
      <c r="AK231" s="144"/>
      <c r="AL231" s="144"/>
      <c r="AM231" s="144"/>
      <c r="AN231" s="144"/>
      <c r="AO231" s="144"/>
      <c r="AP231" s="144"/>
      <c r="AQ231" s="144"/>
      <c r="AR231" s="144"/>
      <c r="AS231" s="144"/>
      <c r="AT231" s="144"/>
      <c r="AU231" s="144"/>
      <c r="AV231" s="144"/>
      <c r="AW231" s="144"/>
      <c r="AX231" s="144"/>
      <c r="AY231" s="144"/>
      <c r="AZ231" s="144"/>
      <c r="BA231" s="144"/>
      <c r="BB231" s="144"/>
      <c r="BC231" s="144"/>
      <c r="BD231" s="144"/>
      <c r="BE231" s="144"/>
      <c r="BF231" s="144"/>
      <c r="BG231" s="144"/>
      <c r="BH231" s="144"/>
    </row>
    <row r="232" spans="1:60" outlineLevel="2">
      <c r="A232" s="151"/>
      <c r="B232" s="152"/>
      <c r="C232" s="321"/>
      <c r="D232" s="322"/>
      <c r="E232" s="322"/>
      <c r="F232" s="322"/>
      <c r="G232" s="322"/>
      <c r="H232" s="154"/>
      <c r="I232" s="154"/>
      <c r="J232" s="154"/>
      <c r="K232" s="154"/>
      <c r="L232" s="154"/>
      <c r="M232" s="154"/>
      <c r="N232" s="153"/>
      <c r="O232" s="153"/>
      <c r="P232" s="153"/>
      <c r="Q232" s="153"/>
      <c r="R232" s="154"/>
      <c r="S232" s="154"/>
      <c r="T232" s="154"/>
      <c r="U232" s="154"/>
      <c r="V232" s="154"/>
      <c r="W232" s="154"/>
      <c r="X232" s="154"/>
      <c r="Y232" s="154"/>
      <c r="Z232" s="144"/>
      <c r="AA232" s="144"/>
      <c r="AB232" s="144"/>
      <c r="AC232" s="144"/>
      <c r="AD232" s="144"/>
      <c r="AE232" s="144"/>
      <c r="AF232" s="144"/>
      <c r="AG232" s="144" t="s">
        <v>131</v>
      </c>
      <c r="AH232" s="144"/>
      <c r="AI232" s="144"/>
      <c r="AJ232" s="144"/>
      <c r="AK232" s="144"/>
      <c r="AL232" s="144"/>
      <c r="AM232" s="144"/>
      <c r="AN232" s="144"/>
      <c r="AO232" s="144"/>
      <c r="AP232" s="144"/>
      <c r="AQ232" s="144"/>
      <c r="AR232" s="144"/>
      <c r="AS232" s="144"/>
      <c r="AT232" s="144"/>
      <c r="AU232" s="144"/>
      <c r="AV232" s="144"/>
      <c r="AW232" s="144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144"/>
    </row>
    <row r="233" spans="1:60">
      <c r="A233" s="156" t="s">
        <v>119</v>
      </c>
      <c r="B233" s="157" t="s">
        <v>82</v>
      </c>
      <c r="C233" s="171" t="s">
        <v>83</v>
      </c>
      <c r="D233" s="158"/>
      <c r="E233" s="159"/>
      <c r="F233" s="160"/>
      <c r="G233" s="160">
        <f>SUMIF(AG234:AG235,"&lt;&gt;NOR",G234:G235)</f>
        <v>0</v>
      </c>
      <c r="H233" s="160"/>
      <c r="I233" s="160">
        <f>SUM(I234:I235)</f>
        <v>0</v>
      </c>
      <c r="J233" s="160"/>
      <c r="K233" s="160">
        <f>SUM(K234:K235)</f>
        <v>62587</v>
      </c>
      <c r="L233" s="160"/>
      <c r="M233" s="160">
        <f>SUM(M234:M235)</f>
        <v>0</v>
      </c>
      <c r="N233" s="159"/>
      <c r="O233" s="159">
        <f>SUM(O234:O235)</f>
        <v>0</v>
      </c>
      <c r="P233" s="159"/>
      <c r="Q233" s="159">
        <f>SUM(Q234:Q235)</f>
        <v>0</v>
      </c>
      <c r="R233" s="160"/>
      <c r="S233" s="160"/>
      <c r="T233" s="161"/>
      <c r="U233" s="155"/>
      <c r="V233" s="155">
        <f>SUM(V234:V235)</f>
        <v>1.1599999999999999</v>
      </c>
      <c r="W233" s="155"/>
      <c r="X233" s="155"/>
      <c r="Y233" s="155"/>
      <c r="AG233" t="s">
        <v>120</v>
      </c>
    </row>
    <row r="234" spans="1:60" ht="22.5" outlineLevel="1">
      <c r="A234" s="163">
        <v>40</v>
      </c>
      <c r="B234" s="164" t="s">
        <v>306</v>
      </c>
      <c r="C234" s="172" t="s">
        <v>307</v>
      </c>
      <c r="D234" s="165" t="s">
        <v>248</v>
      </c>
      <c r="E234" s="166">
        <v>4</v>
      </c>
      <c r="F234" s="167"/>
      <c r="G234" s="168">
        <f>ROUND(E234*F234,2)</f>
        <v>0</v>
      </c>
      <c r="H234" s="167">
        <v>0</v>
      </c>
      <c r="I234" s="168">
        <f>ROUND(E234*H234,2)</f>
        <v>0</v>
      </c>
      <c r="J234" s="167">
        <v>15646.75</v>
      </c>
      <c r="K234" s="168">
        <f>ROUND(E234*J234,2)</f>
        <v>62587</v>
      </c>
      <c r="L234" s="168">
        <v>21</v>
      </c>
      <c r="M234" s="168">
        <f>G234*(1+L234/100)</f>
        <v>0</v>
      </c>
      <c r="N234" s="166">
        <v>8.0000000000000007E-5</v>
      </c>
      <c r="O234" s="166">
        <f>ROUND(E234*N234,2)</f>
        <v>0</v>
      </c>
      <c r="P234" s="166">
        <v>0</v>
      </c>
      <c r="Q234" s="166">
        <f>ROUND(E234*P234,2)</f>
        <v>0</v>
      </c>
      <c r="R234" s="168"/>
      <c r="S234" s="168" t="s">
        <v>135</v>
      </c>
      <c r="T234" s="169" t="s">
        <v>125</v>
      </c>
      <c r="U234" s="154">
        <v>0.28999999999999998</v>
      </c>
      <c r="V234" s="154">
        <f>ROUND(E234*U234,2)</f>
        <v>1.1599999999999999</v>
      </c>
      <c r="W234" s="154"/>
      <c r="X234" s="154" t="s">
        <v>148</v>
      </c>
      <c r="Y234" s="154" t="s">
        <v>127</v>
      </c>
      <c r="Z234" s="144"/>
      <c r="AA234" s="144"/>
      <c r="AB234" s="144"/>
      <c r="AC234" s="144"/>
      <c r="AD234" s="144"/>
      <c r="AE234" s="144"/>
      <c r="AF234" s="144"/>
      <c r="AG234" s="144" t="s">
        <v>149</v>
      </c>
      <c r="AH234" s="144"/>
      <c r="AI234" s="144"/>
      <c r="AJ234" s="144"/>
      <c r="AK234" s="144"/>
      <c r="AL234" s="144"/>
      <c r="AM234" s="144"/>
      <c r="AN234" s="144"/>
      <c r="AO234" s="144"/>
      <c r="AP234" s="144"/>
      <c r="AQ234" s="144"/>
      <c r="AR234" s="144"/>
      <c r="AS234" s="144"/>
      <c r="AT234" s="144"/>
      <c r="AU234" s="144"/>
      <c r="AV234" s="144"/>
      <c r="AW234" s="144"/>
      <c r="AX234" s="144"/>
      <c r="AY234" s="144"/>
      <c r="AZ234" s="144"/>
      <c r="BA234" s="144"/>
      <c r="BB234" s="144"/>
      <c r="BC234" s="144"/>
      <c r="BD234" s="144"/>
      <c r="BE234" s="144"/>
      <c r="BF234" s="144"/>
      <c r="BG234" s="144"/>
      <c r="BH234" s="144"/>
    </row>
    <row r="235" spans="1:60" outlineLevel="2">
      <c r="A235" s="151"/>
      <c r="B235" s="152"/>
      <c r="C235" s="336"/>
      <c r="D235" s="337"/>
      <c r="E235" s="337"/>
      <c r="F235" s="337"/>
      <c r="G235" s="337"/>
      <c r="H235" s="154"/>
      <c r="I235" s="154"/>
      <c r="J235" s="154"/>
      <c r="K235" s="154"/>
      <c r="L235" s="154"/>
      <c r="M235" s="154"/>
      <c r="N235" s="153"/>
      <c r="O235" s="153"/>
      <c r="P235" s="153"/>
      <c r="Q235" s="153"/>
      <c r="R235" s="154"/>
      <c r="S235" s="154"/>
      <c r="T235" s="154"/>
      <c r="U235" s="154"/>
      <c r="V235" s="154"/>
      <c r="W235" s="154"/>
      <c r="X235" s="154"/>
      <c r="Y235" s="154"/>
      <c r="Z235" s="144"/>
      <c r="AA235" s="144"/>
      <c r="AB235" s="144"/>
      <c r="AC235" s="144"/>
      <c r="AD235" s="144"/>
      <c r="AE235" s="144"/>
      <c r="AF235" s="144"/>
      <c r="AG235" s="144" t="s">
        <v>131</v>
      </c>
      <c r="AH235" s="144"/>
      <c r="AI235" s="144"/>
      <c r="AJ235" s="144"/>
      <c r="AK235" s="144"/>
      <c r="AL235" s="144"/>
      <c r="AM235" s="144"/>
      <c r="AN235" s="144"/>
      <c r="AO235" s="144"/>
      <c r="AP235" s="144"/>
      <c r="AQ235" s="144"/>
      <c r="AR235" s="144"/>
      <c r="AS235" s="144"/>
      <c r="AT235" s="144"/>
      <c r="AU235" s="144"/>
      <c r="AV235" s="144"/>
      <c r="AW235" s="144"/>
      <c r="AX235" s="144"/>
      <c r="AY235" s="144"/>
      <c r="AZ235" s="144"/>
      <c r="BA235" s="144"/>
      <c r="BB235" s="144"/>
      <c r="BC235" s="144"/>
      <c r="BD235" s="144"/>
      <c r="BE235" s="144"/>
      <c r="BF235" s="144"/>
      <c r="BG235" s="144"/>
      <c r="BH235" s="144"/>
    </row>
    <row r="236" spans="1:60">
      <c r="A236" s="156" t="s">
        <v>119</v>
      </c>
      <c r="B236" s="157" t="s">
        <v>86</v>
      </c>
      <c r="C236" s="171" t="s">
        <v>87</v>
      </c>
      <c r="D236" s="158"/>
      <c r="E236" s="159"/>
      <c r="F236" s="160"/>
      <c r="G236" s="160">
        <f>SUMIF(AG237:AG264,"&lt;&gt;NOR",G237:G264)</f>
        <v>0</v>
      </c>
      <c r="H236" s="160"/>
      <c r="I236" s="160">
        <f>SUM(I237:I264)</f>
        <v>0</v>
      </c>
      <c r="J236" s="160"/>
      <c r="K236" s="160">
        <f>SUM(K237:K264)</f>
        <v>1412</v>
      </c>
      <c r="L236" s="160"/>
      <c r="M236" s="160">
        <f>SUM(M237:M264)</f>
        <v>0</v>
      </c>
      <c r="N236" s="159"/>
      <c r="O236" s="159">
        <f>SUM(O237:O264)</f>
        <v>0</v>
      </c>
      <c r="P236" s="159"/>
      <c r="Q236" s="159">
        <f>SUM(Q237:Q264)</f>
        <v>0</v>
      </c>
      <c r="R236" s="160"/>
      <c r="S236" s="160"/>
      <c r="T236" s="161"/>
      <c r="U236" s="155"/>
      <c r="V236" s="155">
        <f>SUM(V237:V264)</f>
        <v>0.97000000000000008</v>
      </c>
      <c r="W236" s="155"/>
      <c r="X236" s="155"/>
      <c r="Y236" s="155"/>
      <c r="AG236" t="s">
        <v>120</v>
      </c>
    </row>
    <row r="237" spans="1:60" outlineLevel="1">
      <c r="A237" s="163">
        <v>41</v>
      </c>
      <c r="B237" s="164" t="s">
        <v>308</v>
      </c>
      <c r="C237" s="172" t="s">
        <v>309</v>
      </c>
      <c r="D237" s="165" t="s">
        <v>233</v>
      </c>
      <c r="E237" s="166">
        <v>0.58174000000000003</v>
      </c>
      <c r="F237" s="167"/>
      <c r="G237" s="168">
        <f>ROUND(E237*F237,2)</f>
        <v>0</v>
      </c>
      <c r="H237" s="167">
        <v>0</v>
      </c>
      <c r="I237" s="168">
        <f>ROUND(E237*H237,2)</f>
        <v>0</v>
      </c>
      <c r="J237" s="167">
        <v>336.5</v>
      </c>
      <c r="K237" s="168">
        <f>ROUND(E237*J237,2)</f>
        <v>195.76</v>
      </c>
      <c r="L237" s="168">
        <v>21</v>
      </c>
      <c r="M237" s="168">
        <f>G237*(1+L237/100)</f>
        <v>0</v>
      </c>
      <c r="N237" s="166">
        <v>0</v>
      </c>
      <c r="O237" s="166">
        <f>ROUND(E237*N237,2)</f>
        <v>0</v>
      </c>
      <c r="P237" s="166">
        <v>0</v>
      </c>
      <c r="Q237" s="166">
        <f>ROUND(E237*P237,2)</f>
        <v>0</v>
      </c>
      <c r="R237" s="168" t="s">
        <v>224</v>
      </c>
      <c r="S237" s="168" t="s">
        <v>124</v>
      </c>
      <c r="T237" s="169" t="s">
        <v>124</v>
      </c>
      <c r="U237" s="154">
        <v>0.49</v>
      </c>
      <c r="V237" s="154">
        <f>ROUND(E237*U237,2)</f>
        <v>0.28999999999999998</v>
      </c>
      <c r="W237" s="154"/>
      <c r="X237" s="154" t="s">
        <v>310</v>
      </c>
      <c r="Y237" s="154" t="s">
        <v>127</v>
      </c>
      <c r="Z237" s="144"/>
      <c r="AA237" s="144"/>
      <c r="AB237" s="144"/>
      <c r="AC237" s="144"/>
      <c r="AD237" s="144"/>
      <c r="AE237" s="144"/>
      <c r="AF237" s="144"/>
      <c r="AG237" s="144" t="s">
        <v>311</v>
      </c>
      <c r="AH237" s="144"/>
      <c r="AI237" s="144"/>
      <c r="AJ237" s="144"/>
      <c r="AK237" s="144"/>
      <c r="AL237" s="144"/>
      <c r="AM237" s="144"/>
      <c r="AN237" s="144"/>
      <c r="AO237" s="144"/>
      <c r="AP237" s="144"/>
      <c r="AQ237" s="144"/>
      <c r="AR237" s="144"/>
      <c r="AS237" s="144"/>
      <c r="AT237" s="144"/>
      <c r="AU237" s="144"/>
      <c r="AV237" s="144"/>
      <c r="AW237" s="144"/>
      <c r="AX237" s="144"/>
      <c r="AY237" s="144"/>
      <c r="AZ237" s="144"/>
      <c r="BA237" s="144"/>
      <c r="BB237" s="144"/>
      <c r="BC237" s="144"/>
      <c r="BD237" s="144"/>
      <c r="BE237" s="144"/>
      <c r="BF237" s="144"/>
      <c r="BG237" s="144"/>
      <c r="BH237" s="144"/>
    </row>
    <row r="238" spans="1:60" outlineLevel="2">
      <c r="A238" s="151"/>
      <c r="B238" s="152"/>
      <c r="C238" s="330" t="s">
        <v>312</v>
      </c>
      <c r="D238" s="331"/>
      <c r="E238" s="331"/>
      <c r="F238" s="331"/>
      <c r="G238" s="331"/>
      <c r="H238" s="154"/>
      <c r="I238" s="154"/>
      <c r="J238" s="154"/>
      <c r="K238" s="154"/>
      <c r="L238" s="154"/>
      <c r="M238" s="154"/>
      <c r="N238" s="153"/>
      <c r="O238" s="153"/>
      <c r="P238" s="153"/>
      <c r="Q238" s="153"/>
      <c r="R238" s="154"/>
      <c r="S238" s="154"/>
      <c r="T238" s="154"/>
      <c r="U238" s="154"/>
      <c r="V238" s="154"/>
      <c r="W238" s="154"/>
      <c r="X238" s="154"/>
      <c r="Y238" s="154"/>
      <c r="Z238" s="144"/>
      <c r="AA238" s="144"/>
      <c r="AB238" s="144"/>
      <c r="AC238" s="144"/>
      <c r="AD238" s="144"/>
      <c r="AE238" s="144"/>
      <c r="AF238" s="144"/>
      <c r="AG238" s="144" t="s">
        <v>130</v>
      </c>
      <c r="AH238" s="144"/>
      <c r="AI238" s="144"/>
      <c r="AJ238" s="144"/>
      <c r="AK238" s="144"/>
      <c r="AL238" s="144"/>
      <c r="AM238" s="144"/>
      <c r="AN238" s="144"/>
      <c r="AO238" s="144"/>
      <c r="AP238" s="144"/>
      <c r="AQ238" s="144"/>
      <c r="AR238" s="144"/>
      <c r="AS238" s="144"/>
      <c r="AT238" s="144"/>
      <c r="AU238" s="144"/>
      <c r="AV238" s="144"/>
      <c r="AW238" s="144"/>
      <c r="AX238" s="144"/>
      <c r="AY238" s="144"/>
      <c r="AZ238" s="144"/>
      <c r="BA238" s="144"/>
      <c r="BB238" s="144"/>
      <c r="BC238" s="144"/>
      <c r="BD238" s="144"/>
      <c r="BE238" s="144"/>
      <c r="BF238" s="144"/>
      <c r="BG238" s="144"/>
      <c r="BH238" s="144"/>
    </row>
    <row r="239" spans="1:60" outlineLevel="2">
      <c r="A239" s="151"/>
      <c r="B239" s="152"/>
      <c r="C239" s="178" t="s">
        <v>313</v>
      </c>
      <c r="D239" s="176"/>
      <c r="E239" s="177"/>
      <c r="F239" s="154"/>
      <c r="G239" s="154"/>
      <c r="H239" s="154"/>
      <c r="I239" s="154"/>
      <c r="J239" s="154"/>
      <c r="K239" s="154"/>
      <c r="L239" s="154"/>
      <c r="M239" s="154"/>
      <c r="N239" s="153"/>
      <c r="O239" s="153"/>
      <c r="P239" s="153"/>
      <c r="Q239" s="153"/>
      <c r="R239" s="154"/>
      <c r="S239" s="154"/>
      <c r="T239" s="154"/>
      <c r="U239" s="154"/>
      <c r="V239" s="154"/>
      <c r="W239" s="154"/>
      <c r="X239" s="154"/>
      <c r="Y239" s="154"/>
      <c r="Z239" s="144"/>
      <c r="AA239" s="144"/>
      <c r="AB239" s="144"/>
      <c r="AC239" s="144"/>
      <c r="AD239" s="144"/>
      <c r="AE239" s="144"/>
      <c r="AF239" s="144"/>
      <c r="AG239" s="144" t="s">
        <v>153</v>
      </c>
      <c r="AH239" s="144">
        <v>0</v>
      </c>
      <c r="AI239" s="144"/>
      <c r="AJ239" s="144"/>
      <c r="AK239" s="144"/>
      <c r="AL239" s="144"/>
      <c r="AM239" s="144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44"/>
      <c r="AY239" s="144"/>
      <c r="AZ239" s="144"/>
      <c r="BA239" s="144"/>
      <c r="BB239" s="144"/>
      <c r="BC239" s="144"/>
      <c r="BD239" s="144"/>
      <c r="BE239" s="144"/>
      <c r="BF239" s="144"/>
      <c r="BG239" s="144"/>
      <c r="BH239" s="144"/>
    </row>
    <row r="240" spans="1:60" outlineLevel="3">
      <c r="A240" s="151"/>
      <c r="B240" s="152"/>
      <c r="C240" s="178" t="s">
        <v>314</v>
      </c>
      <c r="D240" s="176"/>
      <c r="E240" s="177"/>
      <c r="F240" s="154"/>
      <c r="G240" s="154"/>
      <c r="H240" s="154"/>
      <c r="I240" s="154"/>
      <c r="J240" s="154"/>
      <c r="K240" s="154"/>
      <c r="L240" s="154"/>
      <c r="M240" s="154"/>
      <c r="N240" s="153"/>
      <c r="O240" s="153"/>
      <c r="P240" s="153"/>
      <c r="Q240" s="153"/>
      <c r="R240" s="154"/>
      <c r="S240" s="154"/>
      <c r="T240" s="154"/>
      <c r="U240" s="154"/>
      <c r="V240" s="154"/>
      <c r="W240" s="154"/>
      <c r="X240" s="154"/>
      <c r="Y240" s="154"/>
      <c r="Z240" s="144"/>
      <c r="AA240" s="144"/>
      <c r="AB240" s="144"/>
      <c r="AC240" s="144"/>
      <c r="AD240" s="144"/>
      <c r="AE240" s="144"/>
      <c r="AF240" s="144"/>
      <c r="AG240" s="144" t="s">
        <v>153</v>
      </c>
      <c r="AH240" s="144">
        <v>0</v>
      </c>
      <c r="AI240" s="144"/>
      <c r="AJ240" s="144"/>
      <c r="AK240" s="144"/>
      <c r="AL240" s="144"/>
      <c r="AM240" s="144"/>
      <c r="AN240" s="144"/>
      <c r="AO240" s="144"/>
      <c r="AP240" s="144"/>
      <c r="AQ240" s="144"/>
      <c r="AR240" s="144"/>
      <c r="AS240" s="144"/>
      <c r="AT240" s="144"/>
      <c r="AU240" s="144"/>
      <c r="AV240" s="144"/>
      <c r="AW240" s="144"/>
      <c r="AX240" s="144"/>
      <c r="AY240" s="144"/>
      <c r="AZ240" s="144"/>
      <c r="BA240" s="144"/>
      <c r="BB240" s="144"/>
      <c r="BC240" s="144"/>
      <c r="BD240" s="144"/>
      <c r="BE240" s="144"/>
      <c r="BF240" s="144"/>
      <c r="BG240" s="144"/>
      <c r="BH240" s="144"/>
    </row>
    <row r="241" spans="1:60" outlineLevel="3">
      <c r="A241" s="151"/>
      <c r="B241" s="152"/>
      <c r="C241" s="178" t="s">
        <v>315</v>
      </c>
      <c r="D241" s="176"/>
      <c r="E241" s="177">
        <v>0.58174000000000003</v>
      </c>
      <c r="F241" s="154"/>
      <c r="G241" s="154"/>
      <c r="H241" s="154"/>
      <c r="I241" s="154"/>
      <c r="J241" s="154"/>
      <c r="K241" s="154"/>
      <c r="L241" s="154"/>
      <c r="M241" s="154"/>
      <c r="N241" s="153"/>
      <c r="O241" s="153"/>
      <c r="P241" s="153"/>
      <c r="Q241" s="153"/>
      <c r="R241" s="154"/>
      <c r="S241" s="154"/>
      <c r="T241" s="154"/>
      <c r="U241" s="154"/>
      <c r="V241" s="154"/>
      <c r="W241" s="154"/>
      <c r="X241" s="154"/>
      <c r="Y241" s="154"/>
      <c r="Z241" s="144"/>
      <c r="AA241" s="144"/>
      <c r="AB241" s="144"/>
      <c r="AC241" s="144"/>
      <c r="AD241" s="144"/>
      <c r="AE241" s="144"/>
      <c r="AF241" s="144"/>
      <c r="AG241" s="144" t="s">
        <v>153</v>
      </c>
      <c r="AH241" s="144">
        <v>0</v>
      </c>
      <c r="AI241" s="144"/>
      <c r="AJ241" s="144"/>
      <c r="AK241" s="144"/>
      <c r="AL241" s="144"/>
      <c r="AM241" s="144"/>
      <c r="AN241" s="144"/>
      <c r="AO241" s="144"/>
      <c r="AP241" s="144"/>
      <c r="AQ241" s="144"/>
      <c r="AR241" s="144"/>
      <c r="AS241" s="144"/>
      <c r="AT241" s="144"/>
      <c r="AU241" s="144"/>
      <c r="AV241" s="144"/>
      <c r="AW241" s="144"/>
      <c r="AX241" s="144"/>
      <c r="AY241" s="144"/>
      <c r="AZ241" s="144"/>
      <c r="BA241" s="144"/>
      <c r="BB241" s="144"/>
      <c r="BC241" s="144"/>
      <c r="BD241" s="144"/>
      <c r="BE241" s="144"/>
      <c r="BF241" s="144"/>
      <c r="BG241" s="144"/>
      <c r="BH241" s="144"/>
    </row>
    <row r="242" spans="1:60" outlineLevel="2">
      <c r="A242" s="151"/>
      <c r="B242" s="152"/>
      <c r="C242" s="321"/>
      <c r="D242" s="322"/>
      <c r="E242" s="322"/>
      <c r="F242" s="322"/>
      <c r="G242" s="322"/>
      <c r="H242" s="154"/>
      <c r="I242" s="154"/>
      <c r="J242" s="154"/>
      <c r="K242" s="154"/>
      <c r="L242" s="154"/>
      <c r="M242" s="154"/>
      <c r="N242" s="153"/>
      <c r="O242" s="153"/>
      <c r="P242" s="153"/>
      <c r="Q242" s="153"/>
      <c r="R242" s="154"/>
      <c r="S242" s="154"/>
      <c r="T242" s="154"/>
      <c r="U242" s="154"/>
      <c r="V242" s="154"/>
      <c r="W242" s="154"/>
      <c r="X242" s="154"/>
      <c r="Y242" s="154"/>
      <c r="Z242" s="144"/>
      <c r="AA242" s="144"/>
      <c r="AB242" s="144"/>
      <c r="AC242" s="144"/>
      <c r="AD242" s="144"/>
      <c r="AE242" s="144"/>
      <c r="AF242" s="144"/>
      <c r="AG242" s="144" t="s">
        <v>131</v>
      </c>
      <c r="AH242" s="144"/>
      <c r="AI242" s="144"/>
      <c r="AJ242" s="144"/>
      <c r="AK242" s="144"/>
      <c r="AL242" s="144"/>
      <c r="AM242" s="144"/>
      <c r="AN242" s="144"/>
      <c r="AO242" s="144"/>
      <c r="AP242" s="144"/>
      <c r="AQ242" s="144"/>
      <c r="AR242" s="144"/>
      <c r="AS242" s="144"/>
      <c r="AT242" s="144"/>
      <c r="AU242" s="144"/>
      <c r="AV242" s="144"/>
      <c r="AW242" s="144"/>
      <c r="AX242" s="144"/>
      <c r="AY242" s="144"/>
      <c r="AZ242" s="144"/>
      <c r="BA242" s="144"/>
      <c r="BB242" s="144"/>
      <c r="BC242" s="144"/>
      <c r="BD242" s="144"/>
      <c r="BE242" s="144"/>
      <c r="BF242" s="144"/>
      <c r="BG242" s="144"/>
      <c r="BH242" s="144"/>
    </row>
    <row r="243" spans="1:60" outlineLevel="1">
      <c r="A243" s="163">
        <v>42</v>
      </c>
      <c r="B243" s="164" t="s">
        <v>316</v>
      </c>
      <c r="C243" s="172" t="s">
        <v>317</v>
      </c>
      <c r="D243" s="165" t="s">
        <v>233</v>
      </c>
      <c r="E243" s="166">
        <v>5.2356600000000002</v>
      </c>
      <c r="F243" s="167"/>
      <c r="G243" s="168">
        <f>ROUND(E243*F243,2)</f>
        <v>0</v>
      </c>
      <c r="H243" s="167">
        <v>0</v>
      </c>
      <c r="I243" s="168">
        <f>ROUND(E243*H243,2)</f>
        <v>0</v>
      </c>
      <c r="J243" s="167">
        <v>28.2</v>
      </c>
      <c r="K243" s="168">
        <f>ROUND(E243*J243,2)</f>
        <v>147.65</v>
      </c>
      <c r="L243" s="168">
        <v>21</v>
      </c>
      <c r="M243" s="168">
        <f>G243*(1+L243/100)</f>
        <v>0</v>
      </c>
      <c r="N243" s="166">
        <v>0</v>
      </c>
      <c r="O243" s="166">
        <f>ROUND(E243*N243,2)</f>
        <v>0</v>
      </c>
      <c r="P243" s="166">
        <v>0</v>
      </c>
      <c r="Q243" s="166">
        <f>ROUND(E243*P243,2)</f>
        <v>0</v>
      </c>
      <c r="R243" s="168" t="s">
        <v>224</v>
      </c>
      <c r="S243" s="168" t="s">
        <v>124</v>
      </c>
      <c r="T243" s="169" t="s">
        <v>124</v>
      </c>
      <c r="U243" s="154">
        <v>0</v>
      </c>
      <c r="V243" s="154">
        <f>ROUND(E243*U243,2)</f>
        <v>0</v>
      </c>
      <c r="W243" s="154"/>
      <c r="X243" s="154" t="s">
        <v>310</v>
      </c>
      <c r="Y243" s="154" t="s">
        <v>127</v>
      </c>
      <c r="Z243" s="144"/>
      <c r="AA243" s="144"/>
      <c r="AB243" s="144"/>
      <c r="AC243" s="144"/>
      <c r="AD243" s="144"/>
      <c r="AE243" s="144"/>
      <c r="AF243" s="144"/>
      <c r="AG243" s="144" t="s">
        <v>311</v>
      </c>
      <c r="AH243" s="144"/>
      <c r="AI243" s="144"/>
      <c r="AJ243" s="144"/>
      <c r="AK243" s="144"/>
      <c r="AL243" s="144"/>
      <c r="AM243" s="144"/>
      <c r="AN243" s="144"/>
      <c r="AO243" s="144"/>
      <c r="AP243" s="144"/>
      <c r="AQ243" s="144"/>
      <c r="AR243" s="144"/>
      <c r="AS243" s="144"/>
      <c r="AT243" s="144"/>
      <c r="AU243" s="144"/>
      <c r="AV243" s="144"/>
      <c r="AW243" s="144"/>
      <c r="AX243" s="144"/>
      <c r="AY243" s="144"/>
      <c r="AZ243" s="144"/>
      <c r="BA243" s="144"/>
      <c r="BB243" s="144"/>
      <c r="BC243" s="144"/>
      <c r="BD243" s="144"/>
      <c r="BE243" s="144"/>
      <c r="BF243" s="144"/>
      <c r="BG243" s="144"/>
      <c r="BH243" s="144"/>
    </row>
    <row r="244" spans="1:60" outlineLevel="2">
      <c r="A244" s="151"/>
      <c r="B244" s="152"/>
      <c r="C244" s="178" t="s">
        <v>313</v>
      </c>
      <c r="D244" s="176"/>
      <c r="E244" s="177"/>
      <c r="F244" s="154"/>
      <c r="G244" s="154"/>
      <c r="H244" s="154"/>
      <c r="I244" s="154"/>
      <c r="J244" s="154"/>
      <c r="K244" s="154"/>
      <c r="L244" s="154"/>
      <c r="M244" s="154"/>
      <c r="N244" s="153"/>
      <c r="O244" s="153"/>
      <c r="P244" s="153"/>
      <c r="Q244" s="153"/>
      <c r="R244" s="154"/>
      <c r="S244" s="154"/>
      <c r="T244" s="154"/>
      <c r="U244" s="154"/>
      <c r="V244" s="154"/>
      <c r="W244" s="154"/>
      <c r="X244" s="154"/>
      <c r="Y244" s="154"/>
      <c r="Z244" s="144"/>
      <c r="AA244" s="144"/>
      <c r="AB244" s="144"/>
      <c r="AC244" s="144"/>
      <c r="AD244" s="144"/>
      <c r="AE244" s="144"/>
      <c r="AF244" s="144"/>
      <c r="AG244" s="144" t="s">
        <v>153</v>
      </c>
      <c r="AH244" s="144">
        <v>0</v>
      </c>
      <c r="AI244" s="144"/>
      <c r="AJ244" s="144"/>
      <c r="AK244" s="144"/>
      <c r="AL244" s="144"/>
      <c r="AM244" s="144"/>
      <c r="AN244" s="144"/>
      <c r="AO244" s="144"/>
      <c r="AP244" s="144"/>
      <c r="AQ244" s="144"/>
      <c r="AR244" s="144"/>
      <c r="AS244" s="144"/>
      <c r="AT244" s="144"/>
      <c r="AU244" s="144"/>
      <c r="AV244" s="144"/>
      <c r="AW244" s="144"/>
      <c r="AX244" s="144"/>
      <c r="AY244" s="144"/>
      <c r="AZ244" s="144"/>
      <c r="BA244" s="144"/>
      <c r="BB244" s="144"/>
      <c r="BC244" s="144"/>
      <c r="BD244" s="144"/>
      <c r="BE244" s="144"/>
      <c r="BF244" s="144"/>
      <c r="BG244" s="144"/>
      <c r="BH244" s="144"/>
    </row>
    <row r="245" spans="1:60" outlineLevel="3">
      <c r="A245" s="151"/>
      <c r="B245" s="152"/>
      <c r="C245" s="178" t="s">
        <v>314</v>
      </c>
      <c r="D245" s="176"/>
      <c r="E245" s="177"/>
      <c r="F245" s="154"/>
      <c r="G245" s="154"/>
      <c r="H245" s="154"/>
      <c r="I245" s="154"/>
      <c r="J245" s="154"/>
      <c r="K245" s="154"/>
      <c r="L245" s="154"/>
      <c r="M245" s="154"/>
      <c r="N245" s="153"/>
      <c r="O245" s="153"/>
      <c r="P245" s="153"/>
      <c r="Q245" s="153"/>
      <c r="R245" s="154"/>
      <c r="S245" s="154"/>
      <c r="T245" s="154"/>
      <c r="U245" s="154"/>
      <c r="V245" s="154"/>
      <c r="W245" s="154"/>
      <c r="X245" s="154"/>
      <c r="Y245" s="154"/>
      <c r="Z245" s="144"/>
      <c r="AA245" s="144"/>
      <c r="AB245" s="144"/>
      <c r="AC245" s="144"/>
      <c r="AD245" s="144"/>
      <c r="AE245" s="144"/>
      <c r="AF245" s="144"/>
      <c r="AG245" s="144" t="s">
        <v>153</v>
      </c>
      <c r="AH245" s="144">
        <v>0</v>
      </c>
      <c r="AI245" s="144"/>
      <c r="AJ245" s="144"/>
      <c r="AK245" s="144"/>
      <c r="AL245" s="144"/>
      <c r="AM245" s="144"/>
      <c r="AN245" s="144"/>
      <c r="AO245" s="144"/>
      <c r="AP245" s="144"/>
      <c r="AQ245" s="144"/>
      <c r="AR245" s="144"/>
      <c r="AS245" s="144"/>
      <c r="AT245" s="144"/>
      <c r="AU245" s="144"/>
      <c r="AV245" s="144"/>
      <c r="AW245" s="144"/>
      <c r="AX245" s="144"/>
      <c r="AY245" s="144"/>
      <c r="AZ245" s="144"/>
      <c r="BA245" s="144"/>
      <c r="BB245" s="144"/>
      <c r="BC245" s="144"/>
      <c r="BD245" s="144"/>
      <c r="BE245" s="144"/>
      <c r="BF245" s="144"/>
      <c r="BG245" s="144"/>
      <c r="BH245" s="144"/>
    </row>
    <row r="246" spans="1:60" outlineLevel="3">
      <c r="A246" s="151"/>
      <c r="B246" s="152"/>
      <c r="C246" s="178" t="s">
        <v>318</v>
      </c>
      <c r="D246" s="176"/>
      <c r="E246" s="177">
        <v>5.2356600000000002</v>
      </c>
      <c r="F246" s="154"/>
      <c r="G246" s="154"/>
      <c r="H246" s="154"/>
      <c r="I246" s="154"/>
      <c r="J246" s="154"/>
      <c r="K246" s="154"/>
      <c r="L246" s="154"/>
      <c r="M246" s="154"/>
      <c r="N246" s="153"/>
      <c r="O246" s="153"/>
      <c r="P246" s="153"/>
      <c r="Q246" s="153"/>
      <c r="R246" s="154"/>
      <c r="S246" s="154"/>
      <c r="T246" s="154"/>
      <c r="U246" s="154"/>
      <c r="V246" s="154"/>
      <c r="W246" s="154"/>
      <c r="X246" s="154"/>
      <c r="Y246" s="154"/>
      <c r="Z246" s="144"/>
      <c r="AA246" s="144"/>
      <c r="AB246" s="144"/>
      <c r="AC246" s="144"/>
      <c r="AD246" s="144"/>
      <c r="AE246" s="144"/>
      <c r="AF246" s="144"/>
      <c r="AG246" s="144" t="s">
        <v>153</v>
      </c>
      <c r="AH246" s="144">
        <v>0</v>
      </c>
      <c r="AI246" s="144"/>
      <c r="AJ246" s="144"/>
      <c r="AK246" s="144"/>
      <c r="AL246" s="144"/>
      <c r="AM246" s="144"/>
      <c r="AN246" s="144"/>
      <c r="AO246" s="144"/>
      <c r="AP246" s="144"/>
      <c r="AQ246" s="144"/>
      <c r="AR246" s="144"/>
      <c r="AS246" s="144"/>
      <c r="AT246" s="144"/>
      <c r="AU246" s="144"/>
      <c r="AV246" s="144"/>
      <c r="AW246" s="144"/>
      <c r="AX246" s="144"/>
      <c r="AY246" s="144"/>
      <c r="AZ246" s="144"/>
      <c r="BA246" s="144"/>
      <c r="BB246" s="144"/>
      <c r="BC246" s="144"/>
      <c r="BD246" s="144"/>
      <c r="BE246" s="144"/>
      <c r="BF246" s="144"/>
      <c r="BG246" s="144"/>
      <c r="BH246" s="144"/>
    </row>
    <row r="247" spans="1:60" outlineLevel="2">
      <c r="A247" s="151"/>
      <c r="B247" s="152"/>
      <c r="C247" s="321"/>
      <c r="D247" s="322"/>
      <c r="E247" s="322"/>
      <c r="F247" s="322"/>
      <c r="G247" s="322"/>
      <c r="H247" s="154"/>
      <c r="I247" s="154"/>
      <c r="J247" s="154"/>
      <c r="K247" s="154"/>
      <c r="L247" s="154"/>
      <c r="M247" s="154"/>
      <c r="N247" s="153"/>
      <c r="O247" s="153"/>
      <c r="P247" s="153"/>
      <c r="Q247" s="153"/>
      <c r="R247" s="154"/>
      <c r="S247" s="154"/>
      <c r="T247" s="154"/>
      <c r="U247" s="154"/>
      <c r="V247" s="154"/>
      <c r="W247" s="154"/>
      <c r="X247" s="154"/>
      <c r="Y247" s="154"/>
      <c r="Z247" s="144"/>
      <c r="AA247" s="144"/>
      <c r="AB247" s="144"/>
      <c r="AC247" s="144"/>
      <c r="AD247" s="144"/>
      <c r="AE247" s="144"/>
      <c r="AF247" s="144"/>
      <c r="AG247" s="144" t="s">
        <v>131</v>
      </c>
      <c r="AH247" s="144"/>
      <c r="AI247" s="144"/>
      <c r="AJ247" s="144"/>
      <c r="AK247" s="144"/>
      <c r="AL247" s="144"/>
      <c r="AM247" s="144"/>
      <c r="AN247" s="144"/>
      <c r="AO247" s="144"/>
      <c r="AP247" s="144"/>
      <c r="AQ247" s="144"/>
      <c r="AR247" s="144"/>
      <c r="AS247" s="144"/>
      <c r="AT247" s="144"/>
      <c r="AU247" s="144"/>
      <c r="AV247" s="144"/>
      <c r="AW247" s="144"/>
      <c r="AX247" s="144"/>
      <c r="AY247" s="144"/>
      <c r="AZ247" s="144"/>
      <c r="BA247" s="144"/>
      <c r="BB247" s="144"/>
      <c r="BC247" s="144"/>
      <c r="BD247" s="144"/>
      <c r="BE247" s="144"/>
      <c r="BF247" s="144"/>
      <c r="BG247" s="144"/>
      <c r="BH247" s="144"/>
    </row>
    <row r="248" spans="1:60" outlineLevel="1">
      <c r="A248" s="163">
        <v>43</v>
      </c>
      <c r="B248" s="164" t="s">
        <v>319</v>
      </c>
      <c r="C248" s="172" t="s">
        <v>320</v>
      </c>
      <c r="D248" s="165" t="s">
        <v>233</v>
      </c>
      <c r="E248" s="166">
        <v>0.58174000000000003</v>
      </c>
      <c r="F248" s="167"/>
      <c r="G248" s="168">
        <f>ROUND(E248*F248,2)</f>
        <v>0</v>
      </c>
      <c r="H248" s="167">
        <v>0</v>
      </c>
      <c r="I248" s="168">
        <f>ROUND(E248*H248,2)</f>
        <v>0</v>
      </c>
      <c r="J248" s="167">
        <v>490</v>
      </c>
      <c r="K248" s="168">
        <f>ROUND(E248*J248,2)</f>
        <v>285.05</v>
      </c>
      <c r="L248" s="168">
        <v>21</v>
      </c>
      <c r="M248" s="168">
        <f>G248*(1+L248/100)</f>
        <v>0</v>
      </c>
      <c r="N248" s="166">
        <v>0</v>
      </c>
      <c r="O248" s="166">
        <f>ROUND(E248*N248,2)</f>
        <v>0</v>
      </c>
      <c r="P248" s="166">
        <v>0</v>
      </c>
      <c r="Q248" s="166">
        <f>ROUND(E248*P248,2)</f>
        <v>0</v>
      </c>
      <c r="R248" s="168" t="s">
        <v>224</v>
      </c>
      <c r="S248" s="168" t="s">
        <v>124</v>
      </c>
      <c r="T248" s="169" t="s">
        <v>124</v>
      </c>
      <c r="U248" s="154">
        <v>0.94199999999999995</v>
      </c>
      <c r="V248" s="154">
        <f>ROUND(E248*U248,2)</f>
        <v>0.55000000000000004</v>
      </c>
      <c r="W248" s="154"/>
      <c r="X248" s="154" t="s">
        <v>310</v>
      </c>
      <c r="Y248" s="154" t="s">
        <v>127</v>
      </c>
      <c r="Z248" s="144"/>
      <c r="AA248" s="144"/>
      <c r="AB248" s="144"/>
      <c r="AC248" s="144"/>
      <c r="AD248" s="144"/>
      <c r="AE248" s="144"/>
      <c r="AF248" s="144"/>
      <c r="AG248" s="144" t="s">
        <v>311</v>
      </c>
      <c r="AH248" s="144"/>
      <c r="AI248" s="144"/>
      <c r="AJ248" s="144"/>
      <c r="AK248" s="144"/>
      <c r="AL248" s="144"/>
      <c r="AM248" s="144"/>
      <c r="AN248" s="144"/>
      <c r="AO248" s="144"/>
      <c r="AP248" s="144"/>
      <c r="AQ248" s="144"/>
      <c r="AR248" s="144"/>
      <c r="AS248" s="144"/>
      <c r="AT248" s="144"/>
      <c r="AU248" s="144"/>
      <c r="AV248" s="144"/>
      <c r="AW248" s="144"/>
      <c r="AX248" s="144"/>
      <c r="AY248" s="144"/>
      <c r="AZ248" s="144"/>
      <c r="BA248" s="144"/>
      <c r="BB248" s="144"/>
      <c r="BC248" s="144"/>
      <c r="BD248" s="144"/>
      <c r="BE248" s="144"/>
      <c r="BF248" s="144"/>
      <c r="BG248" s="144"/>
      <c r="BH248" s="144"/>
    </row>
    <row r="249" spans="1:60" outlineLevel="2">
      <c r="A249" s="151"/>
      <c r="B249" s="152"/>
      <c r="C249" s="330" t="s">
        <v>321</v>
      </c>
      <c r="D249" s="331"/>
      <c r="E249" s="331"/>
      <c r="F249" s="331"/>
      <c r="G249" s="331"/>
      <c r="H249" s="154"/>
      <c r="I249" s="154"/>
      <c r="J249" s="154"/>
      <c r="K249" s="154"/>
      <c r="L249" s="154"/>
      <c r="M249" s="154"/>
      <c r="N249" s="153"/>
      <c r="O249" s="153"/>
      <c r="P249" s="153"/>
      <c r="Q249" s="153"/>
      <c r="R249" s="154"/>
      <c r="S249" s="154"/>
      <c r="T249" s="154"/>
      <c r="U249" s="154"/>
      <c r="V249" s="154"/>
      <c r="W249" s="154"/>
      <c r="X249" s="154"/>
      <c r="Y249" s="154"/>
      <c r="Z249" s="144"/>
      <c r="AA249" s="144"/>
      <c r="AB249" s="144"/>
      <c r="AC249" s="144"/>
      <c r="AD249" s="144"/>
      <c r="AE249" s="144"/>
      <c r="AF249" s="144"/>
      <c r="AG249" s="144" t="s">
        <v>130</v>
      </c>
      <c r="AH249" s="144"/>
      <c r="AI249" s="144"/>
      <c r="AJ249" s="144"/>
      <c r="AK249" s="144"/>
      <c r="AL249" s="144"/>
      <c r="AM249" s="144"/>
      <c r="AN249" s="144"/>
      <c r="AO249" s="144"/>
      <c r="AP249" s="144"/>
      <c r="AQ249" s="144"/>
      <c r="AR249" s="144"/>
      <c r="AS249" s="144"/>
      <c r="AT249" s="144"/>
      <c r="AU249" s="144"/>
      <c r="AV249" s="144"/>
      <c r="AW249" s="144"/>
      <c r="AX249" s="144"/>
      <c r="AY249" s="144"/>
      <c r="AZ249" s="144"/>
      <c r="BA249" s="144"/>
      <c r="BB249" s="144"/>
      <c r="BC249" s="144"/>
      <c r="BD249" s="144"/>
      <c r="BE249" s="144"/>
      <c r="BF249" s="144"/>
      <c r="BG249" s="144"/>
      <c r="BH249" s="144"/>
    </row>
    <row r="250" spans="1:60" outlineLevel="2">
      <c r="A250" s="151"/>
      <c r="B250" s="152"/>
      <c r="C250" s="178" t="s">
        <v>313</v>
      </c>
      <c r="D250" s="176"/>
      <c r="E250" s="177"/>
      <c r="F250" s="154"/>
      <c r="G250" s="154"/>
      <c r="H250" s="154"/>
      <c r="I250" s="154"/>
      <c r="J250" s="154"/>
      <c r="K250" s="154"/>
      <c r="L250" s="154"/>
      <c r="M250" s="154"/>
      <c r="N250" s="153"/>
      <c r="O250" s="153"/>
      <c r="P250" s="153"/>
      <c r="Q250" s="153"/>
      <c r="R250" s="154"/>
      <c r="S250" s="154"/>
      <c r="T250" s="154"/>
      <c r="U250" s="154"/>
      <c r="V250" s="154"/>
      <c r="W250" s="154"/>
      <c r="X250" s="154"/>
      <c r="Y250" s="154"/>
      <c r="Z250" s="144"/>
      <c r="AA250" s="144"/>
      <c r="AB250" s="144"/>
      <c r="AC250" s="144"/>
      <c r="AD250" s="144"/>
      <c r="AE250" s="144"/>
      <c r="AF250" s="144"/>
      <c r="AG250" s="144" t="s">
        <v>153</v>
      </c>
      <c r="AH250" s="144">
        <v>0</v>
      </c>
      <c r="AI250" s="144"/>
      <c r="AJ250" s="144"/>
      <c r="AK250" s="144"/>
      <c r="AL250" s="144"/>
      <c r="AM250" s="144"/>
      <c r="AN250" s="144"/>
      <c r="AO250" s="144"/>
      <c r="AP250" s="144"/>
      <c r="AQ250" s="144"/>
      <c r="AR250" s="144"/>
      <c r="AS250" s="144"/>
      <c r="AT250" s="144"/>
      <c r="AU250" s="144"/>
      <c r="AV250" s="144"/>
      <c r="AW250" s="144"/>
      <c r="AX250" s="144"/>
      <c r="AY250" s="144"/>
      <c r="AZ250" s="144"/>
      <c r="BA250" s="144"/>
      <c r="BB250" s="144"/>
      <c r="BC250" s="144"/>
      <c r="BD250" s="144"/>
      <c r="BE250" s="144"/>
      <c r="BF250" s="144"/>
      <c r="BG250" s="144"/>
      <c r="BH250" s="144"/>
    </row>
    <row r="251" spans="1:60" outlineLevel="3">
      <c r="A251" s="151"/>
      <c r="B251" s="152"/>
      <c r="C251" s="178" t="s">
        <v>314</v>
      </c>
      <c r="D251" s="176"/>
      <c r="E251" s="177"/>
      <c r="F251" s="154"/>
      <c r="G251" s="154"/>
      <c r="H251" s="154"/>
      <c r="I251" s="154"/>
      <c r="J251" s="154"/>
      <c r="K251" s="154"/>
      <c r="L251" s="154"/>
      <c r="M251" s="154"/>
      <c r="N251" s="153"/>
      <c r="O251" s="153"/>
      <c r="P251" s="153"/>
      <c r="Q251" s="153"/>
      <c r="R251" s="154"/>
      <c r="S251" s="154"/>
      <c r="T251" s="154"/>
      <c r="U251" s="154"/>
      <c r="V251" s="154"/>
      <c r="W251" s="154"/>
      <c r="X251" s="154"/>
      <c r="Y251" s="154"/>
      <c r="Z251" s="144"/>
      <c r="AA251" s="144"/>
      <c r="AB251" s="144"/>
      <c r="AC251" s="144"/>
      <c r="AD251" s="144"/>
      <c r="AE251" s="144"/>
      <c r="AF251" s="144"/>
      <c r="AG251" s="144" t="s">
        <v>153</v>
      </c>
      <c r="AH251" s="144">
        <v>0</v>
      </c>
      <c r="AI251" s="144"/>
      <c r="AJ251" s="144"/>
      <c r="AK251" s="144"/>
      <c r="AL251" s="144"/>
      <c r="AM251" s="144"/>
      <c r="AN251" s="144"/>
      <c r="AO251" s="144"/>
      <c r="AP251" s="144"/>
      <c r="AQ251" s="144"/>
      <c r="AR251" s="144"/>
      <c r="AS251" s="144"/>
      <c r="AT251" s="144"/>
      <c r="AU251" s="144"/>
      <c r="AV251" s="144"/>
      <c r="AW251" s="144"/>
      <c r="AX251" s="144"/>
      <c r="AY251" s="144"/>
      <c r="AZ251" s="144"/>
      <c r="BA251" s="144"/>
      <c r="BB251" s="144"/>
      <c r="BC251" s="144"/>
      <c r="BD251" s="144"/>
      <c r="BE251" s="144"/>
      <c r="BF251" s="144"/>
      <c r="BG251" s="144"/>
      <c r="BH251" s="144"/>
    </row>
    <row r="252" spans="1:60" outlineLevel="3">
      <c r="A252" s="151"/>
      <c r="B252" s="152"/>
      <c r="C252" s="178" t="s">
        <v>315</v>
      </c>
      <c r="D252" s="176"/>
      <c r="E252" s="177">
        <v>0.58174000000000003</v>
      </c>
      <c r="F252" s="154"/>
      <c r="G252" s="154"/>
      <c r="H252" s="154"/>
      <c r="I252" s="154"/>
      <c r="J252" s="154"/>
      <c r="K252" s="154"/>
      <c r="L252" s="154"/>
      <c r="M252" s="154"/>
      <c r="N252" s="153"/>
      <c r="O252" s="153"/>
      <c r="P252" s="153"/>
      <c r="Q252" s="153"/>
      <c r="R252" s="154"/>
      <c r="S252" s="154"/>
      <c r="T252" s="154"/>
      <c r="U252" s="154"/>
      <c r="V252" s="154"/>
      <c r="W252" s="154"/>
      <c r="X252" s="154"/>
      <c r="Y252" s="154"/>
      <c r="Z252" s="144"/>
      <c r="AA252" s="144"/>
      <c r="AB252" s="144"/>
      <c r="AC252" s="144"/>
      <c r="AD252" s="144"/>
      <c r="AE252" s="144"/>
      <c r="AF252" s="144"/>
      <c r="AG252" s="144" t="s">
        <v>153</v>
      </c>
      <c r="AH252" s="144">
        <v>0</v>
      </c>
      <c r="AI252" s="144"/>
      <c r="AJ252" s="144"/>
      <c r="AK252" s="144"/>
      <c r="AL252" s="144"/>
      <c r="AM252" s="144"/>
      <c r="AN252" s="144"/>
      <c r="AO252" s="144"/>
      <c r="AP252" s="144"/>
      <c r="AQ252" s="144"/>
      <c r="AR252" s="144"/>
      <c r="AS252" s="144"/>
      <c r="AT252" s="144"/>
      <c r="AU252" s="144"/>
      <c r="AV252" s="144"/>
      <c r="AW252" s="144"/>
      <c r="AX252" s="144"/>
      <c r="AY252" s="144"/>
      <c r="AZ252" s="144"/>
      <c r="BA252" s="144"/>
      <c r="BB252" s="144"/>
      <c r="BC252" s="144"/>
      <c r="BD252" s="144"/>
      <c r="BE252" s="144"/>
      <c r="BF252" s="144"/>
      <c r="BG252" s="144"/>
      <c r="BH252" s="144"/>
    </row>
    <row r="253" spans="1:60" outlineLevel="2">
      <c r="A253" s="151"/>
      <c r="B253" s="152"/>
      <c r="C253" s="321"/>
      <c r="D253" s="322"/>
      <c r="E253" s="322"/>
      <c r="F253" s="322"/>
      <c r="G253" s="322"/>
      <c r="H253" s="154"/>
      <c r="I253" s="154"/>
      <c r="J253" s="154"/>
      <c r="K253" s="154"/>
      <c r="L253" s="154"/>
      <c r="M253" s="154"/>
      <c r="N253" s="153"/>
      <c r="O253" s="153"/>
      <c r="P253" s="153"/>
      <c r="Q253" s="153"/>
      <c r="R253" s="154"/>
      <c r="S253" s="154"/>
      <c r="T253" s="154"/>
      <c r="U253" s="154"/>
      <c r="V253" s="154"/>
      <c r="W253" s="154"/>
      <c r="X253" s="154"/>
      <c r="Y253" s="154"/>
      <c r="Z253" s="144"/>
      <c r="AA253" s="144"/>
      <c r="AB253" s="144"/>
      <c r="AC253" s="144"/>
      <c r="AD253" s="144"/>
      <c r="AE253" s="144"/>
      <c r="AF253" s="144"/>
      <c r="AG253" s="144" t="s">
        <v>131</v>
      </c>
      <c r="AH253" s="144"/>
      <c r="AI253" s="144"/>
      <c r="AJ253" s="144"/>
      <c r="AK253" s="144"/>
      <c r="AL253" s="144"/>
      <c r="AM253" s="144"/>
      <c r="AN253" s="144"/>
      <c r="AO253" s="144"/>
      <c r="AP253" s="144"/>
      <c r="AQ253" s="144"/>
      <c r="AR253" s="144"/>
      <c r="AS253" s="144"/>
      <c r="AT253" s="144"/>
      <c r="AU253" s="144"/>
      <c r="AV253" s="144"/>
      <c r="AW253" s="144"/>
      <c r="AX253" s="144"/>
      <c r="AY253" s="144"/>
      <c r="AZ253" s="144"/>
      <c r="BA253" s="144"/>
      <c r="BB253" s="144"/>
      <c r="BC253" s="144"/>
      <c r="BD253" s="144"/>
      <c r="BE253" s="144"/>
      <c r="BF253" s="144"/>
      <c r="BG253" s="144"/>
      <c r="BH253" s="144"/>
    </row>
    <row r="254" spans="1:60" ht="22.5" outlineLevel="1">
      <c r="A254" s="163">
        <v>44</v>
      </c>
      <c r="B254" s="164" t="s">
        <v>322</v>
      </c>
      <c r="C254" s="172" t="s">
        <v>323</v>
      </c>
      <c r="D254" s="165" t="s">
        <v>233</v>
      </c>
      <c r="E254" s="166">
        <v>1.1634800000000001</v>
      </c>
      <c r="F254" s="167"/>
      <c r="G254" s="168">
        <f>ROUND(E254*F254,2)</f>
        <v>0</v>
      </c>
      <c r="H254" s="167">
        <v>0</v>
      </c>
      <c r="I254" s="168">
        <f>ROUND(E254*H254,2)</f>
        <v>0</v>
      </c>
      <c r="J254" s="167">
        <v>54.7</v>
      </c>
      <c r="K254" s="168">
        <f>ROUND(E254*J254,2)</f>
        <v>63.64</v>
      </c>
      <c r="L254" s="168">
        <v>21</v>
      </c>
      <c r="M254" s="168">
        <f>G254*(1+L254/100)</f>
        <v>0</v>
      </c>
      <c r="N254" s="166">
        <v>0</v>
      </c>
      <c r="O254" s="166">
        <f>ROUND(E254*N254,2)</f>
        <v>0</v>
      </c>
      <c r="P254" s="166">
        <v>0</v>
      </c>
      <c r="Q254" s="166">
        <f>ROUND(E254*P254,2)</f>
        <v>0</v>
      </c>
      <c r="R254" s="168" t="s">
        <v>224</v>
      </c>
      <c r="S254" s="168" t="s">
        <v>124</v>
      </c>
      <c r="T254" s="169" t="s">
        <v>124</v>
      </c>
      <c r="U254" s="154">
        <v>0.11</v>
      </c>
      <c r="V254" s="154">
        <f>ROUND(E254*U254,2)</f>
        <v>0.13</v>
      </c>
      <c r="W254" s="154"/>
      <c r="X254" s="154" t="s">
        <v>310</v>
      </c>
      <c r="Y254" s="154" t="s">
        <v>127</v>
      </c>
      <c r="Z254" s="144"/>
      <c r="AA254" s="144"/>
      <c r="AB254" s="144"/>
      <c r="AC254" s="144"/>
      <c r="AD254" s="144"/>
      <c r="AE254" s="144"/>
      <c r="AF254" s="144"/>
      <c r="AG254" s="144" t="s">
        <v>311</v>
      </c>
      <c r="AH254" s="144"/>
      <c r="AI254" s="144"/>
      <c r="AJ254" s="144"/>
      <c r="AK254" s="144"/>
      <c r="AL254" s="144"/>
      <c r="AM254" s="144"/>
      <c r="AN254" s="144"/>
      <c r="AO254" s="144"/>
      <c r="AP254" s="144"/>
      <c r="AQ254" s="144"/>
      <c r="AR254" s="144"/>
      <c r="AS254" s="144"/>
      <c r="AT254" s="144"/>
      <c r="AU254" s="144"/>
      <c r="AV254" s="144"/>
      <c r="AW254" s="144"/>
      <c r="AX254" s="144"/>
      <c r="AY254" s="144"/>
      <c r="AZ254" s="144"/>
      <c r="BA254" s="144"/>
      <c r="BB254" s="144"/>
      <c r="BC254" s="144"/>
      <c r="BD254" s="144"/>
      <c r="BE254" s="144"/>
      <c r="BF254" s="144"/>
      <c r="BG254" s="144"/>
      <c r="BH254" s="144"/>
    </row>
    <row r="255" spans="1:60" outlineLevel="2">
      <c r="A255" s="151"/>
      <c r="B255" s="152"/>
      <c r="C255" s="178" t="s">
        <v>313</v>
      </c>
      <c r="D255" s="176"/>
      <c r="E255" s="177"/>
      <c r="F255" s="154"/>
      <c r="G255" s="154"/>
      <c r="H255" s="154"/>
      <c r="I255" s="154"/>
      <c r="J255" s="154"/>
      <c r="K255" s="154"/>
      <c r="L255" s="154"/>
      <c r="M255" s="154"/>
      <c r="N255" s="153"/>
      <c r="O255" s="153"/>
      <c r="P255" s="153"/>
      <c r="Q255" s="153"/>
      <c r="R255" s="154"/>
      <c r="S255" s="154"/>
      <c r="T255" s="154"/>
      <c r="U255" s="154"/>
      <c r="V255" s="154"/>
      <c r="W255" s="154"/>
      <c r="X255" s="154"/>
      <c r="Y255" s="154"/>
      <c r="Z255" s="144"/>
      <c r="AA255" s="144"/>
      <c r="AB255" s="144"/>
      <c r="AC255" s="144"/>
      <c r="AD255" s="144"/>
      <c r="AE255" s="144"/>
      <c r="AF255" s="144"/>
      <c r="AG255" s="144" t="s">
        <v>153</v>
      </c>
      <c r="AH255" s="144">
        <v>0</v>
      </c>
      <c r="AI255" s="144"/>
      <c r="AJ255" s="144"/>
      <c r="AK255" s="144"/>
      <c r="AL255" s="144"/>
      <c r="AM255" s="144"/>
      <c r="AN255" s="144"/>
      <c r="AO255" s="144"/>
      <c r="AP255" s="144"/>
      <c r="AQ255" s="144"/>
      <c r="AR255" s="144"/>
      <c r="AS255" s="144"/>
      <c r="AT255" s="144"/>
      <c r="AU255" s="144"/>
      <c r="AV255" s="144"/>
      <c r="AW255" s="144"/>
      <c r="AX255" s="144"/>
      <c r="AY255" s="144"/>
      <c r="AZ255" s="144"/>
      <c r="BA255" s="144"/>
      <c r="BB255" s="144"/>
      <c r="BC255" s="144"/>
      <c r="BD255" s="144"/>
      <c r="BE255" s="144"/>
      <c r="BF255" s="144"/>
      <c r="BG255" s="144"/>
      <c r="BH255" s="144"/>
    </row>
    <row r="256" spans="1:60" outlineLevel="3">
      <c r="A256" s="151"/>
      <c r="B256" s="152"/>
      <c r="C256" s="178" t="s">
        <v>314</v>
      </c>
      <c r="D256" s="176"/>
      <c r="E256" s="177"/>
      <c r="F256" s="154"/>
      <c r="G256" s="154"/>
      <c r="H256" s="154"/>
      <c r="I256" s="154"/>
      <c r="J256" s="154"/>
      <c r="K256" s="154"/>
      <c r="L256" s="154"/>
      <c r="M256" s="154"/>
      <c r="N256" s="153"/>
      <c r="O256" s="153"/>
      <c r="P256" s="153"/>
      <c r="Q256" s="153"/>
      <c r="R256" s="154"/>
      <c r="S256" s="154"/>
      <c r="T256" s="154"/>
      <c r="U256" s="154"/>
      <c r="V256" s="154"/>
      <c r="W256" s="154"/>
      <c r="X256" s="154"/>
      <c r="Y256" s="154"/>
      <c r="Z256" s="144"/>
      <c r="AA256" s="144"/>
      <c r="AB256" s="144"/>
      <c r="AC256" s="144"/>
      <c r="AD256" s="144"/>
      <c r="AE256" s="144"/>
      <c r="AF256" s="144"/>
      <c r="AG256" s="144" t="s">
        <v>153</v>
      </c>
      <c r="AH256" s="144">
        <v>0</v>
      </c>
      <c r="AI256" s="144"/>
      <c r="AJ256" s="144"/>
      <c r="AK256" s="144"/>
      <c r="AL256" s="144"/>
      <c r="AM256" s="144"/>
      <c r="AN256" s="144"/>
      <c r="AO256" s="144"/>
      <c r="AP256" s="144"/>
      <c r="AQ256" s="144"/>
      <c r="AR256" s="144"/>
      <c r="AS256" s="144"/>
      <c r="AT256" s="144"/>
      <c r="AU256" s="144"/>
      <c r="AV256" s="144"/>
      <c r="AW256" s="144"/>
      <c r="AX256" s="144"/>
      <c r="AY256" s="144"/>
      <c r="AZ256" s="144"/>
      <c r="BA256" s="144"/>
      <c r="BB256" s="144"/>
      <c r="BC256" s="144"/>
      <c r="BD256" s="144"/>
      <c r="BE256" s="144"/>
      <c r="BF256" s="144"/>
      <c r="BG256" s="144"/>
      <c r="BH256" s="144"/>
    </row>
    <row r="257" spans="1:60" outlineLevel="3">
      <c r="A257" s="151"/>
      <c r="B257" s="152"/>
      <c r="C257" s="178" t="s">
        <v>324</v>
      </c>
      <c r="D257" s="176"/>
      <c r="E257" s="177">
        <v>1.1634800000000001</v>
      </c>
      <c r="F257" s="154"/>
      <c r="G257" s="154"/>
      <c r="H257" s="154"/>
      <c r="I257" s="154"/>
      <c r="J257" s="154"/>
      <c r="K257" s="154"/>
      <c r="L257" s="154"/>
      <c r="M257" s="154"/>
      <c r="N257" s="153"/>
      <c r="O257" s="153"/>
      <c r="P257" s="153"/>
      <c r="Q257" s="153"/>
      <c r="R257" s="154"/>
      <c r="S257" s="154"/>
      <c r="T257" s="154"/>
      <c r="U257" s="154"/>
      <c r="V257" s="154"/>
      <c r="W257" s="154"/>
      <c r="X257" s="154"/>
      <c r="Y257" s="154"/>
      <c r="Z257" s="144"/>
      <c r="AA257" s="144"/>
      <c r="AB257" s="144"/>
      <c r="AC257" s="144"/>
      <c r="AD257" s="144"/>
      <c r="AE257" s="144"/>
      <c r="AF257" s="144"/>
      <c r="AG257" s="144" t="s">
        <v>153</v>
      </c>
      <c r="AH257" s="144">
        <v>0</v>
      </c>
      <c r="AI257" s="144"/>
      <c r="AJ257" s="144"/>
      <c r="AK257" s="144"/>
      <c r="AL257" s="144"/>
      <c r="AM257" s="144"/>
      <c r="AN257" s="144"/>
      <c r="AO257" s="144"/>
      <c r="AP257" s="144"/>
      <c r="AQ257" s="144"/>
      <c r="AR257" s="144"/>
      <c r="AS257" s="144"/>
      <c r="AT257" s="144"/>
      <c r="AU257" s="144"/>
      <c r="AV257" s="144"/>
      <c r="AW257" s="144"/>
      <c r="AX257" s="144"/>
      <c r="AY257" s="144"/>
      <c r="AZ257" s="144"/>
      <c r="BA257" s="144"/>
      <c r="BB257" s="144"/>
      <c r="BC257" s="144"/>
      <c r="BD257" s="144"/>
      <c r="BE257" s="144"/>
      <c r="BF257" s="144"/>
      <c r="BG257" s="144"/>
      <c r="BH257" s="144"/>
    </row>
    <row r="258" spans="1:60" outlineLevel="2">
      <c r="A258" s="151"/>
      <c r="B258" s="152"/>
      <c r="C258" s="321"/>
      <c r="D258" s="322"/>
      <c r="E258" s="322"/>
      <c r="F258" s="322"/>
      <c r="G258" s="322"/>
      <c r="H258" s="154"/>
      <c r="I258" s="154"/>
      <c r="J258" s="154"/>
      <c r="K258" s="154"/>
      <c r="L258" s="154"/>
      <c r="M258" s="154"/>
      <c r="N258" s="153"/>
      <c r="O258" s="153"/>
      <c r="P258" s="153"/>
      <c r="Q258" s="153"/>
      <c r="R258" s="154"/>
      <c r="S258" s="154"/>
      <c r="T258" s="154"/>
      <c r="U258" s="154"/>
      <c r="V258" s="154"/>
      <c r="W258" s="154"/>
      <c r="X258" s="154"/>
      <c r="Y258" s="154"/>
      <c r="Z258" s="144"/>
      <c r="AA258" s="144"/>
      <c r="AB258" s="144"/>
      <c r="AC258" s="144"/>
      <c r="AD258" s="144"/>
      <c r="AE258" s="144"/>
      <c r="AF258" s="144"/>
      <c r="AG258" s="144" t="s">
        <v>131</v>
      </c>
      <c r="AH258" s="144"/>
      <c r="AI258" s="144"/>
      <c r="AJ258" s="144"/>
      <c r="AK258" s="144"/>
      <c r="AL258" s="144"/>
      <c r="AM258" s="144"/>
      <c r="AN258" s="144"/>
      <c r="AO258" s="144"/>
      <c r="AP258" s="144"/>
      <c r="AQ258" s="144"/>
      <c r="AR258" s="144"/>
      <c r="AS258" s="144"/>
      <c r="AT258" s="144"/>
      <c r="AU258" s="144"/>
      <c r="AV258" s="144"/>
      <c r="AW258" s="144"/>
      <c r="AX258" s="144"/>
      <c r="AY258" s="144"/>
      <c r="AZ258" s="144"/>
      <c r="BA258" s="144"/>
      <c r="BB258" s="144"/>
      <c r="BC258" s="144"/>
      <c r="BD258" s="144"/>
      <c r="BE258" s="144"/>
      <c r="BF258" s="144"/>
      <c r="BG258" s="144"/>
      <c r="BH258" s="144"/>
    </row>
    <row r="259" spans="1:60" outlineLevel="1">
      <c r="A259" s="163">
        <v>45</v>
      </c>
      <c r="B259" s="164" t="s">
        <v>325</v>
      </c>
      <c r="C259" s="172" t="s">
        <v>326</v>
      </c>
      <c r="D259" s="165" t="s">
        <v>233</v>
      </c>
      <c r="E259" s="166">
        <v>0.57591999999999999</v>
      </c>
      <c r="F259" s="167"/>
      <c r="G259" s="168">
        <f>ROUND(E259*F259,2)</f>
        <v>0</v>
      </c>
      <c r="H259" s="167">
        <v>0</v>
      </c>
      <c r="I259" s="168">
        <f>ROUND(E259*H259,2)</f>
        <v>0</v>
      </c>
      <c r="J259" s="167">
        <v>1250</v>
      </c>
      <c r="K259" s="168">
        <f>ROUND(E259*J259,2)</f>
        <v>719.9</v>
      </c>
      <c r="L259" s="168">
        <v>21</v>
      </c>
      <c r="M259" s="168">
        <f>G259*(1+L259/100)</f>
        <v>0</v>
      </c>
      <c r="N259" s="166">
        <v>0</v>
      </c>
      <c r="O259" s="166">
        <f>ROUND(E259*N259,2)</f>
        <v>0</v>
      </c>
      <c r="P259" s="166">
        <v>0</v>
      </c>
      <c r="Q259" s="166">
        <f>ROUND(E259*P259,2)</f>
        <v>0</v>
      </c>
      <c r="R259" s="168"/>
      <c r="S259" s="168" t="s">
        <v>135</v>
      </c>
      <c r="T259" s="169" t="s">
        <v>125</v>
      </c>
      <c r="U259" s="154">
        <v>0</v>
      </c>
      <c r="V259" s="154">
        <f>ROUND(E259*U259,2)</f>
        <v>0</v>
      </c>
      <c r="W259" s="154"/>
      <c r="X259" s="154" t="s">
        <v>310</v>
      </c>
      <c r="Y259" s="154" t="s">
        <v>127</v>
      </c>
      <c r="Z259" s="144"/>
      <c r="AA259" s="144"/>
      <c r="AB259" s="144"/>
      <c r="AC259" s="144"/>
      <c r="AD259" s="144"/>
      <c r="AE259" s="144"/>
      <c r="AF259" s="144"/>
      <c r="AG259" s="144" t="s">
        <v>311</v>
      </c>
      <c r="AH259" s="144"/>
      <c r="AI259" s="144"/>
      <c r="AJ259" s="144"/>
      <c r="AK259" s="144"/>
      <c r="AL259" s="144"/>
      <c r="AM259" s="144"/>
      <c r="AN259" s="144"/>
      <c r="AO259" s="144"/>
      <c r="AP259" s="144"/>
      <c r="AQ259" s="144"/>
      <c r="AR259" s="144"/>
      <c r="AS259" s="144"/>
      <c r="AT259" s="144"/>
      <c r="AU259" s="144"/>
      <c r="AV259" s="144"/>
      <c r="AW259" s="144"/>
      <c r="AX259" s="144"/>
      <c r="AY259" s="144"/>
      <c r="AZ259" s="144"/>
      <c r="BA259" s="144"/>
      <c r="BB259" s="144"/>
      <c r="BC259" s="144"/>
      <c r="BD259" s="144"/>
      <c r="BE259" s="144"/>
      <c r="BF259" s="144"/>
      <c r="BG259" s="144"/>
      <c r="BH259" s="144"/>
    </row>
    <row r="260" spans="1:60" outlineLevel="2">
      <c r="A260" s="151"/>
      <c r="B260" s="152"/>
      <c r="C260" s="330" t="s">
        <v>327</v>
      </c>
      <c r="D260" s="331"/>
      <c r="E260" s="331"/>
      <c r="F260" s="331"/>
      <c r="G260" s="331"/>
      <c r="H260" s="154"/>
      <c r="I260" s="154"/>
      <c r="J260" s="154"/>
      <c r="K260" s="154"/>
      <c r="L260" s="154"/>
      <c r="M260" s="154"/>
      <c r="N260" s="153"/>
      <c r="O260" s="153"/>
      <c r="P260" s="153"/>
      <c r="Q260" s="153"/>
      <c r="R260" s="154"/>
      <c r="S260" s="154"/>
      <c r="T260" s="154"/>
      <c r="U260" s="154"/>
      <c r="V260" s="154"/>
      <c r="W260" s="154"/>
      <c r="X260" s="154"/>
      <c r="Y260" s="154"/>
      <c r="Z260" s="144"/>
      <c r="AA260" s="144"/>
      <c r="AB260" s="144"/>
      <c r="AC260" s="144"/>
      <c r="AD260" s="144"/>
      <c r="AE260" s="144"/>
      <c r="AF260" s="144"/>
      <c r="AG260" s="144" t="s">
        <v>130</v>
      </c>
      <c r="AH260" s="144"/>
      <c r="AI260" s="144"/>
      <c r="AJ260" s="144"/>
      <c r="AK260" s="144"/>
      <c r="AL260" s="144"/>
      <c r="AM260" s="144"/>
      <c r="AN260" s="144"/>
      <c r="AO260" s="144"/>
      <c r="AP260" s="144"/>
      <c r="AQ260" s="144"/>
      <c r="AR260" s="144"/>
      <c r="AS260" s="144"/>
      <c r="AT260" s="144"/>
      <c r="AU260" s="144"/>
      <c r="AV260" s="144"/>
      <c r="AW260" s="144"/>
      <c r="AX260" s="144"/>
      <c r="AY260" s="144"/>
      <c r="AZ260" s="144"/>
      <c r="BA260" s="144"/>
      <c r="BB260" s="144"/>
      <c r="BC260" s="144"/>
      <c r="BD260" s="144"/>
      <c r="BE260" s="144"/>
      <c r="BF260" s="144"/>
      <c r="BG260" s="144"/>
      <c r="BH260" s="144"/>
    </row>
    <row r="261" spans="1:60" outlineLevel="2">
      <c r="A261" s="151"/>
      <c r="B261" s="152"/>
      <c r="C261" s="178" t="s">
        <v>313</v>
      </c>
      <c r="D261" s="176"/>
      <c r="E261" s="177"/>
      <c r="F261" s="154"/>
      <c r="G261" s="154"/>
      <c r="H261" s="154"/>
      <c r="I261" s="154"/>
      <c r="J261" s="154"/>
      <c r="K261" s="154"/>
      <c r="L261" s="154"/>
      <c r="M261" s="154"/>
      <c r="N261" s="153"/>
      <c r="O261" s="153"/>
      <c r="P261" s="153"/>
      <c r="Q261" s="153"/>
      <c r="R261" s="154"/>
      <c r="S261" s="154"/>
      <c r="T261" s="154"/>
      <c r="U261" s="154"/>
      <c r="V261" s="154"/>
      <c r="W261" s="154"/>
      <c r="X261" s="154"/>
      <c r="Y261" s="154"/>
      <c r="Z261" s="144"/>
      <c r="AA261" s="144"/>
      <c r="AB261" s="144"/>
      <c r="AC261" s="144"/>
      <c r="AD261" s="144"/>
      <c r="AE261" s="144"/>
      <c r="AF261" s="144"/>
      <c r="AG261" s="144" t="s">
        <v>153</v>
      </c>
      <c r="AH261" s="144">
        <v>0</v>
      </c>
      <c r="AI261" s="144"/>
      <c r="AJ261" s="144"/>
      <c r="AK261" s="144"/>
      <c r="AL261" s="144"/>
      <c r="AM261" s="144"/>
      <c r="AN261" s="144"/>
      <c r="AO261" s="144"/>
      <c r="AP261" s="144"/>
      <c r="AQ261" s="144"/>
      <c r="AR261" s="144"/>
      <c r="AS261" s="144"/>
      <c r="AT261" s="144"/>
      <c r="AU261" s="144"/>
      <c r="AV261" s="144"/>
      <c r="AW261" s="144"/>
      <c r="AX261" s="144"/>
      <c r="AY261" s="144"/>
      <c r="AZ261" s="144"/>
      <c r="BA261" s="144"/>
      <c r="BB261" s="144"/>
      <c r="BC261" s="144"/>
      <c r="BD261" s="144"/>
      <c r="BE261" s="144"/>
      <c r="BF261" s="144"/>
      <c r="BG261" s="144"/>
      <c r="BH261" s="144"/>
    </row>
    <row r="262" spans="1:60" outlineLevel="3">
      <c r="A262" s="151"/>
      <c r="B262" s="152"/>
      <c r="C262" s="178" t="s">
        <v>314</v>
      </c>
      <c r="D262" s="176"/>
      <c r="E262" s="177"/>
      <c r="F262" s="154"/>
      <c r="G262" s="154"/>
      <c r="H262" s="154"/>
      <c r="I262" s="154"/>
      <c r="J262" s="154"/>
      <c r="K262" s="154"/>
      <c r="L262" s="154"/>
      <c r="M262" s="154"/>
      <c r="N262" s="153"/>
      <c r="O262" s="153"/>
      <c r="P262" s="153"/>
      <c r="Q262" s="153"/>
      <c r="R262" s="154"/>
      <c r="S262" s="154"/>
      <c r="T262" s="154"/>
      <c r="U262" s="154"/>
      <c r="V262" s="154"/>
      <c r="W262" s="154"/>
      <c r="X262" s="154"/>
      <c r="Y262" s="154"/>
      <c r="Z262" s="144"/>
      <c r="AA262" s="144"/>
      <c r="AB262" s="144"/>
      <c r="AC262" s="144"/>
      <c r="AD262" s="144"/>
      <c r="AE262" s="144"/>
      <c r="AF262" s="144"/>
      <c r="AG262" s="144" t="s">
        <v>153</v>
      </c>
      <c r="AH262" s="144">
        <v>0</v>
      </c>
      <c r="AI262" s="144"/>
      <c r="AJ262" s="144"/>
      <c r="AK262" s="144"/>
      <c r="AL262" s="144"/>
      <c r="AM262" s="144"/>
      <c r="AN262" s="144"/>
      <c r="AO262" s="144"/>
      <c r="AP262" s="144"/>
      <c r="AQ262" s="144"/>
      <c r="AR262" s="144"/>
      <c r="AS262" s="144"/>
      <c r="AT262" s="144"/>
      <c r="AU262" s="144"/>
      <c r="AV262" s="144"/>
      <c r="AW262" s="144"/>
      <c r="AX262" s="144"/>
      <c r="AY262" s="144"/>
      <c r="AZ262" s="144"/>
      <c r="BA262" s="144"/>
      <c r="BB262" s="144"/>
      <c r="BC262" s="144"/>
      <c r="BD262" s="144"/>
      <c r="BE262" s="144"/>
      <c r="BF262" s="144"/>
      <c r="BG262" s="144"/>
      <c r="BH262" s="144"/>
    </row>
    <row r="263" spans="1:60" outlineLevel="3">
      <c r="A263" s="151"/>
      <c r="B263" s="152"/>
      <c r="C263" s="178" t="s">
        <v>328</v>
      </c>
      <c r="D263" s="176"/>
      <c r="E263" s="177">
        <v>0.57591999999999999</v>
      </c>
      <c r="F263" s="154"/>
      <c r="G263" s="154"/>
      <c r="H263" s="154"/>
      <c r="I263" s="154"/>
      <c r="J263" s="154"/>
      <c r="K263" s="154"/>
      <c r="L263" s="154"/>
      <c r="M263" s="154"/>
      <c r="N263" s="153"/>
      <c r="O263" s="153"/>
      <c r="P263" s="153"/>
      <c r="Q263" s="153"/>
      <c r="R263" s="154"/>
      <c r="S263" s="154"/>
      <c r="T263" s="154"/>
      <c r="U263" s="154"/>
      <c r="V263" s="154"/>
      <c r="W263" s="154"/>
      <c r="X263" s="154"/>
      <c r="Y263" s="154"/>
      <c r="Z263" s="144"/>
      <c r="AA263" s="144"/>
      <c r="AB263" s="144"/>
      <c r="AC263" s="144"/>
      <c r="AD263" s="144"/>
      <c r="AE263" s="144"/>
      <c r="AF263" s="144"/>
      <c r="AG263" s="144" t="s">
        <v>153</v>
      </c>
      <c r="AH263" s="144">
        <v>0</v>
      </c>
      <c r="AI263" s="144"/>
      <c r="AJ263" s="144"/>
      <c r="AK263" s="144"/>
      <c r="AL263" s="144"/>
      <c r="AM263" s="144"/>
      <c r="AN263" s="144"/>
      <c r="AO263" s="144"/>
      <c r="AP263" s="144"/>
      <c r="AQ263" s="144"/>
      <c r="AR263" s="144"/>
      <c r="AS263" s="144"/>
      <c r="AT263" s="144"/>
      <c r="AU263" s="144"/>
      <c r="AV263" s="144"/>
      <c r="AW263" s="144"/>
      <c r="AX263" s="144"/>
      <c r="AY263" s="144"/>
      <c r="AZ263" s="144"/>
      <c r="BA263" s="144"/>
      <c r="BB263" s="144"/>
      <c r="BC263" s="144"/>
      <c r="BD263" s="144"/>
      <c r="BE263" s="144"/>
      <c r="BF263" s="144"/>
      <c r="BG263" s="144"/>
      <c r="BH263" s="144"/>
    </row>
    <row r="264" spans="1:60" outlineLevel="2">
      <c r="A264" s="151"/>
      <c r="B264" s="152"/>
      <c r="C264" s="321"/>
      <c r="D264" s="322"/>
      <c r="E264" s="322"/>
      <c r="F264" s="322"/>
      <c r="G264" s="322"/>
      <c r="H264" s="154"/>
      <c r="I264" s="154"/>
      <c r="J264" s="154"/>
      <c r="K264" s="154"/>
      <c r="L264" s="154"/>
      <c r="M264" s="154"/>
      <c r="N264" s="153"/>
      <c r="O264" s="153"/>
      <c r="P264" s="153"/>
      <c r="Q264" s="153"/>
      <c r="R264" s="154"/>
      <c r="S264" s="154"/>
      <c r="T264" s="154"/>
      <c r="U264" s="154"/>
      <c r="V264" s="154"/>
      <c r="W264" s="154"/>
      <c r="X264" s="154"/>
      <c r="Y264" s="154"/>
      <c r="Z264" s="144"/>
      <c r="AA264" s="144"/>
      <c r="AB264" s="144"/>
      <c r="AC264" s="144"/>
      <c r="AD264" s="144"/>
      <c r="AE264" s="144"/>
      <c r="AF264" s="144"/>
      <c r="AG264" s="144" t="s">
        <v>131</v>
      </c>
      <c r="AH264" s="144"/>
      <c r="AI264" s="144"/>
      <c r="AJ264" s="144"/>
      <c r="AK264" s="144"/>
      <c r="AL264" s="144"/>
      <c r="AM264" s="144"/>
      <c r="AN264" s="144"/>
      <c r="AO264" s="144"/>
      <c r="AP264" s="144"/>
      <c r="AQ264" s="144"/>
      <c r="AR264" s="144"/>
      <c r="AS264" s="144"/>
      <c r="AT264" s="144"/>
      <c r="AU264" s="144"/>
      <c r="AV264" s="144"/>
      <c r="AW264" s="144"/>
      <c r="AX264" s="144"/>
      <c r="AY264" s="144"/>
      <c r="AZ264" s="144"/>
      <c r="BA264" s="144"/>
      <c r="BB264" s="144"/>
      <c r="BC264" s="144"/>
      <c r="BD264" s="144"/>
      <c r="BE264" s="144"/>
      <c r="BF264" s="144"/>
      <c r="BG264" s="144"/>
      <c r="BH264" s="144"/>
    </row>
    <row r="265" spans="1:60">
      <c r="A265" s="3"/>
      <c r="B265" s="4"/>
      <c r="C265" s="173"/>
      <c r="D265" s="6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AE265">
        <v>12</v>
      </c>
      <c r="AF265">
        <v>21</v>
      </c>
      <c r="AG265" t="s">
        <v>105</v>
      </c>
    </row>
    <row r="266" spans="1:60">
      <c r="A266" s="147"/>
      <c r="B266" s="148" t="s">
        <v>28</v>
      </c>
      <c r="C266" s="174"/>
      <c r="D266" s="149"/>
      <c r="E266" s="150"/>
      <c r="F266" s="150"/>
      <c r="G266" s="162">
        <f>G8+G17+G65+G99+G114+G132+G139+G145+G157+G180+G211+G216+G233+G236</f>
        <v>0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AE266">
        <f>SUMIF(L7:L264,AE265,G7:G264)</f>
        <v>0</v>
      </c>
      <c r="AF266">
        <f>SUMIF(L7:L264,AF265,G7:G264)</f>
        <v>0</v>
      </c>
      <c r="AG266" t="s">
        <v>141</v>
      </c>
    </row>
    <row r="267" spans="1:60">
      <c r="C267" s="175"/>
      <c r="D267" s="10"/>
      <c r="AG267" t="s">
        <v>142</v>
      </c>
    </row>
    <row r="268" spans="1:60">
      <c r="D268" s="10"/>
    </row>
    <row r="269" spans="1:60">
      <c r="D269" s="10"/>
    </row>
    <row r="270" spans="1:60">
      <c r="D270" s="10"/>
    </row>
    <row r="271" spans="1:60">
      <c r="D271" s="10"/>
    </row>
    <row r="272" spans="1:60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algorithmName="SHA-512" hashValue="nqUhSqleaMD35HDOHHlkaTEfAgjuA/IFD0/R7jRPNOLmsWOs0zWB2J1UYJwvb/MjeLiXl2ap2iQyUBz0Jk32KQ==" saltValue="mwgwqBgRBLGf6DJK5hLrYA==" spinCount="100000" sheet="1" formatCells="0" formatColumns="0" formatRows="0"/>
  <mergeCells count="77">
    <mergeCell ref="C249:G249"/>
    <mergeCell ref="C253:G253"/>
    <mergeCell ref="C258:G258"/>
    <mergeCell ref="C260:G260"/>
    <mergeCell ref="C264:G264"/>
    <mergeCell ref="C247:G247"/>
    <mergeCell ref="C204:G204"/>
    <mergeCell ref="C205:G205"/>
    <mergeCell ref="C208:G208"/>
    <mergeCell ref="C210:G210"/>
    <mergeCell ref="C215:G215"/>
    <mergeCell ref="C227:G227"/>
    <mergeCell ref="C229:G229"/>
    <mergeCell ref="C232:G232"/>
    <mergeCell ref="C235:G235"/>
    <mergeCell ref="C238:G238"/>
    <mergeCell ref="C242:G242"/>
    <mergeCell ref="C202:G202"/>
    <mergeCell ref="C168:G168"/>
    <mergeCell ref="C172:G172"/>
    <mergeCell ref="C176:G176"/>
    <mergeCell ref="C178:G178"/>
    <mergeCell ref="C179:G179"/>
    <mergeCell ref="C184:G184"/>
    <mergeCell ref="C186:G186"/>
    <mergeCell ref="C189:G189"/>
    <mergeCell ref="C193:G193"/>
    <mergeCell ref="C195:G195"/>
    <mergeCell ref="C198:G198"/>
    <mergeCell ref="C166:G166"/>
    <mergeCell ref="C131:G131"/>
    <mergeCell ref="C134:G134"/>
    <mergeCell ref="C138:G138"/>
    <mergeCell ref="C141:G141"/>
    <mergeCell ref="C144:G144"/>
    <mergeCell ref="C147:G147"/>
    <mergeCell ref="C149:G149"/>
    <mergeCell ref="C153:G153"/>
    <mergeCell ref="C155:G155"/>
    <mergeCell ref="C156:G156"/>
    <mergeCell ref="C162:G162"/>
    <mergeCell ref="C126:G126"/>
    <mergeCell ref="C78:G78"/>
    <mergeCell ref="C80:G80"/>
    <mergeCell ref="C86:G86"/>
    <mergeCell ref="C88:G88"/>
    <mergeCell ref="C92:G92"/>
    <mergeCell ref="C98:G98"/>
    <mergeCell ref="C106:G106"/>
    <mergeCell ref="C113:G113"/>
    <mergeCell ref="C119:G119"/>
    <mergeCell ref="C123:G123"/>
    <mergeCell ref="C125:G125"/>
    <mergeCell ref="C72:G72"/>
    <mergeCell ref="C40:G40"/>
    <mergeCell ref="C41:G41"/>
    <mergeCell ref="C42:G42"/>
    <mergeCell ref="C43:G43"/>
    <mergeCell ref="C44:G44"/>
    <mergeCell ref="C45:G45"/>
    <mergeCell ref="C49:G49"/>
    <mergeCell ref="C54:G54"/>
    <mergeCell ref="C59:G59"/>
    <mergeCell ref="C64:G64"/>
    <mergeCell ref="C67:G67"/>
    <mergeCell ref="C39:G39"/>
    <mergeCell ref="A1:G1"/>
    <mergeCell ref="C2:G2"/>
    <mergeCell ref="C3:G3"/>
    <mergeCell ref="C4:G4"/>
    <mergeCell ref="C10:G10"/>
    <mergeCell ref="C16:G16"/>
    <mergeCell ref="C19:G19"/>
    <mergeCell ref="C22:G22"/>
    <mergeCell ref="C32:G32"/>
    <mergeCell ref="C36:G36"/>
    <mergeCell ref="C38:G38"/>
  </mergeCells>
  <pageMargins left="0.59055118110236204" right="0.196850393700787" top="0.5" bottom="0.51" header="0.3" footer="0.3"/>
  <pageSetup paperSize="9" scale="68" fitToHeight="0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AC9F-5864-4E83-9913-E84B99D5EF4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/>
  <cols>
    <col min="1" max="1" width="3.42578125" customWidth="1"/>
    <col min="2" max="2" width="12.5703125" style="117" customWidth="1"/>
    <col min="3" max="3" width="38.28515625" style="11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338" t="s">
        <v>6</v>
      </c>
      <c r="B1" s="338"/>
      <c r="C1" s="338"/>
      <c r="D1" s="338"/>
      <c r="E1" s="338"/>
      <c r="F1" s="338"/>
      <c r="G1" s="338"/>
      <c r="AG1" t="s">
        <v>92</v>
      </c>
    </row>
    <row r="2" spans="1:60" ht="24.95" customHeight="1">
      <c r="A2" s="182" t="s">
        <v>7</v>
      </c>
      <c r="B2" s="183"/>
      <c r="C2" s="339"/>
      <c r="D2" s="340"/>
      <c r="E2" s="340"/>
      <c r="F2" s="340"/>
      <c r="G2" s="341"/>
      <c r="AG2" t="s">
        <v>93</v>
      </c>
    </row>
    <row r="3" spans="1:60" ht="24.95" customHeight="1">
      <c r="A3" s="182" t="s">
        <v>8</v>
      </c>
      <c r="B3" s="183"/>
      <c r="C3" s="339"/>
      <c r="D3" s="340"/>
      <c r="E3" s="340"/>
      <c r="F3" s="340"/>
      <c r="G3" s="341"/>
      <c r="AC3" s="117" t="s">
        <v>93</v>
      </c>
      <c r="AG3" t="s">
        <v>95</v>
      </c>
    </row>
    <row r="4" spans="1:60" ht="24.95" customHeight="1">
      <c r="A4" s="184" t="s">
        <v>9</v>
      </c>
      <c r="B4" s="185"/>
      <c r="C4" s="342"/>
      <c r="D4" s="343"/>
      <c r="E4" s="343"/>
      <c r="F4" s="343"/>
      <c r="G4" s="344"/>
      <c r="AG4" t="s">
        <v>96</v>
      </c>
    </row>
    <row r="5" spans="1:60">
      <c r="D5" s="10"/>
    </row>
    <row r="6" spans="1:60" ht="38.25">
      <c r="A6" s="186" t="s">
        <v>97</v>
      </c>
      <c r="B6" s="187" t="s">
        <v>98</v>
      </c>
      <c r="C6" s="187" t="s">
        <v>99</v>
      </c>
      <c r="D6" s="188" t="s">
        <v>100</v>
      </c>
      <c r="E6" s="186" t="s">
        <v>101</v>
      </c>
      <c r="F6" s="189" t="s">
        <v>102</v>
      </c>
      <c r="G6" s="186" t="s">
        <v>28</v>
      </c>
      <c r="H6" s="190" t="s">
        <v>29</v>
      </c>
      <c r="I6" s="190" t="s">
        <v>103</v>
      </c>
      <c r="J6" s="190" t="s">
        <v>30</v>
      </c>
      <c r="K6" s="190" t="s">
        <v>104</v>
      </c>
      <c r="L6" s="190" t="s">
        <v>105</v>
      </c>
      <c r="M6" s="190" t="s">
        <v>106</v>
      </c>
      <c r="N6" s="190" t="s">
        <v>107</v>
      </c>
      <c r="O6" s="190" t="s">
        <v>108</v>
      </c>
      <c r="P6" s="190" t="s">
        <v>109</v>
      </c>
      <c r="Q6" s="190" t="s">
        <v>110</v>
      </c>
      <c r="R6" s="190" t="s">
        <v>111</v>
      </c>
      <c r="S6" s="190" t="s">
        <v>112</v>
      </c>
      <c r="T6" s="190" t="s">
        <v>113</v>
      </c>
      <c r="U6" s="190" t="s">
        <v>114</v>
      </c>
      <c r="V6" s="190" t="s">
        <v>115</v>
      </c>
      <c r="W6" s="190" t="s">
        <v>116</v>
      </c>
      <c r="X6" s="190" t="s">
        <v>117</v>
      </c>
      <c r="Y6" s="190" t="s">
        <v>118</v>
      </c>
    </row>
    <row r="7" spans="1:60" hidden="1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  <c r="Y7" s="146"/>
    </row>
    <row r="8" spans="1:60">
      <c r="A8" s="191" t="s">
        <v>119</v>
      </c>
      <c r="B8" s="192" t="s">
        <v>329</v>
      </c>
      <c r="C8" s="193" t="s">
        <v>330</v>
      </c>
      <c r="D8" s="194"/>
      <c r="E8" s="195"/>
      <c r="F8" s="196"/>
      <c r="G8" s="197">
        <f>G9</f>
        <v>0</v>
      </c>
      <c r="H8" s="198"/>
      <c r="I8" s="198">
        <v>0</v>
      </c>
      <c r="J8" s="198"/>
      <c r="K8" s="198">
        <v>368.22</v>
      </c>
      <c r="L8" s="198"/>
      <c r="M8" s="198"/>
      <c r="N8" s="199"/>
      <c r="O8" s="199"/>
      <c r="P8" s="199"/>
      <c r="Q8" s="199"/>
      <c r="R8" s="198"/>
      <c r="S8" s="198"/>
      <c r="T8" s="198"/>
      <c r="U8" s="198"/>
      <c r="V8" s="198"/>
      <c r="W8" s="198"/>
      <c r="X8" s="198"/>
      <c r="Y8" s="198"/>
      <c r="AG8" t="s">
        <v>120</v>
      </c>
    </row>
    <row r="9" spans="1:60">
      <c r="A9" s="200">
        <v>1</v>
      </c>
      <c r="B9" s="201" t="s">
        <v>331</v>
      </c>
      <c r="C9" s="202" t="s">
        <v>332</v>
      </c>
      <c r="D9" s="203" t="s">
        <v>191</v>
      </c>
      <c r="E9" s="204">
        <v>11.4</v>
      </c>
      <c r="F9" s="261"/>
      <c r="G9" s="205">
        <f>E9*F9</f>
        <v>0</v>
      </c>
      <c r="H9" s="206">
        <v>0</v>
      </c>
      <c r="I9" s="206">
        <v>0</v>
      </c>
      <c r="J9" s="206">
        <v>32.299999999999997</v>
      </c>
      <c r="K9" s="206">
        <v>368.21999999999997</v>
      </c>
      <c r="L9" s="206">
        <v>21</v>
      </c>
      <c r="M9" s="206">
        <v>445.54620000000006</v>
      </c>
      <c r="N9" s="207">
        <v>0</v>
      </c>
      <c r="O9" s="207">
        <v>0</v>
      </c>
      <c r="P9" s="207">
        <v>0</v>
      </c>
      <c r="Q9" s="207">
        <v>0</v>
      </c>
      <c r="R9" s="206"/>
      <c r="S9" s="206" t="s">
        <v>135</v>
      </c>
      <c r="T9" s="206" t="s">
        <v>124</v>
      </c>
      <c r="U9" s="206">
        <v>4.3999999999999997E-2</v>
      </c>
      <c r="V9" s="206">
        <v>0.50159999999999993</v>
      </c>
      <c r="W9" s="206"/>
      <c r="X9" s="206" t="s">
        <v>148</v>
      </c>
      <c r="Y9" s="206" t="s">
        <v>127</v>
      </c>
      <c r="Z9" s="208"/>
      <c r="AA9" s="208"/>
      <c r="AB9" s="208"/>
      <c r="AC9" s="208"/>
      <c r="AD9" s="208"/>
      <c r="AE9" s="208"/>
      <c r="AF9" s="208"/>
      <c r="AG9" s="208" t="s">
        <v>149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>
      <c r="A10" s="191" t="s">
        <v>119</v>
      </c>
      <c r="B10" s="192" t="s">
        <v>333</v>
      </c>
      <c r="C10" s="193" t="s">
        <v>334</v>
      </c>
      <c r="D10" s="194"/>
      <c r="E10" s="195"/>
      <c r="F10" s="262"/>
      <c r="G10" s="197">
        <f>SUM(G11:G13)</f>
        <v>0</v>
      </c>
      <c r="H10" s="198"/>
      <c r="I10" s="198">
        <v>1072.47</v>
      </c>
      <c r="J10" s="198"/>
      <c r="K10" s="198">
        <v>1567.53</v>
      </c>
      <c r="L10" s="198"/>
      <c r="M10" s="198"/>
      <c r="N10" s="199"/>
      <c r="O10" s="199"/>
      <c r="P10" s="199"/>
      <c r="Q10" s="199"/>
      <c r="R10" s="198"/>
      <c r="S10" s="198"/>
      <c r="T10" s="198"/>
      <c r="U10" s="198"/>
      <c r="V10" s="198"/>
      <c r="W10" s="198"/>
      <c r="X10" s="198"/>
      <c r="Y10" s="198"/>
      <c r="AG10" t="s">
        <v>120</v>
      </c>
    </row>
    <row r="11" spans="1:60">
      <c r="A11" s="200">
        <v>2</v>
      </c>
      <c r="B11" s="201" t="s">
        <v>335</v>
      </c>
      <c r="C11" s="202" t="s">
        <v>336</v>
      </c>
      <c r="D11" s="203" t="s">
        <v>191</v>
      </c>
      <c r="E11" s="204">
        <v>1</v>
      </c>
      <c r="F11" s="261"/>
      <c r="G11" s="205">
        <f>E11*F11</f>
        <v>0</v>
      </c>
      <c r="H11" s="206">
        <v>1072.47</v>
      </c>
      <c r="I11" s="206">
        <v>1072.47</v>
      </c>
      <c r="J11" s="206">
        <v>570.53</v>
      </c>
      <c r="K11" s="206">
        <v>570.53</v>
      </c>
      <c r="L11" s="206">
        <v>21</v>
      </c>
      <c r="M11" s="206">
        <v>1988.03</v>
      </c>
      <c r="N11" s="207">
        <v>2.2300000000000002E-3</v>
      </c>
      <c r="O11" s="207">
        <v>2.2300000000000002E-3</v>
      </c>
      <c r="P11" s="207">
        <v>0</v>
      </c>
      <c r="Q11" s="207">
        <v>0</v>
      </c>
      <c r="R11" s="206"/>
      <c r="S11" s="206" t="s">
        <v>124</v>
      </c>
      <c r="T11" s="206" t="s">
        <v>124</v>
      </c>
      <c r="U11" s="206">
        <v>0.79730000000000001</v>
      </c>
      <c r="V11" s="206">
        <v>0.79730000000000001</v>
      </c>
      <c r="W11" s="206"/>
      <c r="X11" s="206" t="s">
        <v>148</v>
      </c>
      <c r="Y11" s="206" t="s">
        <v>127</v>
      </c>
      <c r="Z11" s="208"/>
      <c r="AA11" s="208"/>
      <c r="AB11" s="208"/>
      <c r="AC11" s="208"/>
      <c r="AD11" s="208"/>
      <c r="AE11" s="208"/>
      <c r="AF11" s="208"/>
      <c r="AG11" s="208" t="s">
        <v>149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ht="22.5">
      <c r="A12" s="200">
        <v>3</v>
      </c>
      <c r="B12" s="201" t="s">
        <v>337</v>
      </c>
      <c r="C12" s="202" t="s">
        <v>338</v>
      </c>
      <c r="D12" s="203" t="s">
        <v>146</v>
      </c>
      <c r="E12" s="204">
        <v>1</v>
      </c>
      <c r="F12" s="261"/>
      <c r="G12" s="205">
        <f>E12*F12</f>
        <v>0</v>
      </c>
      <c r="H12" s="206">
        <v>0</v>
      </c>
      <c r="I12" s="206">
        <v>0</v>
      </c>
      <c r="J12" s="206">
        <v>818</v>
      </c>
      <c r="K12" s="206">
        <v>818</v>
      </c>
      <c r="L12" s="206">
        <v>21</v>
      </c>
      <c r="M12" s="206">
        <v>989.78</v>
      </c>
      <c r="N12" s="207">
        <v>7.2000000000000005E-4</v>
      </c>
      <c r="O12" s="207">
        <v>7.2000000000000005E-4</v>
      </c>
      <c r="P12" s="207">
        <v>0</v>
      </c>
      <c r="Q12" s="207">
        <v>0</v>
      </c>
      <c r="R12" s="206"/>
      <c r="S12" s="206" t="s">
        <v>135</v>
      </c>
      <c r="T12" s="206" t="s">
        <v>124</v>
      </c>
      <c r="U12" s="206">
        <v>0.92300000000000004</v>
      </c>
      <c r="V12" s="206">
        <v>0.92300000000000004</v>
      </c>
      <c r="W12" s="206"/>
      <c r="X12" s="206" t="s">
        <v>148</v>
      </c>
      <c r="Y12" s="206" t="s">
        <v>127</v>
      </c>
      <c r="Z12" s="208"/>
      <c r="AA12" s="208"/>
      <c r="AB12" s="208"/>
      <c r="AC12" s="208"/>
      <c r="AD12" s="208"/>
      <c r="AE12" s="208"/>
      <c r="AF12" s="208"/>
      <c r="AG12" s="208" t="s">
        <v>149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>
      <c r="A13" s="200">
        <v>4</v>
      </c>
      <c r="B13" s="201" t="s">
        <v>339</v>
      </c>
      <c r="C13" s="202" t="s">
        <v>340</v>
      </c>
      <c r="D13" s="203" t="s">
        <v>191</v>
      </c>
      <c r="E13" s="204">
        <v>1</v>
      </c>
      <c r="F13" s="261"/>
      <c r="G13" s="205">
        <f>E13*F13</f>
        <v>0</v>
      </c>
      <c r="H13" s="206">
        <v>0</v>
      </c>
      <c r="I13" s="206">
        <v>0</v>
      </c>
      <c r="J13" s="206">
        <v>179</v>
      </c>
      <c r="K13" s="206">
        <v>179</v>
      </c>
      <c r="L13" s="206">
        <v>21</v>
      </c>
      <c r="M13" s="206">
        <v>216.59</v>
      </c>
      <c r="N13" s="207">
        <v>5.1999999999999995E-4</v>
      </c>
      <c r="O13" s="207">
        <v>5.1999999999999995E-4</v>
      </c>
      <c r="P13" s="207">
        <v>0</v>
      </c>
      <c r="Q13" s="207">
        <v>0</v>
      </c>
      <c r="R13" s="206"/>
      <c r="S13" s="206" t="s">
        <v>341</v>
      </c>
      <c r="T13" s="206" t="s">
        <v>192</v>
      </c>
      <c r="U13" s="206">
        <v>0</v>
      </c>
      <c r="V13" s="206">
        <v>0</v>
      </c>
      <c r="W13" s="206"/>
      <c r="X13" s="206" t="s">
        <v>148</v>
      </c>
      <c r="Y13" s="206" t="s">
        <v>127</v>
      </c>
      <c r="Z13" s="208"/>
      <c r="AA13" s="208"/>
      <c r="AB13" s="208"/>
      <c r="AC13" s="208"/>
      <c r="AD13" s="208"/>
      <c r="AE13" s="208"/>
      <c r="AF13" s="208"/>
      <c r="AG13" s="208" t="s">
        <v>149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>
      <c r="A14" s="191" t="s">
        <v>119</v>
      </c>
      <c r="B14" s="192" t="s">
        <v>342</v>
      </c>
      <c r="C14" s="193" t="s">
        <v>343</v>
      </c>
      <c r="D14" s="194"/>
      <c r="E14" s="195"/>
      <c r="F14" s="262"/>
      <c r="G14" s="197">
        <f>SUM(G15:G19)</f>
        <v>0</v>
      </c>
      <c r="H14" s="198"/>
      <c r="I14" s="198">
        <v>1329.23</v>
      </c>
      <c r="J14" s="198"/>
      <c r="K14" s="198">
        <v>5260.99</v>
      </c>
      <c r="L14" s="198"/>
      <c r="M14" s="198"/>
      <c r="N14" s="199"/>
      <c r="O14" s="199"/>
      <c r="P14" s="199"/>
      <c r="Q14" s="199"/>
      <c r="R14" s="198"/>
      <c r="S14" s="198"/>
      <c r="T14" s="198"/>
      <c r="U14" s="198"/>
      <c r="V14" s="198"/>
      <c r="W14" s="198"/>
      <c r="X14" s="198"/>
      <c r="Y14" s="198"/>
      <c r="AG14" t="s">
        <v>120</v>
      </c>
    </row>
    <row r="15" spans="1:60" ht="22.5">
      <c r="A15" s="200">
        <v>5</v>
      </c>
      <c r="B15" s="201" t="s">
        <v>344</v>
      </c>
      <c r="C15" s="202" t="s">
        <v>345</v>
      </c>
      <c r="D15" s="203" t="s">
        <v>146</v>
      </c>
      <c r="E15" s="204">
        <v>2</v>
      </c>
      <c r="F15" s="261"/>
      <c r="G15" s="205">
        <f>E15*F15</f>
        <v>0</v>
      </c>
      <c r="H15" s="206">
        <v>19.18</v>
      </c>
      <c r="I15" s="206">
        <v>38.36</v>
      </c>
      <c r="J15" s="206">
        <v>205.32</v>
      </c>
      <c r="K15" s="206">
        <v>410.64</v>
      </c>
      <c r="L15" s="206">
        <v>21</v>
      </c>
      <c r="M15" s="206">
        <v>543.29</v>
      </c>
      <c r="N15" s="207">
        <v>3.0000000000000001E-5</v>
      </c>
      <c r="O15" s="207">
        <v>6.0000000000000002E-5</v>
      </c>
      <c r="P15" s="207">
        <v>0</v>
      </c>
      <c r="Q15" s="207">
        <v>0</v>
      </c>
      <c r="R15" s="206"/>
      <c r="S15" s="206" t="s">
        <v>124</v>
      </c>
      <c r="T15" s="206" t="s">
        <v>124</v>
      </c>
      <c r="U15" s="206">
        <v>0.26545000000000002</v>
      </c>
      <c r="V15" s="206">
        <v>0.53090000000000004</v>
      </c>
      <c r="W15" s="206"/>
      <c r="X15" s="206" t="s">
        <v>148</v>
      </c>
      <c r="Y15" s="206" t="s">
        <v>127</v>
      </c>
      <c r="Z15" s="208"/>
      <c r="AA15" s="208"/>
      <c r="AB15" s="208"/>
      <c r="AC15" s="208"/>
      <c r="AD15" s="208"/>
      <c r="AE15" s="208"/>
      <c r="AF15" s="208"/>
      <c r="AG15" s="208" t="s">
        <v>149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ht="22.5">
      <c r="A16" s="200">
        <v>6</v>
      </c>
      <c r="B16" s="201" t="s">
        <v>346</v>
      </c>
      <c r="C16" s="202" t="s">
        <v>347</v>
      </c>
      <c r="D16" s="203" t="s">
        <v>191</v>
      </c>
      <c r="E16" s="204">
        <v>11.4</v>
      </c>
      <c r="F16" s="261"/>
      <c r="G16" s="205">
        <f>E16*F16</f>
        <v>0</v>
      </c>
      <c r="H16" s="206">
        <v>74.349999999999994</v>
      </c>
      <c r="I16" s="206">
        <v>847.58999999999992</v>
      </c>
      <c r="J16" s="206">
        <v>283.14999999999998</v>
      </c>
      <c r="K16" s="206">
        <v>3227.91</v>
      </c>
      <c r="L16" s="206">
        <v>21</v>
      </c>
      <c r="M16" s="206">
        <v>4931.3549999999996</v>
      </c>
      <c r="N16" s="207">
        <v>3.9899999999999996E-3</v>
      </c>
      <c r="O16" s="207">
        <v>4.5485999999999999E-2</v>
      </c>
      <c r="P16" s="207">
        <v>0</v>
      </c>
      <c r="Q16" s="207">
        <v>0</v>
      </c>
      <c r="R16" s="206"/>
      <c r="S16" s="206" t="s">
        <v>124</v>
      </c>
      <c r="T16" s="206" t="s">
        <v>125</v>
      </c>
      <c r="U16" s="206">
        <v>0.54290000000000005</v>
      </c>
      <c r="V16" s="206">
        <v>6.1890600000000004</v>
      </c>
      <c r="W16" s="206"/>
      <c r="X16" s="206" t="s">
        <v>148</v>
      </c>
      <c r="Y16" s="206" t="s">
        <v>127</v>
      </c>
      <c r="Z16" s="208"/>
      <c r="AA16" s="208"/>
      <c r="AB16" s="208"/>
      <c r="AC16" s="208"/>
      <c r="AD16" s="208"/>
      <c r="AE16" s="208"/>
      <c r="AF16" s="208"/>
      <c r="AG16" s="208" t="s">
        <v>149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>
      <c r="A17" s="200">
        <v>7</v>
      </c>
      <c r="B17" s="201" t="s">
        <v>348</v>
      </c>
      <c r="C17" s="202" t="s">
        <v>349</v>
      </c>
      <c r="D17" s="203" t="s">
        <v>350</v>
      </c>
      <c r="E17" s="204">
        <v>1</v>
      </c>
      <c r="F17" s="261"/>
      <c r="G17" s="205">
        <f>E17*F17</f>
        <v>0</v>
      </c>
      <c r="H17" s="206">
        <v>0</v>
      </c>
      <c r="I17" s="206">
        <v>0</v>
      </c>
      <c r="J17" s="206">
        <v>506</v>
      </c>
      <c r="K17" s="206">
        <v>506</v>
      </c>
      <c r="L17" s="206">
        <v>21</v>
      </c>
      <c r="M17" s="206">
        <v>612.26</v>
      </c>
      <c r="N17" s="207">
        <v>0</v>
      </c>
      <c r="O17" s="207">
        <v>0</v>
      </c>
      <c r="P17" s="207">
        <v>0</v>
      </c>
      <c r="Q17" s="207">
        <v>0</v>
      </c>
      <c r="R17" s="206"/>
      <c r="S17" s="206" t="s">
        <v>124</v>
      </c>
      <c r="T17" s="206" t="s">
        <v>124</v>
      </c>
      <c r="U17" s="206">
        <v>0.65566000000000002</v>
      </c>
      <c r="V17" s="206">
        <v>0.65566000000000002</v>
      </c>
      <c r="W17" s="206"/>
      <c r="X17" s="206" t="s">
        <v>148</v>
      </c>
      <c r="Y17" s="206" t="s">
        <v>127</v>
      </c>
      <c r="Z17" s="208"/>
      <c r="AA17" s="208"/>
      <c r="AB17" s="208"/>
      <c r="AC17" s="208"/>
      <c r="AD17" s="208"/>
      <c r="AE17" s="208"/>
      <c r="AF17" s="208"/>
      <c r="AG17" s="208" t="s">
        <v>149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ht="22.5">
      <c r="A18" s="200">
        <v>8</v>
      </c>
      <c r="B18" s="201" t="s">
        <v>351</v>
      </c>
      <c r="C18" s="202" t="s">
        <v>352</v>
      </c>
      <c r="D18" s="203" t="s">
        <v>191</v>
      </c>
      <c r="E18" s="204">
        <v>11.4</v>
      </c>
      <c r="F18" s="261"/>
      <c r="G18" s="205">
        <f>E18*F18</f>
        <v>0</v>
      </c>
      <c r="H18" s="206">
        <v>15.07</v>
      </c>
      <c r="I18" s="206">
        <v>171.798</v>
      </c>
      <c r="J18" s="206">
        <v>84.73</v>
      </c>
      <c r="K18" s="206">
        <v>965.92200000000003</v>
      </c>
      <c r="L18" s="206">
        <v>21</v>
      </c>
      <c r="M18" s="206">
        <v>1376.6412</v>
      </c>
      <c r="N18" s="207">
        <v>3.0000000000000001E-5</v>
      </c>
      <c r="O18" s="207">
        <v>3.4200000000000002E-4</v>
      </c>
      <c r="P18" s="207">
        <v>0</v>
      </c>
      <c r="Q18" s="207">
        <v>0</v>
      </c>
      <c r="R18" s="206"/>
      <c r="S18" s="206" t="s">
        <v>124</v>
      </c>
      <c r="T18" s="206" t="s">
        <v>124</v>
      </c>
      <c r="U18" s="206">
        <v>0.129</v>
      </c>
      <c r="V18" s="206">
        <v>1.4706000000000001</v>
      </c>
      <c r="W18" s="206"/>
      <c r="X18" s="206" t="s">
        <v>148</v>
      </c>
      <c r="Y18" s="206" t="s">
        <v>127</v>
      </c>
      <c r="Z18" s="208"/>
      <c r="AA18" s="208"/>
      <c r="AB18" s="208"/>
      <c r="AC18" s="208"/>
      <c r="AD18" s="208"/>
      <c r="AE18" s="208"/>
      <c r="AF18" s="208"/>
      <c r="AG18" s="208" t="s">
        <v>149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>
      <c r="A19" s="200">
        <v>9</v>
      </c>
      <c r="B19" s="201" t="s">
        <v>353</v>
      </c>
      <c r="C19" s="202" t="s">
        <v>354</v>
      </c>
      <c r="D19" s="203" t="s">
        <v>350</v>
      </c>
      <c r="E19" s="204">
        <v>2</v>
      </c>
      <c r="F19" s="261"/>
      <c r="G19" s="205">
        <f>E19*F19</f>
        <v>0</v>
      </c>
      <c r="H19" s="206">
        <v>135.74</v>
      </c>
      <c r="I19" s="206">
        <v>271.48</v>
      </c>
      <c r="J19" s="206">
        <v>75.260000000000005</v>
      </c>
      <c r="K19" s="206">
        <v>150.52000000000001</v>
      </c>
      <c r="L19" s="206">
        <v>21</v>
      </c>
      <c r="M19" s="206">
        <v>510.62</v>
      </c>
      <c r="N19" s="207">
        <v>8.4999999999999995E-4</v>
      </c>
      <c r="O19" s="207">
        <v>1.6999999999999999E-3</v>
      </c>
      <c r="P19" s="207">
        <v>0</v>
      </c>
      <c r="Q19" s="207">
        <v>0</v>
      </c>
      <c r="R19" s="206"/>
      <c r="S19" s="206" t="s">
        <v>124</v>
      </c>
      <c r="T19" s="206" t="s">
        <v>124</v>
      </c>
      <c r="U19" s="206">
        <v>0.105</v>
      </c>
      <c r="V19" s="206">
        <v>0.21</v>
      </c>
      <c r="W19" s="206"/>
      <c r="X19" s="206" t="s">
        <v>148</v>
      </c>
      <c r="Y19" s="206" t="s">
        <v>127</v>
      </c>
      <c r="Z19" s="208"/>
      <c r="AA19" s="208"/>
      <c r="AB19" s="208"/>
      <c r="AC19" s="208"/>
      <c r="AD19" s="208"/>
      <c r="AE19" s="208"/>
      <c r="AF19" s="208"/>
      <c r="AG19" s="208" t="s">
        <v>149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>
      <c r="A20" s="191" t="s">
        <v>119</v>
      </c>
      <c r="B20" s="192" t="s">
        <v>355</v>
      </c>
      <c r="C20" s="193" t="s">
        <v>356</v>
      </c>
      <c r="D20" s="194"/>
      <c r="E20" s="195"/>
      <c r="F20" s="262"/>
      <c r="G20" s="197">
        <f>SUM(G21:G25)</f>
        <v>0</v>
      </c>
      <c r="H20" s="198"/>
      <c r="I20" s="198">
        <v>5487.04</v>
      </c>
      <c r="J20" s="198"/>
      <c r="K20" s="198">
        <v>2092.96</v>
      </c>
      <c r="L20" s="198"/>
      <c r="M20" s="198"/>
      <c r="N20" s="199"/>
      <c r="O20" s="199"/>
      <c r="P20" s="199"/>
      <c r="Q20" s="199"/>
      <c r="R20" s="198"/>
      <c r="S20" s="198"/>
      <c r="T20" s="198"/>
      <c r="U20" s="198"/>
      <c r="V20" s="198"/>
      <c r="W20" s="198"/>
      <c r="X20" s="198"/>
      <c r="Y20" s="198"/>
      <c r="AG20" t="s">
        <v>120</v>
      </c>
    </row>
    <row r="21" spans="1:60">
      <c r="A21" s="200">
        <v>10</v>
      </c>
      <c r="B21" s="201" t="s">
        <v>357</v>
      </c>
      <c r="C21" s="202" t="s">
        <v>358</v>
      </c>
      <c r="D21" s="203" t="s">
        <v>350</v>
      </c>
      <c r="E21" s="204">
        <v>1</v>
      </c>
      <c r="F21" s="261"/>
      <c r="G21" s="205">
        <f>E21*F21</f>
        <v>0</v>
      </c>
      <c r="H21" s="206">
        <v>539.08000000000004</v>
      </c>
      <c r="I21" s="206">
        <v>539.08000000000004</v>
      </c>
      <c r="J21" s="206">
        <v>897.92</v>
      </c>
      <c r="K21" s="206">
        <v>897.92</v>
      </c>
      <c r="L21" s="206">
        <v>21</v>
      </c>
      <c r="M21" s="206">
        <v>1738.77</v>
      </c>
      <c r="N21" s="207">
        <v>8.4000000000000003E-4</v>
      </c>
      <c r="O21" s="207">
        <v>8.4000000000000003E-4</v>
      </c>
      <c r="P21" s="207">
        <v>0</v>
      </c>
      <c r="Q21" s="207">
        <v>0</v>
      </c>
      <c r="R21" s="206"/>
      <c r="S21" s="206" t="s">
        <v>124</v>
      </c>
      <c r="T21" s="206" t="s">
        <v>124</v>
      </c>
      <c r="U21" s="206">
        <v>1.2529999999999999</v>
      </c>
      <c r="V21" s="206">
        <v>1.2529999999999999</v>
      </c>
      <c r="W21" s="206"/>
      <c r="X21" s="206" t="s">
        <v>148</v>
      </c>
      <c r="Y21" s="206" t="s">
        <v>127</v>
      </c>
      <c r="Z21" s="208"/>
      <c r="AA21" s="208"/>
      <c r="AB21" s="208"/>
      <c r="AC21" s="208"/>
      <c r="AD21" s="208"/>
      <c r="AE21" s="208"/>
      <c r="AF21" s="208"/>
      <c r="AG21" s="208" t="s">
        <v>149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ht="22.5">
      <c r="A22" s="200">
        <v>11</v>
      </c>
      <c r="B22" s="201" t="s">
        <v>359</v>
      </c>
      <c r="C22" s="202" t="s">
        <v>360</v>
      </c>
      <c r="D22" s="203" t="s">
        <v>146</v>
      </c>
      <c r="E22" s="204">
        <v>1</v>
      </c>
      <c r="F22" s="261"/>
      <c r="G22" s="205">
        <f>E22*F22</f>
        <v>0</v>
      </c>
      <c r="H22" s="206">
        <v>2342.4299999999998</v>
      </c>
      <c r="I22" s="206">
        <v>2342.4299999999998</v>
      </c>
      <c r="J22" s="206">
        <v>347.57</v>
      </c>
      <c r="K22" s="206">
        <v>347.57</v>
      </c>
      <c r="L22" s="206">
        <v>21</v>
      </c>
      <c r="M22" s="206">
        <v>3254.9</v>
      </c>
      <c r="N22" s="207">
        <v>8.4999999999999995E-4</v>
      </c>
      <c r="O22" s="207">
        <v>8.4999999999999995E-4</v>
      </c>
      <c r="P22" s="207">
        <v>0</v>
      </c>
      <c r="Q22" s="207">
        <v>0</v>
      </c>
      <c r="R22" s="206"/>
      <c r="S22" s="206" t="s">
        <v>124</v>
      </c>
      <c r="T22" s="206" t="s">
        <v>124</v>
      </c>
      <c r="U22" s="206">
        <v>0.48499999999999999</v>
      </c>
      <c r="V22" s="206">
        <v>0.48499999999999999</v>
      </c>
      <c r="W22" s="206"/>
      <c r="X22" s="206" t="s">
        <v>148</v>
      </c>
      <c r="Y22" s="206" t="s">
        <v>127</v>
      </c>
      <c r="Z22" s="208"/>
      <c r="AA22" s="208"/>
      <c r="AB22" s="208"/>
      <c r="AC22" s="208"/>
      <c r="AD22" s="208"/>
      <c r="AE22" s="208"/>
      <c r="AF22" s="208"/>
      <c r="AG22" s="208" t="s">
        <v>149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>
      <c r="A23" s="200">
        <v>12</v>
      </c>
      <c r="B23" s="201" t="s">
        <v>361</v>
      </c>
      <c r="C23" s="202" t="s">
        <v>362</v>
      </c>
      <c r="D23" s="203" t="s">
        <v>350</v>
      </c>
      <c r="E23" s="204">
        <v>2</v>
      </c>
      <c r="F23" s="261"/>
      <c r="G23" s="205">
        <f>E23*F23</f>
        <v>0</v>
      </c>
      <c r="H23" s="206">
        <v>0</v>
      </c>
      <c r="I23" s="206">
        <v>0</v>
      </c>
      <c r="J23" s="206">
        <v>320.5</v>
      </c>
      <c r="K23" s="206">
        <v>641</v>
      </c>
      <c r="L23" s="206">
        <v>21</v>
      </c>
      <c r="M23" s="206">
        <v>775.61</v>
      </c>
      <c r="N23" s="207">
        <v>2.4000000000000001E-4</v>
      </c>
      <c r="O23" s="207">
        <v>4.8000000000000001E-4</v>
      </c>
      <c r="P23" s="207">
        <v>0</v>
      </c>
      <c r="Q23" s="207">
        <v>0</v>
      </c>
      <c r="R23" s="206"/>
      <c r="S23" s="206" t="s">
        <v>135</v>
      </c>
      <c r="T23" s="206" t="s">
        <v>124</v>
      </c>
      <c r="U23" s="206">
        <v>0.124</v>
      </c>
      <c r="V23" s="206">
        <v>0.248</v>
      </c>
      <c r="W23" s="206"/>
      <c r="X23" s="206" t="s">
        <v>148</v>
      </c>
      <c r="Y23" s="206" t="s">
        <v>127</v>
      </c>
      <c r="Z23" s="208"/>
      <c r="AA23" s="208"/>
      <c r="AB23" s="208"/>
      <c r="AC23" s="208"/>
      <c r="AD23" s="208"/>
      <c r="AE23" s="208"/>
      <c r="AF23" s="208"/>
      <c r="AG23" s="208" t="s">
        <v>149</v>
      </c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>
      <c r="A24" s="200">
        <v>13</v>
      </c>
      <c r="B24" s="201" t="s">
        <v>363</v>
      </c>
      <c r="C24" s="202" t="s">
        <v>364</v>
      </c>
      <c r="D24" s="203" t="s">
        <v>146</v>
      </c>
      <c r="E24" s="204">
        <v>1</v>
      </c>
      <c r="F24" s="261"/>
      <c r="G24" s="205">
        <f>E24*F24</f>
        <v>0</v>
      </c>
      <c r="H24" s="206">
        <v>1143.53</v>
      </c>
      <c r="I24" s="206">
        <v>1143.53</v>
      </c>
      <c r="J24" s="206">
        <v>206.47</v>
      </c>
      <c r="K24" s="206">
        <v>206.47</v>
      </c>
      <c r="L24" s="206">
        <v>21</v>
      </c>
      <c r="M24" s="206">
        <v>1633.5</v>
      </c>
      <c r="N24" s="207">
        <v>0</v>
      </c>
      <c r="O24" s="207">
        <v>0</v>
      </c>
      <c r="P24" s="207">
        <v>0</v>
      </c>
      <c r="Q24" s="207">
        <v>0</v>
      </c>
      <c r="R24" s="206"/>
      <c r="S24" s="206" t="s">
        <v>135</v>
      </c>
      <c r="T24" s="206" t="s">
        <v>125</v>
      </c>
      <c r="U24" s="206">
        <v>0.246</v>
      </c>
      <c r="V24" s="206">
        <v>0.246</v>
      </c>
      <c r="W24" s="206"/>
      <c r="X24" s="206" t="s">
        <v>148</v>
      </c>
      <c r="Y24" s="206" t="s">
        <v>127</v>
      </c>
      <c r="Z24" s="208"/>
      <c r="AA24" s="208"/>
      <c r="AB24" s="208"/>
      <c r="AC24" s="208"/>
      <c r="AD24" s="208"/>
      <c r="AE24" s="208"/>
      <c r="AF24" s="208"/>
      <c r="AG24" s="208" t="s">
        <v>149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ht="22.5">
      <c r="A25" s="200">
        <v>14</v>
      </c>
      <c r="B25" s="201" t="s">
        <v>365</v>
      </c>
      <c r="C25" s="202" t="s">
        <v>366</v>
      </c>
      <c r="D25" s="203" t="s">
        <v>146</v>
      </c>
      <c r="E25" s="204">
        <v>1</v>
      </c>
      <c r="F25" s="261"/>
      <c r="G25" s="205">
        <f>E25*F25</f>
        <v>0</v>
      </c>
      <c r="H25" s="206">
        <v>1462</v>
      </c>
      <c r="I25" s="206">
        <v>1462</v>
      </c>
      <c r="J25" s="206">
        <v>0</v>
      </c>
      <c r="K25" s="206">
        <v>0</v>
      </c>
      <c r="L25" s="206">
        <v>21</v>
      </c>
      <c r="M25" s="206">
        <v>1769.02</v>
      </c>
      <c r="N25" s="207">
        <v>1.55E-2</v>
      </c>
      <c r="O25" s="207">
        <v>1.55E-2</v>
      </c>
      <c r="P25" s="207">
        <v>0</v>
      </c>
      <c r="Q25" s="207">
        <v>0</v>
      </c>
      <c r="R25" s="206" t="s">
        <v>367</v>
      </c>
      <c r="S25" s="206" t="s">
        <v>124</v>
      </c>
      <c r="T25" s="206" t="s">
        <v>124</v>
      </c>
      <c r="U25" s="206">
        <v>0</v>
      </c>
      <c r="V25" s="206">
        <v>0</v>
      </c>
      <c r="W25" s="206"/>
      <c r="X25" s="206" t="s">
        <v>286</v>
      </c>
      <c r="Y25" s="206" t="s">
        <v>127</v>
      </c>
      <c r="Z25" s="208"/>
      <c r="AA25" s="208"/>
      <c r="AB25" s="208"/>
      <c r="AC25" s="208"/>
      <c r="AD25" s="208"/>
      <c r="AE25" s="208"/>
      <c r="AF25" s="208"/>
      <c r="AG25" s="208" t="s">
        <v>287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>
      <c r="A26" s="191" t="s">
        <v>119</v>
      </c>
      <c r="B26" s="192" t="s">
        <v>368</v>
      </c>
      <c r="C26" s="193" t="s">
        <v>369</v>
      </c>
      <c r="D26" s="194"/>
      <c r="E26" s="195"/>
      <c r="F26" s="262"/>
      <c r="G26" s="197">
        <f>G27</f>
        <v>0</v>
      </c>
      <c r="H26" s="198"/>
      <c r="I26" s="198">
        <v>7228.16</v>
      </c>
      <c r="J26" s="198"/>
      <c r="K26" s="198">
        <v>1041.8399999999999</v>
      </c>
      <c r="L26" s="198"/>
      <c r="M26" s="198"/>
      <c r="N26" s="199"/>
      <c r="O26" s="199"/>
      <c r="P26" s="199"/>
      <c r="Q26" s="199"/>
      <c r="R26" s="198"/>
      <c r="S26" s="198"/>
      <c r="T26" s="198"/>
      <c r="U26" s="198"/>
      <c r="V26" s="198"/>
      <c r="W26" s="198"/>
      <c r="X26" s="198"/>
      <c r="Y26" s="198"/>
      <c r="AG26" t="s">
        <v>120</v>
      </c>
    </row>
    <row r="27" spans="1:60">
      <c r="A27" s="209">
        <v>15</v>
      </c>
      <c r="B27" s="210" t="s">
        <v>370</v>
      </c>
      <c r="C27" s="211" t="s">
        <v>371</v>
      </c>
      <c r="D27" s="212" t="s">
        <v>350</v>
      </c>
      <c r="E27" s="213">
        <v>1</v>
      </c>
      <c r="F27" s="263"/>
      <c r="G27" s="205">
        <f>E27*F27</f>
        <v>0</v>
      </c>
      <c r="H27" s="206">
        <v>7228.16</v>
      </c>
      <c r="I27" s="206">
        <v>7228.16</v>
      </c>
      <c r="J27" s="206">
        <v>1041.8399999999999</v>
      </c>
      <c r="K27" s="206">
        <v>1041.8399999999999</v>
      </c>
      <c r="L27" s="206">
        <v>21</v>
      </c>
      <c r="M27" s="206">
        <v>10006.700000000001</v>
      </c>
      <c r="N27" s="207">
        <v>1.264E-2</v>
      </c>
      <c r="O27" s="207">
        <v>1.264E-2</v>
      </c>
      <c r="P27" s="207">
        <v>0</v>
      </c>
      <c r="Q27" s="207">
        <v>0</v>
      </c>
      <c r="R27" s="206"/>
      <c r="S27" s="206" t="s">
        <v>124</v>
      </c>
      <c r="T27" s="206" t="s">
        <v>124</v>
      </c>
      <c r="U27" s="206">
        <v>1.35</v>
      </c>
      <c r="V27" s="206">
        <v>1.35</v>
      </c>
      <c r="W27" s="206"/>
      <c r="X27" s="206" t="s">
        <v>148</v>
      </c>
      <c r="Y27" s="206" t="s">
        <v>127</v>
      </c>
      <c r="Z27" s="208"/>
      <c r="AA27" s="208"/>
      <c r="AB27" s="208"/>
      <c r="AC27" s="208"/>
      <c r="AD27" s="208"/>
      <c r="AE27" s="208"/>
      <c r="AF27" s="208"/>
      <c r="AG27" s="208" t="s">
        <v>149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>
      <c r="A28" s="3"/>
      <c r="B28" s="4"/>
      <c r="C28" s="173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v>12</v>
      </c>
      <c r="AF28">
        <v>21</v>
      </c>
      <c r="AG28" t="s">
        <v>105</v>
      </c>
    </row>
    <row r="29" spans="1:60">
      <c r="A29" s="214"/>
      <c r="B29" s="215" t="s">
        <v>28</v>
      </c>
      <c r="C29" s="216"/>
      <c r="D29" s="217"/>
      <c r="E29" s="214"/>
      <c r="F29" s="214"/>
      <c r="G29" s="218">
        <f>G26+G20+G14+G10+G8</f>
        <v>0</v>
      </c>
      <c r="AG29" t="s">
        <v>142</v>
      </c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algorithmName="SHA-512" hashValue="t2dGWE9vIKl4nHsuRf/NhctIA8py700sWEkdI7s/Z4i4XU8cOCgksZp6wdD9nU03KMlDc7KF0sT505l25Zof9g==" saltValue="w52qr/do8+YyWDflWGQuzg==" spinCount="100000" sheet="1" objects="1" scenarios="1" formatCells="0" formatColumns="0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2749-0637-4E87-90C0-BCA4C5FDD1CE}">
  <sheetPr>
    <pageSetUpPr fitToPage="1"/>
  </sheetPr>
  <dimension ref="A1:D32"/>
  <sheetViews>
    <sheetView workbookViewId="0">
      <selection activeCell="A33" sqref="A33"/>
    </sheetView>
  </sheetViews>
  <sheetFormatPr defaultRowHeight="15"/>
  <cols>
    <col min="1" max="1" width="36.42578125" style="236" bestFit="1" customWidth="1"/>
    <col min="2" max="2" width="8.7109375" style="237" bestFit="1" customWidth="1"/>
    <col min="3" max="3" width="11.28515625" style="237" bestFit="1" customWidth="1"/>
    <col min="4" max="5" width="9.140625" style="226"/>
    <col min="6" max="6" width="0" style="226" hidden="1" customWidth="1"/>
    <col min="7" max="16384" width="9.140625" style="226"/>
  </cols>
  <sheetData>
    <row r="1" spans="1:4">
      <c r="A1" s="223" t="s">
        <v>5</v>
      </c>
      <c r="B1" s="224" t="s">
        <v>372</v>
      </c>
      <c r="C1" s="224" t="s">
        <v>373</v>
      </c>
      <c r="D1" s="225"/>
    </row>
    <row r="2" spans="1:4">
      <c r="A2" s="227" t="s">
        <v>374</v>
      </c>
      <c r="B2" s="228"/>
      <c r="C2" s="228"/>
      <c r="D2" s="225"/>
    </row>
    <row r="3" spans="1:4">
      <c r="A3" s="229" t="s">
        <v>29</v>
      </c>
      <c r="B3" s="230">
        <f>('EL-Rozpočet'!F21)</f>
        <v>0</v>
      </c>
      <c r="C3" s="230"/>
      <c r="D3" s="225"/>
    </row>
    <row r="4" spans="1:4">
      <c r="A4" s="229" t="s">
        <v>375</v>
      </c>
      <c r="B4" s="230">
        <f>B3 * 'EL-Parametry'!B16 / 100</f>
        <v>0</v>
      </c>
      <c r="C4" s="230">
        <f>B3 * 'EL-Parametry'!B17 / 100</f>
        <v>0</v>
      </c>
      <c r="D4" s="225"/>
    </row>
    <row r="5" spans="1:4">
      <c r="A5" s="229" t="s">
        <v>376</v>
      </c>
      <c r="B5" s="230"/>
      <c r="C5" s="230">
        <f>('EL-Rozpočet'!F149) + 0</f>
        <v>0</v>
      </c>
      <c r="D5" s="225"/>
    </row>
    <row r="6" spans="1:4">
      <c r="A6" s="229" t="s">
        <v>377</v>
      </c>
      <c r="B6" s="230"/>
      <c r="C6" s="230">
        <f>('EL-Rozpočet'!H21) + ('EL-Rozpočet'!H149) + 0</f>
        <v>0</v>
      </c>
      <c r="D6" s="225"/>
    </row>
    <row r="7" spans="1:4">
      <c r="A7" s="231" t="s">
        <v>378</v>
      </c>
      <c r="B7" s="232">
        <f>B3 + B4</f>
        <v>0</v>
      </c>
      <c r="C7" s="232">
        <f>C3 + C4 + C5 + C6</f>
        <v>0</v>
      </c>
      <c r="D7" s="225"/>
    </row>
    <row r="8" spans="1:4">
      <c r="A8" s="229" t="s">
        <v>379</v>
      </c>
      <c r="B8" s="230"/>
      <c r="C8" s="230">
        <f>(C5 + C6) * 'EL-Parametry'!B18 / 100</f>
        <v>0</v>
      </c>
      <c r="D8" s="225"/>
    </row>
    <row r="9" spans="1:4">
      <c r="A9" s="229" t="s">
        <v>79</v>
      </c>
      <c r="B9" s="230"/>
      <c r="C9" s="230">
        <f>0 + 0</f>
        <v>0</v>
      </c>
      <c r="D9" s="225"/>
    </row>
    <row r="10" spans="1:4">
      <c r="A10" s="229" t="s">
        <v>380</v>
      </c>
      <c r="B10" s="230"/>
      <c r="C10" s="230">
        <f>0 + 0</f>
        <v>0</v>
      </c>
      <c r="D10" s="225"/>
    </row>
    <row r="11" spans="1:4">
      <c r="A11" s="229" t="s">
        <v>381</v>
      </c>
      <c r="B11" s="230"/>
      <c r="C11" s="230">
        <f>(C9 + C10) * 'EL-Parametry'!B19 / 100</f>
        <v>0</v>
      </c>
      <c r="D11" s="225"/>
    </row>
    <row r="12" spans="1:4">
      <c r="A12" s="231" t="s">
        <v>382</v>
      </c>
      <c r="B12" s="232">
        <f>B7</f>
        <v>0</v>
      </c>
      <c r="C12" s="232">
        <f>C7 + C8 + C9 + C10 + C11</f>
        <v>0</v>
      </c>
      <c r="D12" s="225"/>
    </row>
    <row r="13" spans="1:4">
      <c r="A13" s="229" t="s">
        <v>383</v>
      </c>
      <c r="B13" s="230"/>
      <c r="C13" s="230">
        <f>(B12 + C12) * 'EL-Parametry'!B21 / 100</f>
        <v>0</v>
      </c>
      <c r="D13" s="225"/>
    </row>
    <row r="14" spans="1:4">
      <c r="A14" s="229" t="s">
        <v>384</v>
      </c>
      <c r="B14" s="230"/>
      <c r="C14" s="230">
        <f>(B7 + C7) * 'EL-Parametry'!B22 / 100</f>
        <v>0</v>
      </c>
      <c r="D14" s="225"/>
    </row>
    <row r="15" spans="1:4">
      <c r="A15" s="227" t="s">
        <v>385</v>
      </c>
      <c r="B15" s="228"/>
      <c r="C15" s="228">
        <f>B12 + C12 + C13 + C14</f>
        <v>0</v>
      </c>
      <c r="D15" s="225"/>
    </row>
    <row r="16" spans="1:4">
      <c r="A16" s="229" t="s">
        <v>199</v>
      </c>
      <c r="B16" s="230"/>
      <c r="C16" s="230"/>
      <c r="D16" s="225"/>
    </row>
    <row r="17" spans="1:4">
      <c r="A17" s="227" t="s">
        <v>386</v>
      </c>
      <c r="B17" s="228"/>
      <c r="C17" s="228"/>
      <c r="D17" s="225"/>
    </row>
    <row r="18" spans="1:4">
      <c r="A18" s="229" t="s">
        <v>387</v>
      </c>
      <c r="B18" s="230"/>
      <c r="C18" s="230">
        <f>(B12 + C12) * 'EL-Parametry'!B20 / 100</f>
        <v>0</v>
      </c>
      <c r="D18" s="225"/>
    </row>
    <row r="19" spans="1:4">
      <c r="A19" s="229" t="s">
        <v>388</v>
      </c>
      <c r="B19" s="230"/>
      <c r="C19" s="230">
        <f>C12 * 'EL-Parametry'!B23 / 100</f>
        <v>0</v>
      </c>
      <c r="D19" s="225"/>
    </row>
    <row r="20" spans="1:4">
      <c r="A20" s="229" t="s">
        <v>389</v>
      </c>
      <c r="B20" s="230"/>
      <c r="C20" s="230">
        <f>C12 * 'EL-Parametry'!B24 / 100</f>
        <v>0</v>
      </c>
      <c r="D20" s="225"/>
    </row>
    <row r="21" spans="1:4">
      <c r="A21" s="227" t="s">
        <v>390</v>
      </c>
      <c r="B21" s="228"/>
      <c r="C21" s="228">
        <f>C19 + C20 + C18</f>
        <v>0</v>
      </c>
      <c r="D21" s="225"/>
    </row>
    <row r="22" spans="1:4">
      <c r="A22" s="229" t="s">
        <v>391</v>
      </c>
      <c r="B22" s="230"/>
      <c r="C22" s="230">
        <f>'EL-Parametry'!B25 * 'EL-Parametry'!B28 * (C15 * 'EL-Parametry'!B27)^'EL-Parametry'!B26</f>
        <v>0</v>
      </c>
      <c r="D22" s="225"/>
    </row>
    <row r="23" spans="1:4">
      <c r="A23" s="229" t="s">
        <v>199</v>
      </c>
      <c r="B23" s="230"/>
      <c r="C23" s="230"/>
      <c r="D23" s="225"/>
    </row>
    <row r="24" spans="1:4">
      <c r="A24" s="233" t="s">
        <v>392</v>
      </c>
      <c r="B24" s="234"/>
      <c r="C24" s="234">
        <f>C15 + C21 + C22</f>
        <v>0</v>
      </c>
      <c r="D24" s="225"/>
    </row>
    <row r="25" spans="1:4">
      <c r="A25" s="229" t="s">
        <v>393</v>
      </c>
      <c r="B25" s="230">
        <f>(SUM('EL-Rozpočet'!F19:F20)+SUM('EL-Rozpočet'!F23:F109,'EL-Rozpočet'!F111:F142,'EL-Rozpočet'!F144:F146,'EL-Rozpočet'!F148)) + (SUM('EL-Rozpočet'!H19:H20)+SUM('EL-Rozpočet'!H23:H109,'EL-Rozpočet'!H111:H142,'EL-Rozpočet'!H144:H146)) + B4 + C4 + C8 + C11 + C13 + C14 + C21 + C22</f>
        <v>0</v>
      </c>
      <c r="C25" s="230">
        <f>B25 * 'EL-Parametry'!B31 / 100</f>
        <v>0</v>
      </c>
      <c r="D25" s="225"/>
    </row>
    <row r="26" spans="1:4">
      <c r="A26" s="229" t="s">
        <v>394</v>
      </c>
      <c r="B26" s="230">
        <f>(SUM('EL-Rozpočet'!F23,'EL-Rozpočet'!F33,'EL-Rozpočet'!F36,'EL-Rozpočet'!F38,'EL-Rozpočet'!F44,'EL-Rozpočet'!F52,'EL-Rozpočet'!F54,'EL-Rozpočet'!F56,'EL-Rozpočet'!F60,'EL-Rozpočet'!F62,'EL-Rozpočet'!F64,'EL-Rozpočet'!F66,'EL-Rozpočet'!F68,'EL-Rozpočet'!F72,'EL-Rozpočet'!F75,'EL-Rozpočet'!F82,'EL-Rozpočet'!F84,'EL-Rozpočet'!F86,'EL-Rozpočet'!F91,'EL-Rozpočet'!F94,'EL-Rozpočet'!F98,'EL-Rozpočet'!F100,'EL-Rozpočet'!F102,'EL-Rozpočet'!F105,'EL-Rozpočet'!F108,'EL-Rozpočet'!F117,'EL-Rozpočet'!F119,'EL-Rozpočet'!F121,'EL-Rozpočet'!F123)+SUM('EL-Rozpočet'!F126,'EL-Rozpočet'!F129,'EL-Rozpočet'!F138,'EL-Rozpočet'!F140,'EL-Rozpočet'!F144:F146)) + (SUM('EL-Rozpočet'!H23,'EL-Rozpočet'!H33,'EL-Rozpočet'!H36,'EL-Rozpočet'!H38,'EL-Rozpočet'!H44,'EL-Rozpočet'!H52,'EL-Rozpočet'!H54,'EL-Rozpočet'!H56,'EL-Rozpočet'!H60,'EL-Rozpočet'!H62,'EL-Rozpočet'!H64,'EL-Rozpočet'!H66,'EL-Rozpočet'!H68,'EL-Rozpočet'!H72,'EL-Rozpočet'!H75,'EL-Rozpočet'!H82,'EL-Rozpočet'!H84,'EL-Rozpočet'!H86,'EL-Rozpočet'!H91,'EL-Rozpočet'!H94,'EL-Rozpočet'!H98,'EL-Rozpočet'!H100,'EL-Rozpočet'!H102,'EL-Rozpočet'!H105,'EL-Rozpočet'!H108,'EL-Rozpočet'!H117,'EL-Rozpočet'!H119,'EL-Rozpočet'!H121,'EL-Rozpočet'!H123)+SUM('EL-Rozpočet'!H126,'EL-Rozpočet'!H129,'EL-Rozpočet'!H138,'EL-Rozpočet'!H140,'EL-Rozpočet'!H144:H146))</f>
        <v>0</v>
      </c>
      <c r="C26" s="230">
        <f>B26 * 'EL-Parametry'!B32 / 100</f>
        <v>0</v>
      </c>
      <c r="D26" s="225"/>
    </row>
    <row r="27" spans="1:4">
      <c r="A27" s="233" t="s">
        <v>395</v>
      </c>
      <c r="B27" s="234"/>
      <c r="C27" s="234">
        <f>C24 + C25 + C26</f>
        <v>0</v>
      </c>
      <c r="D27" s="225"/>
    </row>
    <row r="28" spans="1:4">
      <c r="A28" s="229" t="s">
        <v>199</v>
      </c>
      <c r="B28" s="230"/>
      <c r="C28" s="230"/>
      <c r="D28" s="225"/>
    </row>
    <row r="29" spans="1:4">
      <c r="A29" s="227" t="s">
        <v>396</v>
      </c>
      <c r="B29" s="235" t="s">
        <v>397</v>
      </c>
      <c r="C29" s="235" t="s">
        <v>30</v>
      </c>
      <c r="D29" s="225"/>
    </row>
    <row r="30" spans="1:4">
      <c r="A30" s="229" t="s">
        <v>398</v>
      </c>
      <c r="B30" s="230">
        <f>('EL-Rozpočet'!F17)</f>
        <v>0</v>
      </c>
      <c r="C30" s="230">
        <f>('EL-Rozpočet'!H17)</f>
        <v>0</v>
      </c>
      <c r="D30" s="225"/>
    </row>
    <row r="31" spans="1:4">
      <c r="A31" s="229" t="s">
        <v>399</v>
      </c>
      <c r="B31" s="230">
        <f>('EL-Rozpočet'!F21)</f>
        <v>0</v>
      </c>
      <c r="C31" s="230">
        <f>('EL-Rozpočet'!H21)</f>
        <v>0</v>
      </c>
      <c r="D31" s="225"/>
    </row>
    <row r="32" spans="1:4">
      <c r="A32" s="229" t="s">
        <v>85</v>
      </c>
      <c r="B32" s="230">
        <f>('EL-Rozpočet'!F149)</f>
        <v>0</v>
      </c>
      <c r="C32" s="230">
        <f>('EL-Rozpočet'!H149)</f>
        <v>0</v>
      </c>
      <c r="D32" s="225"/>
    </row>
  </sheetData>
  <sheetProtection password="BAAB" sheet="1" objects="1" scenarios="1" formatColumns="0" formatRows="0"/>
  <pageMargins left="1.0629921259842521" right="0.70866141732283472" top="2.598425196850394" bottom="0.78740157480314965" header="0.78740157480314965" footer="0.31496062992125984"/>
  <pageSetup paperSize="9" orientation="portrait" r:id="rId1"/>
  <headerFooter>
    <oddHeader xml:space="preserve">&amp;L&amp;"-,Tučné"&amp;14MENDELOVA UNIVERZITA V BRNĚ
REKONSTRUKCE
LABORATOŘE ETLAB (P1084) 
ELEKTROINSTALACE
&amp;12REKAPITULACE&amp;C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B7E5-6026-4306-926F-72AD49F41129}">
  <sheetPr>
    <pageSetUpPr fitToPage="1"/>
  </sheetPr>
  <dimension ref="A1:L149"/>
  <sheetViews>
    <sheetView workbookViewId="0"/>
  </sheetViews>
  <sheetFormatPr defaultRowHeight="15"/>
  <cols>
    <col min="1" max="1" width="5.5703125" style="236" bestFit="1" customWidth="1"/>
    <col min="2" max="2" width="59.7109375" style="236" customWidth="1"/>
    <col min="3" max="3" width="4.42578125" style="236" bestFit="1" customWidth="1"/>
    <col min="4" max="4" width="5.7109375" style="237" bestFit="1" customWidth="1"/>
    <col min="5" max="5" width="7.85546875" style="250" bestFit="1" customWidth="1"/>
    <col min="6" max="6" width="11.42578125" style="237" bestFit="1" customWidth="1"/>
    <col min="7" max="7" width="7" style="250" bestFit="1" customWidth="1"/>
    <col min="8" max="9" width="11.28515625" style="237" bestFit="1" customWidth="1"/>
    <col min="10" max="11" width="9.140625" style="226"/>
    <col min="12" max="12" width="9" style="226" hidden="1" customWidth="1"/>
    <col min="13" max="16384" width="9.140625" style="226"/>
  </cols>
  <sheetData>
    <row r="1" spans="1:12">
      <c r="A1" s="223" t="s">
        <v>400</v>
      </c>
      <c r="B1" s="223" t="s">
        <v>5</v>
      </c>
      <c r="C1" s="223" t="s">
        <v>401</v>
      </c>
      <c r="D1" s="224" t="s">
        <v>402</v>
      </c>
      <c r="E1" s="238" t="s">
        <v>397</v>
      </c>
      <c r="F1" s="224" t="s">
        <v>403</v>
      </c>
      <c r="G1" s="238" t="s">
        <v>30</v>
      </c>
      <c r="H1" s="224" t="s">
        <v>404</v>
      </c>
      <c r="I1" s="224" t="s">
        <v>1</v>
      </c>
      <c r="J1" s="225"/>
      <c r="K1" s="225"/>
      <c r="L1" s="226">
        <f>'EL-Parametry'!B33/100*F24+'EL-Parametry'!B33/100*F25+'EL-Parametry'!B33/100*F26+'EL-Parametry'!B33/100*F27+'EL-Parametry'!B33/100*F28+'EL-Parametry'!B33/100*F29+'EL-Parametry'!B33/100*F30+'EL-Parametry'!B33/100*F31+'EL-Parametry'!B33/100*F32+'EL-Parametry'!B33/100*F34+'EL-Parametry'!B33/100*F35+'EL-Parametry'!B33/100*F37+'EL-Parametry'!B33/100*F39+'EL-Parametry'!B33/100*F40+'EL-Parametry'!B33/100*F41+'EL-Parametry'!B33/100*F42+'EL-Parametry'!B33/100*F43+'EL-Parametry'!B33/100*F45+'EL-Parametry'!B33/100*F46+'EL-Parametry'!B33/100*F47+'EL-Parametry'!B33/100*F48+'EL-Parametry'!B33/100*F49+'EL-Parametry'!B33/100*F50</f>
        <v>0</v>
      </c>
    </row>
    <row r="2" spans="1:12">
      <c r="A2" s="239" t="s">
        <v>199</v>
      </c>
      <c r="B2" s="239" t="s">
        <v>405</v>
      </c>
      <c r="C2" s="239" t="s">
        <v>199</v>
      </c>
      <c r="D2" s="240"/>
      <c r="E2" s="241"/>
      <c r="F2" s="240"/>
      <c r="G2" s="241"/>
      <c r="H2" s="240"/>
      <c r="I2" s="240"/>
      <c r="J2" s="225"/>
      <c r="K2" s="225"/>
      <c r="L2" s="226">
        <f>L1+'EL-Parametry'!B33/100*F51+'EL-Parametry'!B33/100*F53+'EL-Parametry'!B33/100*F55+'EL-Parametry'!B33/100*F57+'EL-Parametry'!B33/100*F58+'EL-Parametry'!B33/100*F59+'EL-Parametry'!B33/100*F61+'EL-Parametry'!B33/100*F63+'EL-Parametry'!B33/100*F65+'EL-Parametry'!B33/100*F67+'EL-Parametry'!B33/100*F69+'EL-Parametry'!B33/100*F70+'EL-Parametry'!B33/100*F71+'EL-Parametry'!B33/100*F73+'EL-Parametry'!B33/100*F74+'EL-Parametry'!B33/100*F76+'EL-Parametry'!B33/100*F77+'EL-Parametry'!B33/100*F78+'EL-Parametry'!B33/100*F79+'EL-Parametry'!B33/100*F80+'EL-Parametry'!B33/100*F81+'EL-Parametry'!B33/100*F83+'EL-Parametry'!B33/100*F85</f>
        <v>0</v>
      </c>
    </row>
    <row r="3" spans="1:12" ht="36.75">
      <c r="A3" s="239" t="s">
        <v>199</v>
      </c>
      <c r="B3" s="242" t="s">
        <v>406</v>
      </c>
      <c r="C3" s="239" t="s">
        <v>199</v>
      </c>
      <c r="D3" s="240"/>
      <c r="E3" s="241"/>
      <c r="F3" s="240"/>
      <c r="G3" s="241"/>
      <c r="H3" s="240"/>
      <c r="I3" s="240"/>
      <c r="J3" s="225"/>
      <c r="K3" s="225"/>
      <c r="L3" s="226">
        <f>L2+'EL-Parametry'!B33/100*F87+'EL-Parametry'!B33/100*F88+'EL-Parametry'!B33/100*F89+'EL-Parametry'!B33/100*F90+'EL-Parametry'!B33/100*F92+'EL-Parametry'!B33/100*F93+'EL-Parametry'!B33/100*F95+'EL-Parametry'!B33/100*F96+'EL-Parametry'!B33/100*F97+'EL-Parametry'!B33/100*F99+'EL-Parametry'!B33/100*F101+'EL-Parametry'!B33/100*F103+'EL-Parametry'!B33/100*F104+'EL-Parametry'!B33/100*F106+'EL-Parametry'!B33/100*F107+'EL-Parametry'!B33/100*F109+'EL-Parametry'!B33/100*F111+'EL-Parametry'!B33/100*F112+'EL-Parametry'!B33/100*F113+'EL-Parametry'!B33/100*F114+'EL-Parametry'!B33/100*F115+'EL-Parametry'!B33/100*F116</f>
        <v>0</v>
      </c>
    </row>
    <row r="4" spans="1:12" ht="24.75">
      <c r="A4" s="239" t="s">
        <v>199</v>
      </c>
      <c r="B4" s="242" t="s">
        <v>407</v>
      </c>
      <c r="C4" s="239" t="s">
        <v>199</v>
      </c>
      <c r="D4" s="240"/>
      <c r="E4" s="241"/>
      <c r="F4" s="240"/>
      <c r="G4" s="241"/>
      <c r="H4" s="240"/>
      <c r="I4" s="240"/>
      <c r="J4" s="225"/>
      <c r="K4" s="225"/>
    </row>
    <row r="5" spans="1:12" ht="36.75">
      <c r="A5" s="239" t="s">
        <v>199</v>
      </c>
      <c r="B5" s="242" t="s">
        <v>408</v>
      </c>
      <c r="C5" s="239" t="s">
        <v>199</v>
      </c>
      <c r="D5" s="240"/>
      <c r="E5" s="241"/>
      <c r="F5" s="240"/>
      <c r="G5" s="241"/>
      <c r="H5" s="240"/>
      <c r="I5" s="240"/>
      <c r="J5" s="225"/>
      <c r="K5" s="225"/>
    </row>
    <row r="6" spans="1:12" ht="48.75">
      <c r="A6" s="239" t="s">
        <v>199</v>
      </c>
      <c r="B6" s="242" t="s">
        <v>409</v>
      </c>
      <c r="C6" s="239" t="s">
        <v>199</v>
      </c>
      <c r="D6" s="240"/>
      <c r="E6" s="241"/>
      <c r="F6" s="240"/>
      <c r="G6" s="241"/>
      <c r="H6" s="240"/>
      <c r="I6" s="240"/>
      <c r="J6" s="225"/>
      <c r="K6" s="225"/>
    </row>
    <row r="7" spans="1:12" ht="96.75">
      <c r="A7" s="239" t="s">
        <v>199</v>
      </c>
      <c r="B7" s="242" t="s">
        <v>410</v>
      </c>
      <c r="C7" s="239" t="s">
        <v>199</v>
      </c>
      <c r="D7" s="240"/>
      <c r="E7" s="241"/>
      <c r="F7" s="240"/>
      <c r="G7" s="241"/>
      <c r="H7" s="240"/>
      <c r="I7" s="240"/>
      <c r="J7" s="225"/>
      <c r="K7" s="225"/>
    </row>
    <row r="8" spans="1:12">
      <c r="A8" s="233" t="s">
        <v>199</v>
      </c>
      <c r="B8" s="233" t="s">
        <v>398</v>
      </c>
      <c r="C8" s="233" t="s">
        <v>199</v>
      </c>
      <c r="D8" s="234"/>
      <c r="E8" s="243"/>
      <c r="F8" s="234"/>
      <c r="G8" s="243"/>
      <c r="H8" s="234"/>
      <c r="I8" s="234"/>
      <c r="J8" s="225"/>
      <c r="K8" s="225"/>
    </row>
    <row r="9" spans="1:12">
      <c r="A9" s="239" t="s">
        <v>199</v>
      </c>
      <c r="B9" s="239" t="s">
        <v>411</v>
      </c>
      <c r="C9" s="239" t="s">
        <v>199</v>
      </c>
      <c r="D9" s="240"/>
      <c r="E9" s="241"/>
      <c r="F9" s="240"/>
      <c r="G9" s="241"/>
      <c r="H9" s="240"/>
      <c r="I9" s="240"/>
      <c r="J9" s="225"/>
      <c r="K9" s="225"/>
    </row>
    <row r="10" spans="1:12">
      <c r="A10" s="229" t="s">
        <v>157</v>
      </c>
      <c r="B10" s="229" t="s">
        <v>412</v>
      </c>
      <c r="C10" s="229" t="s">
        <v>413</v>
      </c>
      <c r="D10" s="230">
        <v>1</v>
      </c>
      <c r="E10" s="244"/>
      <c r="F10" s="230">
        <f t="shared" ref="F10:F16" si="0">D10*E10</f>
        <v>0</v>
      </c>
      <c r="G10" s="230">
        <v>0</v>
      </c>
      <c r="H10" s="230">
        <f t="shared" ref="H10:H16" si="1">D10*G10</f>
        <v>0</v>
      </c>
      <c r="I10" s="230">
        <f t="shared" ref="I10:I16" si="2">F10+H10</f>
        <v>0</v>
      </c>
      <c r="J10" s="225"/>
      <c r="K10" s="225"/>
    </row>
    <row r="11" spans="1:12">
      <c r="A11" s="229" t="s">
        <v>207</v>
      </c>
      <c r="B11" s="229" t="s">
        <v>414</v>
      </c>
      <c r="C11" s="229" t="s">
        <v>413</v>
      </c>
      <c r="D11" s="230">
        <v>1</v>
      </c>
      <c r="E11" s="244"/>
      <c r="F11" s="230">
        <f t="shared" si="0"/>
        <v>0</v>
      </c>
      <c r="G11" s="230">
        <v>0</v>
      </c>
      <c r="H11" s="230">
        <f t="shared" si="1"/>
        <v>0</v>
      </c>
      <c r="I11" s="230">
        <f t="shared" si="2"/>
        <v>0</v>
      </c>
      <c r="J11" s="225"/>
      <c r="K11" s="225"/>
    </row>
    <row r="12" spans="1:12">
      <c r="A12" s="229" t="s">
        <v>58</v>
      </c>
      <c r="B12" s="229" t="s">
        <v>415</v>
      </c>
      <c r="C12" s="229" t="s">
        <v>413</v>
      </c>
      <c r="D12" s="230">
        <v>1</v>
      </c>
      <c r="E12" s="244"/>
      <c r="F12" s="230">
        <f t="shared" si="0"/>
        <v>0</v>
      </c>
      <c r="G12" s="230">
        <v>0</v>
      </c>
      <c r="H12" s="230">
        <f t="shared" si="1"/>
        <v>0</v>
      </c>
      <c r="I12" s="230">
        <f t="shared" si="2"/>
        <v>0</v>
      </c>
      <c r="J12" s="225"/>
      <c r="K12" s="225"/>
    </row>
    <row r="13" spans="1:12">
      <c r="A13" s="229" t="s">
        <v>416</v>
      </c>
      <c r="B13" s="229" t="s">
        <v>417</v>
      </c>
      <c r="C13" s="229" t="s">
        <v>413</v>
      </c>
      <c r="D13" s="230">
        <v>6</v>
      </c>
      <c r="E13" s="244"/>
      <c r="F13" s="230">
        <f t="shared" si="0"/>
        <v>0</v>
      </c>
      <c r="G13" s="230">
        <v>0</v>
      </c>
      <c r="H13" s="230">
        <f t="shared" si="1"/>
        <v>0</v>
      </c>
      <c r="I13" s="230">
        <f t="shared" si="2"/>
        <v>0</v>
      </c>
      <c r="J13" s="225"/>
      <c r="K13" s="225"/>
    </row>
    <row r="14" spans="1:12">
      <c r="A14" s="229" t="s">
        <v>418</v>
      </c>
      <c r="B14" s="229" t="s">
        <v>419</v>
      </c>
      <c r="C14" s="229" t="s">
        <v>413</v>
      </c>
      <c r="D14" s="230">
        <v>1</v>
      </c>
      <c r="E14" s="244"/>
      <c r="F14" s="230">
        <f t="shared" si="0"/>
        <v>0</v>
      </c>
      <c r="G14" s="230">
        <v>0</v>
      </c>
      <c r="H14" s="230">
        <f t="shared" si="1"/>
        <v>0</v>
      </c>
      <c r="I14" s="230">
        <f t="shared" si="2"/>
        <v>0</v>
      </c>
      <c r="J14" s="225"/>
      <c r="K14" s="225"/>
    </row>
    <row r="15" spans="1:12">
      <c r="A15" s="229" t="s">
        <v>420</v>
      </c>
      <c r="B15" s="229" t="s">
        <v>421</v>
      </c>
      <c r="C15" s="229" t="s">
        <v>413</v>
      </c>
      <c r="D15" s="230">
        <v>1</v>
      </c>
      <c r="E15" s="244"/>
      <c r="F15" s="230">
        <f t="shared" si="0"/>
        <v>0</v>
      </c>
      <c r="G15" s="230">
        <v>0</v>
      </c>
      <c r="H15" s="230">
        <f t="shared" si="1"/>
        <v>0</v>
      </c>
      <c r="I15" s="230">
        <f t="shared" si="2"/>
        <v>0</v>
      </c>
      <c r="J15" s="225"/>
      <c r="K15" s="225"/>
    </row>
    <row r="16" spans="1:12">
      <c r="A16" s="229" t="s">
        <v>422</v>
      </c>
      <c r="B16" s="229" t="s">
        <v>423</v>
      </c>
      <c r="C16" s="229" t="s">
        <v>413</v>
      </c>
      <c r="D16" s="230">
        <v>1</v>
      </c>
      <c r="E16" s="244"/>
      <c r="F16" s="230">
        <f t="shared" si="0"/>
        <v>0</v>
      </c>
      <c r="G16" s="230">
        <v>0</v>
      </c>
      <c r="H16" s="230">
        <f t="shared" si="1"/>
        <v>0</v>
      </c>
      <c r="I16" s="230">
        <f t="shared" si="2"/>
        <v>0</v>
      </c>
      <c r="J16" s="225"/>
      <c r="K16" s="225"/>
    </row>
    <row r="17" spans="1:11">
      <c r="A17" s="233" t="s">
        <v>199</v>
      </c>
      <c r="B17" s="233" t="s">
        <v>424</v>
      </c>
      <c r="C17" s="233" t="s">
        <v>199</v>
      </c>
      <c r="D17" s="234"/>
      <c r="E17" s="243"/>
      <c r="F17" s="234">
        <f>SUM(F9:F16)</f>
        <v>0</v>
      </c>
      <c r="G17" s="243"/>
      <c r="H17" s="234">
        <f>SUM(H9:H16)</f>
        <v>0</v>
      </c>
      <c r="I17" s="234">
        <f>SUM(I9:I16)</f>
        <v>0</v>
      </c>
      <c r="J17" s="225"/>
      <c r="K17" s="225"/>
    </row>
    <row r="18" spans="1:11">
      <c r="A18" s="233" t="s">
        <v>199</v>
      </c>
      <c r="B18" s="233" t="s">
        <v>399</v>
      </c>
      <c r="C18" s="233" t="s">
        <v>199</v>
      </c>
      <c r="D18" s="234"/>
      <c r="E18" s="243"/>
      <c r="F18" s="234"/>
      <c r="G18" s="243"/>
      <c r="H18" s="234"/>
      <c r="I18" s="234"/>
      <c r="J18" s="225"/>
      <c r="K18" s="225"/>
    </row>
    <row r="19" spans="1:11">
      <c r="A19" s="229" t="s">
        <v>329</v>
      </c>
      <c r="B19" s="229" t="s">
        <v>425</v>
      </c>
      <c r="C19" s="229" t="s">
        <v>413</v>
      </c>
      <c r="D19" s="230">
        <v>1</v>
      </c>
      <c r="E19" s="244"/>
      <c r="F19" s="230">
        <f>D19*E19</f>
        <v>0</v>
      </c>
      <c r="G19" s="230">
        <v>0</v>
      </c>
      <c r="H19" s="230">
        <f>D19*G19</f>
        <v>0</v>
      </c>
      <c r="I19" s="230">
        <f>F19+H19</f>
        <v>0</v>
      </c>
      <c r="J19" s="225"/>
      <c r="K19" s="225"/>
    </row>
    <row r="20" spans="1:11">
      <c r="A20" s="229" t="s">
        <v>426</v>
      </c>
      <c r="B20" s="229" t="s">
        <v>398</v>
      </c>
      <c r="C20" s="229" t="s">
        <v>413</v>
      </c>
      <c r="D20" s="230">
        <v>1</v>
      </c>
      <c r="E20" s="245">
        <f>I17</f>
        <v>0</v>
      </c>
      <c r="F20" s="230">
        <f>D20*E20</f>
        <v>0</v>
      </c>
      <c r="G20" s="230">
        <v>0</v>
      </c>
      <c r="H20" s="230">
        <f>D20*G20</f>
        <v>0</v>
      </c>
      <c r="I20" s="230">
        <f>F20+H20</f>
        <v>0</v>
      </c>
      <c r="J20" s="225"/>
      <c r="K20" s="225"/>
    </row>
    <row r="21" spans="1:11">
      <c r="A21" s="233" t="s">
        <v>199</v>
      </c>
      <c r="B21" s="233" t="s">
        <v>427</v>
      </c>
      <c r="C21" s="233" t="s">
        <v>199</v>
      </c>
      <c r="D21" s="234"/>
      <c r="E21" s="243"/>
      <c r="F21" s="234">
        <f>SUM(F19:F20)</f>
        <v>0</v>
      </c>
      <c r="G21" s="243"/>
      <c r="H21" s="234">
        <f>SUM(H19:H20)</f>
        <v>0</v>
      </c>
      <c r="I21" s="234">
        <f>SUM(I19:I20)</f>
        <v>0</v>
      </c>
      <c r="J21" s="225"/>
      <c r="K21" s="225"/>
    </row>
    <row r="22" spans="1:11">
      <c r="A22" s="233" t="s">
        <v>199</v>
      </c>
      <c r="B22" s="233" t="s">
        <v>85</v>
      </c>
      <c r="C22" s="233" t="s">
        <v>199</v>
      </c>
      <c r="D22" s="234"/>
      <c r="E22" s="243"/>
      <c r="F22" s="234"/>
      <c r="G22" s="243"/>
      <c r="H22" s="234"/>
      <c r="I22" s="234"/>
      <c r="J22" s="225"/>
      <c r="K22" s="225"/>
    </row>
    <row r="23" spans="1:11">
      <c r="A23" s="239" t="s">
        <v>199</v>
      </c>
      <c r="B23" s="239" t="s">
        <v>428</v>
      </c>
      <c r="C23" s="239" t="s">
        <v>199</v>
      </c>
      <c r="D23" s="240"/>
      <c r="E23" s="241"/>
      <c r="F23" s="240"/>
      <c r="G23" s="241"/>
      <c r="H23" s="240"/>
      <c r="I23" s="240"/>
      <c r="J23" s="225"/>
      <c r="K23" s="225"/>
    </row>
    <row r="24" spans="1:11">
      <c r="A24" s="229" t="s">
        <v>429</v>
      </c>
      <c r="B24" s="229" t="s">
        <v>430</v>
      </c>
      <c r="C24" s="229" t="s">
        <v>413</v>
      </c>
      <c r="D24" s="230">
        <v>1</v>
      </c>
      <c r="E24" s="244"/>
      <c r="F24" s="230">
        <f t="shared" ref="F24:F32" si="3">D24*E24</f>
        <v>0</v>
      </c>
      <c r="G24" s="244"/>
      <c r="H24" s="230">
        <f t="shared" ref="H24:H32" si="4">D24*G24</f>
        <v>0</v>
      </c>
      <c r="I24" s="230">
        <f t="shared" ref="I24:I32" si="5">F24+H24</f>
        <v>0</v>
      </c>
      <c r="J24" s="225"/>
      <c r="K24" s="225"/>
    </row>
    <row r="25" spans="1:11">
      <c r="A25" s="229" t="s">
        <v>431</v>
      </c>
      <c r="B25" s="229" t="s">
        <v>432</v>
      </c>
      <c r="C25" s="229" t="s">
        <v>413</v>
      </c>
      <c r="D25" s="230">
        <v>1</v>
      </c>
      <c r="E25" s="244"/>
      <c r="F25" s="230">
        <f t="shared" si="3"/>
        <v>0</v>
      </c>
      <c r="G25" s="244"/>
      <c r="H25" s="230">
        <f t="shared" si="4"/>
        <v>0</v>
      </c>
      <c r="I25" s="230">
        <f t="shared" si="5"/>
        <v>0</v>
      </c>
      <c r="J25" s="225"/>
      <c r="K25" s="225"/>
    </row>
    <row r="26" spans="1:11">
      <c r="A26" s="229" t="s">
        <v>433</v>
      </c>
      <c r="B26" s="229" t="s">
        <v>434</v>
      </c>
      <c r="C26" s="229" t="s">
        <v>413</v>
      </c>
      <c r="D26" s="230">
        <v>1</v>
      </c>
      <c r="E26" s="244"/>
      <c r="F26" s="230">
        <f t="shared" si="3"/>
        <v>0</v>
      </c>
      <c r="G26" s="244"/>
      <c r="H26" s="230">
        <f t="shared" si="4"/>
        <v>0</v>
      </c>
      <c r="I26" s="230">
        <f t="shared" si="5"/>
        <v>0</v>
      </c>
      <c r="J26" s="225"/>
      <c r="K26" s="225"/>
    </row>
    <row r="27" spans="1:11">
      <c r="A27" s="229" t="s">
        <v>435</v>
      </c>
      <c r="B27" s="229" t="s">
        <v>436</v>
      </c>
      <c r="C27" s="229" t="s">
        <v>413</v>
      </c>
      <c r="D27" s="230">
        <v>2</v>
      </c>
      <c r="E27" s="244"/>
      <c r="F27" s="230">
        <f t="shared" si="3"/>
        <v>0</v>
      </c>
      <c r="G27" s="244"/>
      <c r="H27" s="230">
        <f t="shared" si="4"/>
        <v>0</v>
      </c>
      <c r="I27" s="230">
        <f t="shared" si="5"/>
        <v>0</v>
      </c>
      <c r="J27" s="225"/>
      <c r="K27" s="225"/>
    </row>
    <row r="28" spans="1:11">
      <c r="A28" s="229" t="s">
        <v>437</v>
      </c>
      <c r="B28" s="229" t="s">
        <v>438</v>
      </c>
      <c r="C28" s="229" t="s">
        <v>413</v>
      </c>
      <c r="D28" s="230">
        <v>1</v>
      </c>
      <c r="E28" s="244"/>
      <c r="F28" s="230">
        <f t="shared" si="3"/>
        <v>0</v>
      </c>
      <c r="G28" s="244"/>
      <c r="H28" s="230">
        <f t="shared" si="4"/>
        <v>0</v>
      </c>
      <c r="I28" s="230">
        <f t="shared" si="5"/>
        <v>0</v>
      </c>
      <c r="J28" s="225"/>
      <c r="K28" s="225"/>
    </row>
    <row r="29" spans="1:11">
      <c r="A29" s="229" t="s">
        <v>439</v>
      </c>
      <c r="B29" s="229" t="s">
        <v>440</v>
      </c>
      <c r="C29" s="229" t="s">
        <v>413</v>
      </c>
      <c r="D29" s="230">
        <v>1</v>
      </c>
      <c r="E29" s="244"/>
      <c r="F29" s="230">
        <f t="shared" si="3"/>
        <v>0</v>
      </c>
      <c r="G29" s="244"/>
      <c r="H29" s="230">
        <f t="shared" si="4"/>
        <v>0</v>
      </c>
      <c r="I29" s="230">
        <f t="shared" si="5"/>
        <v>0</v>
      </c>
      <c r="J29" s="225"/>
      <c r="K29" s="225"/>
    </row>
    <row r="30" spans="1:11">
      <c r="A30" s="229" t="s">
        <v>441</v>
      </c>
      <c r="B30" s="229" t="s">
        <v>442</v>
      </c>
      <c r="C30" s="229" t="s">
        <v>413</v>
      </c>
      <c r="D30" s="230">
        <v>1</v>
      </c>
      <c r="E30" s="244"/>
      <c r="F30" s="230">
        <f t="shared" si="3"/>
        <v>0</v>
      </c>
      <c r="G30" s="244"/>
      <c r="H30" s="230">
        <f t="shared" si="4"/>
        <v>0</v>
      </c>
      <c r="I30" s="230">
        <f t="shared" si="5"/>
        <v>0</v>
      </c>
      <c r="J30" s="225"/>
      <c r="K30" s="225"/>
    </row>
    <row r="31" spans="1:11">
      <c r="A31" s="229" t="s">
        <v>443</v>
      </c>
      <c r="B31" s="229" t="s">
        <v>444</v>
      </c>
      <c r="C31" s="229" t="s">
        <v>445</v>
      </c>
      <c r="D31" s="230">
        <v>1</v>
      </c>
      <c r="E31" s="244"/>
      <c r="F31" s="230">
        <f t="shared" si="3"/>
        <v>0</v>
      </c>
      <c r="G31" s="244"/>
      <c r="H31" s="230">
        <f t="shared" si="4"/>
        <v>0</v>
      </c>
      <c r="I31" s="230">
        <f t="shared" si="5"/>
        <v>0</v>
      </c>
      <c r="J31" s="225"/>
      <c r="K31" s="225"/>
    </row>
    <row r="32" spans="1:11">
      <c r="A32" s="229" t="s">
        <v>446</v>
      </c>
      <c r="B32" s="229" t="s">
        <v>447</v>
      </c>
      <c r="C32" s="229" t="s">
        <v>134</v>
      </c>
      <c r="D32" s="230">
        <v>5</v>
      </c>
      <c r="E32" s="244"/>
      <c r="F32" s="230">
        <f t="shared" si="3"/>
        <v>0</v>
      </c>
      <c r="G32" s="244"/>
      <c r="H32" s="230">
        <f t="shared" si="4"/>
        <v>0</v>
      </c>
      <c r="I32" s="230">
        <f t="shared" si="5"/>
        <v>0</v>
      </c>
      <c r="J32" s="225"/>
      <c r="K32" s="225"/>
    </row>
    <row r="33" spans="1:11">
      <c r="A33" s="239" t="s">
        <v>199</v>
      </c>
      <c r="B33" s="239" t="s">
        <v>448</v>
      </c>
      <c r="C33" s="239" t="s">
        <v>199</v>
      </c>
      <c r="D33" s="240"/>
      <c r="E33" s="241"/>
      <c r="F33" s="240"/>
      <c r="G33" s="241"/>
      <c r="H33" s="240"/>
      <c r="I33" s="240"/>
      <c r="J33" s="225"/>
      <c r="K33" s="225"/>
    </row>
    <row r="34" spans="1:11">
      <c r="A34" s="229" t="s">
        <v>449</v>
      </c>
      <c r="B34" s="229" t="s">
        <v>450</v>
      </c>
      <c r="C34" s="229" t="s">
        <v>191</v>
      </c>
      <c r="D34" s="230">
        <v>60</v>
      </c>
      <c r="E34" s="244"/>
      <c r="F34" s="230">
        <f>D34*E34</f>
        <v>0</v>
      </c>
      <c r="G34" s="244"/>
      <c r="H34" s="230">
        <f>D34*G34</f>
        <v>0</v>
      </c>
      <c r="I34" s="230">
        <f>F34+H34</f>
        <v>0</v>
      </c>
      <c r="J34" s="225"/>
      <c r="K34" s="225"/>
    </row>
    <row r="35" spans="1:11">
      <c r="A35" s="229" t="s">
        <v>451</v>
      </c>
      <c r="B35" s="229" t="s">
        <v>452</v>
      </c>
      <c r="C35" s="229" t="s">
        <v>191</v>
      </c>
      <c r="D35" s="230">
        <v>55</v>
      </c>
      <c r="E35" s="244"/>
      <c r="F35" s="230">
        <f>D35*E35</f>
        <v>0</v>
      </c>
      <c r="G35" s="244"/>
      <c r="H35" s="230">
        <f>D35*G35</f>
        <v>0</v>
      </c>
      <c r="I35" s="230">
        <f>F35+H35</f>
        <v>0</v>
      </c>
      <c r="J35" s="225"/>
      <c r="K35" s="225"/>
    </row>
    <row r="36" spans="1:11">
      <c r="A36" s="239" t="s">
        <v>199</v>
      </c>
      <c r="B36" s="239" t="s">
        <v>453</v>
      </c>
      <c r="C36" s="239" t="s">
        <v>199</v>
      </c>
      <c r="D36" s="240"/>
      <c r="E36" s="241"/>
      <c r="F36" s="240"/>
      <c r="G36" s="241"/>
      <c r="H36" s="240"/>
      <c r="I36" s="240"/>
      <c r="J36" s="225"/>
      <c r="K36" s="225"/>
    </row>
    <row r="37" spans="1:11">
      <c r="A37" s="229" t="s">
        <v>454</v>
      </c>
      <c r="B37" s="229" t="s">
        <v>455</v>
      </c>
      <c r="C37" s="229" t="s">
        <v>191</v>
      </c>
      <c r="D37" s="230">
        <v>2</v>
      </c>
      <c r="E37" s="244"/>
      <c r="F37" s="230">
        <f>D37*E37</f>
        <v>0</v>
      </c>
      <c r="G37" s="244"/>
      <c r="H37" s="230">
        <f>D37*G37</f>
        <v>0</v>
      </c>
      <c r="I37" s="230">
        <f>F37+H37</f>
        <v>0</v>
      </c>
      <c r="J37" s="225"/>
      <c r="K37" s="225"/>
    </row>
    <row r="38" spans="1:11">
      <c r="A38" s="239" t="s">
        <v>199</v>
      </c>
      <c r="B38" s="239" t="s">
        <v>456</v>
      </c>
      <c r="C38" s="239" t="s">
        <v>199</v>
      </c>
      <c r="D38" s="240"/>
      <c r="E38" s="241"/>
      <c r="F38" s="240"/>
      <c r="G38" s="241"/>
      <c r="H38" s="240"/>
      <c r="I38" s="240"/>
      <c r="J38" s="225"/>
      <c r="K38" s="225"/>
    </row>
    <row r="39" spans="1:11">
      <c r="A39" s="229" t="s">
        <v>457</v>
      </c>
      <c r="B39" s="229" t="s">
        <v>458</v>
      </c>
      <c r="C39" s="229" t="s">
        <v>413</v>
      </c>
      <c r="D39" s="230">
        <v>9</v>
      </c>
      <c r="E39" s="244"/>
      <c r="F39" s="230">
        <f>D39*E39</f>
        <v>0</v>
      </c>
      <c r="G39" s="244"/>
      <c r="H39" s="230">
        <f>D39*G39</f>
        <v>0</v>
      </c>
      <c r="I39" s="230">
        <f>F39+H39</f>
        <v>0</v>
      </c>
      <c r="J39" s="225"/>
      <c r="K39" s="225"/>
    </row>
    <row r="40" spans="1:11">
      <c r="A40" s="229" t="s">
        <v>459</v>
      </c>
      <c r="B40" s="229" t="s">
        <v>460</v>
      </c>
      <c r="C40" s="229" t="s">
        <v>413</v>
      </c>
      <c r="D40" s="230">
        <v>2</v>
      </c>
      <c r="E40" s="244"/>
      <c r="F40" s="230">
        <f>D40*E40</f>
        <v>0</v>
      </c>
      <c r="G40" s="244"/>
      <c r="H40" s="230">
        <f>D40*G40</f>
        <v>0</v>
      </c>
      <c r="I40" s="230">
        <f>F40+H40</f>
        <v>0</v>
      </c>
      <c r="J40" s="225"/>
      <c r="K40" s="225"/>
    </row>
    <row r="41" spans="1:11">
      <c r="A41" s="229" t="s">
        <v>461</v>
      </c>
      <c r="B41" s="229" t="s">
        <v>462</v>
      </c>
      <c r="C41" s="229" t="s">
        <v>413</v>
      </c>
      <c r="D41" s="230">
        <v>4</v>
      </c>
      <c r="E41" s="244"/>
      <c r="F41" s="230">
        <f>D41*E41</f>
        <v>0</v>
      </c>
      <c r="G41" s="244"/>
      <c r="H41" s="230">
        <f>D41*G41</f>
        <v>0</v>
      </c>
      <c r="I41" s="230">
        <f>F41+H41</f>
        <v>0</v>
      </c>
      <c r="J41" s="225"/>
      <c r="K41" s="225"/>
    </row>
    <row r="42" spans="1:11">
      <c r="A42" s="229" t="s">
        <v>463</v>
      </c>
      <c r="B42" s="229" t="s">
        <v>464</v>
      </c>
      <c r="C42" s="229" t="s">
        <v>413</v>
      </c>
      <c r="D42" s="230">
        <v>1</v>
      </c>
      <c r="E42" s="244"/>
      <c r="F42" s="230">
        <f>D42*E42</f>
        <v>0</v>
      </c>
      <c r="G42" s="244"/>
      <c r="H42" s="230">
        <f>D42*G42</f>
        <v>0</v>
      </c>
      <c r="I42" s="230">
        <f>F42+H42</f>
        <v>0</v>
      </c>
      <c r="J42" s="225"/>
      <c r="K42" s="225"/>
    </row>
    <row r="43" spans="1:11">
      <c r="A43" s="229" t="s">
        <v>465</v>
      </c>
      <c r="B43" s="229" t="s">
        <v>466</v>
      </c>
      <c r="C43" s="229" t="s">
        <v>413</v>
      </c>
      <c r="D43" s="230">
        <v>1</v>
      </c>
      <c r="E43" s="244"/>
      <c r="F43" s="230">
        <f>D43*E43</f>
        <v>0</v>
      </c>
      <c r="G43" s="244"/>
      <c r="H43" s="230">
        <f>D43*G43</f>
        <v>0</v>
      </c>
      <c r="I43" s="230">
        <f>F43+H43</f>
        <v>0</v>
      </c>
      <c r="J43" s="225"/>
      <c r="K43" s="225"/>
    </row>
    <row r="44" spans="1:11">
      <c r="A44" s="239" t="s">
        <v>199</v>
      </c>
      <c r="B44" s="239" t="s">
        <v>467</v>
      </c>
      <c r="C44" s="239" t="s">
        <v>199</v>
      </c>
      <c r="D44" s="240"/>
      <c r="E44" s="241"/>
      <c r="F44" s="240"/>
      <c r="G44" s="241"/>
      <c r="H44" s="240"/>
      <c r="I44" s="240"/>
      <c r="J44" s="225"/>
      <c r="K44" s="225"/>
    </row>
    <row r="45" spans="1:11">
      <c r="A45" s="229" t="s">
        <v>468</v>
      </c>
      <c r="B45" s="229" t="s">
        <v>469</v>
      </c>
      <c r="C45" s="229" t="s">
        <v>191</v>
      </c>
      <c r="D45" s="230">
        <v>20</v>
      </c>
      <c r="E45" s="244"/>
      <c r="F45" s="230">
        <f t="shared" ref="F45:F51" si="6">D45*E45</f>
        <v>0</v>
      </c>
      <c r="G45" s="244"/>
      <c r="H45" s="230">
        <f t="shared" ref="H45:H51" si="7">D45*G45</f>
        <v>0</v>
      </c>
      <c r="I45" s="230">
        <f t="shared" ref="I45:I51" si="8">F45+H45</f>
        <v>0</v>
      </c>
      <c r="J45" s="225"/>
      <c r="K45" s="225"/>
    </row>
    <row r="46" spans="1:11">
      <c r="A46" s="229" t="s">
        <v>470</v>
      </c>
      <c r="B46" s="229" t="s">
        <v>471</v>
      </c>
      <c r="C46" s="229" t="s">
        <v>191</v>
      </c>
      <c r="D46" s="230">
        <v>10</v>
      </c>
      <c r="E46" s="244"/>
      <c r="F46" s="230">
        <f t="shared" si="6"/>
        <v>0</v>
      </c>
      <c r="G46" s="244"/>
      <c r="H46" s="230">
        <f t="shared" si="7"/>
        <v>0</v>
      </c>
      <c r="I46" s="230">
        <f t="shared" si="8"/>
        <v>0</v>
      </c>
      <c r="J46" s="225"/>
      <c r="K46" s="225"/>
    </row>
    <row r="47" spans="1:11">
      <c r="A47" s="229" t="s">
        <v>472</v>
      </c>
      <c r="B47" s="229" t="s">
        <v>473</v>
      </c>
      <c r="C47" s="229" t="s">
        <v>191</v>
      </c>
      <c r="D47" s="230">
        <v>40</v>
      </c>
      <c r="E47" s="244"/>
      <c r="F47" s="230">
        <f t="shared" si="6"/>
        <v>0</v>
      </c>
      <c r="G47" s="244"/>
      <c r="H47" s="230">
        <f t="shared" si="7"/>
        <v>0</v>
      </c>
      <c r="I47" s="230">
        <f t="shared" si="8"/>
        <v>0</v>
      </c>
      <c r="J47" s="225"/>
      <c r="K47" s="225"/>
    </row>
    <row r="48" spans="1:11">
      <c r="A48" s="229" t="s">
        <v>474</v>
      </c>
      <c r="B48" s="229" t="s">
        <v>475</v>
      </c>
      <c r="C48" s="229" t="s">
        <v>191</v>
      </c>
      <c r="D48" s="230">
        <v>45</v>
      </c>
      <c r="E48" s="244"/>
      <c r="F48" s="230">
        <f t="shared" si="6"/>
        <v>0</v>
      </c>
      <c r="G48" s="244"/>
      <c r="H48" s="230">
        <f t="shared" si="7"/>
        <v>0</v>
      </c>
      <c r="I48" s="230">
        <f t="shared" si="8"/>
        <v>0</v>
      </c>
      <c r="J48" s="225"/>
      <c r="K48" s="225"/>
    </row>
    <row r="49" spans="1:11">
      <c r="A49" s="229" t="s">
        <v>476</v>
      </c>
      <c r="B49" s="229" t="s">
        <v>477</v>
      </c>
      <c r="C49" s="229" t="s">
        <v>191</v>
      </c>
      <c r="D49" s="230">
        <v>50</v>
      </c>
      <c r="E49" s="244"/>
      <c r="F49" s="230">
        <f t="shared" si="6"/>
        <v>0</v>
      </c>
      <c r="G49" s="244"/>
      <c r="H49" s="230">
        <f t="shared" si="7"/>
        <v>0</v>
      </c>
      <c r="I49" s="230">
        <f t="shared" si="8"/>
        <v>0</v>
      </c>
      <c r="J49" s="225"/>
      <c r="K49" s="225"/>
    </row>
    <row r="50" spans="1:11">
      <c r="A50" s="229" t="s">
        <v>478</v>
      </c>
      <c r="B50" s="229" t="s">
        <v>479</v>
      </c>
      <c r="C50" s="229" t="s">
        <v>191</v>
      </c>
      <c r="D50" s="230">
        <v>40</v>
      </c>
      <c r="E50" s="244"/>
      <c r="F50" s="230">
        <f t="shared" si="6"/>
        <v>0</v>
      </c>
      <c r="G50" s="244"/>
      <c r="H50" s="230">
        <f t="shared" si="7"/>
        <v>0</v>
      </c>
      <c r="I50" s="230">
        <f t="shared" si="8"/>
        <v>0</v>
      </c>
      <c r="J50" s="225"/>
      <c r="K50" s="225"/>
    </row>
    <row r="51" spans="1:11">
      <c r="A51" s="229" t="s">
        <v>480</v>
      </c>
      <c r="B51" s="229" t="s">
        <v>481</v>
      </c>
      <c r="C51" s="229" t="s">
        <v>413</v>
      </c>
      <c r="D51" s="230">
        <v>36</v>
      </c>
      <c r="E51" s="244"/>
      <c r="F51" s="230">
        <f t="shared" si="6"/>
        <v>0</v>
      </c>
      <c r="G51" s="244"/>
      <c r="H51" s="230">
        <f t="shared" si="7"/>
        <v>0</v>
      </c>
      <c r="I51" s="230">
        <f t="shared" si="8"/>
        <v>0</v>
      </c>
      <c r="J51" s="225"/>
      <c r="K51" s="225"/>
    </row>
    <row r="52" spans="1:11">
      <c r="A52" s="239" t="s">
        <v>199</v>
      </c>
      <c r="B52" s="239" t="s">
        <v>482</v>
      </c>
      <c r="C52" s="239" t="s">
        <v>199</v>
      </c>
      <c r="D52" s="240"/>
      <c r="E52" s="241"/>
      <c r="F52" s="240"/>
      <c r="G52" s="241"/>
      <c r="H52" s="240"/>
      <c r="I52" s="240"/>
      <c r="J52" s="225"/>
      <c r="K52" s="225"/>
    </row>
    <row r="53" spans="1:11">
      <c r="A53" s="229" t="s">
        <v>483</v>
      </c>
      <c r="B53" s="229" t="s">
        <v>484</v>
      </c>
      <c r="C53" s="229" t="s">
        <v>191</v>
      </c>
      <c r="D53" s="230">
        <v>3</v>
      </c>
      <c r="E53" s="244"/>
      <c r="F53" s="230">
        <f>D53*E53</f>
        <v>0</v>
      </c>
      <c r="G53" s="244"/>
      <c r="H53" s="230">
        <f>D53*G53</f>
        <v>0</v>
      </c>
      <c r="I53" s="230">
        <f>F53+H53</f>
        <v>0</v>
      </c>
      <c r="J53" s="225"/>
      <c r="K53" s="225"/>
    </row>
    <row r="54" spans="1:11">
      <c r="A54" s="239" t="s">
        <v>199</v>
      </c>
      <c r="B54" s="239" t="s">
        <v>485</v>
      </c>
      <c r="C54" s="239" t="s">
        <v>199</v>
      </c>
      <c r="D54" s="240"/>
      <c r="E54" s="241"/>
      <c r="F54" s="240"/>
      <c r="G54" s="241"/>
      <c r="H54" s="240"/>
      <c r="I54" s="240"/>
      <c r="J54" s="225"/>
      <c r="K54" s="225"/>
    </row>
    <row r="55" spans="1:11">
      <c r="A55" s="229" t="s">
        <v>486</v>
      </c>
      <c r="B55" s="229" t="s">
        <v>487</v>
      </c>
      <c r="C55" s="229" t="s">
        <v>191</v>
      </c>
      <c r="D55" s="230">
        <v>40</v>
      </c>
      <c r="E55" s="244"/>
      <c r="F55" s="230">
        <f>D55*E55</f>
        <v>0</v>
      </c>
      <c r="G55" s="244"/>
      <c r="H55" s="230">
        <f>D55*G55</f>
        <v>0</v>
      </c>
      <c r="I55" s="230">
        <f>F55+H55</f>
        <v>0</v>
      </c>
      <c r="J55" s="225"/>
      <c r="K55" s="225"/>
    </row>
    <row r="56" spans="1:11">
      <c r="A56" s="239" t="s">
        <v>199</v>
      </c>
      <c r="B56" s="239" t="s">
        <v>488</v>
      </c>
      <c r="C56" s="239" t="s">
        <v>199</v>
      </c>
      <c r="D56" s="240"/>
      <c r="E56" s="241"/>
      <c r="F56" s="240"/>
      <c r="G56" s="241"/>
      <c r="H56" s="240"/>
      <c r="I56" s="240"/>
      <c r="J56" s="225"/>
      <c r="K56" s="225"/>
    </row>
    <row r="57" spans="1:11">
      <c r="A57" s="229" t="s">
        <v>489</v>
      </c>
      <c r="B57" s="229" t="s">
        <v>490</v>
      </c>
      <c r="C57" s="229" t="s">
        <v>413</v>
      </c>
      <c r="D57" s="230">
        <v>6</v>
      </c>
      <c r="E57" s="246">
        <v>0</v>
      </c>
      <c r="F57" s="230">
        <f>D57*E57</f>
        <v>0</v>
      </c>
      <c r="G57" s="244"/>
      <c r="H57" s="230">
        <f>D57*G57</f>
        <v>0</v>
      </c>
      <c r="I57" s="230">
        <f>F57+H57</f>
        <v>0</v>
      </c>
      <c r="J57" s="225"/>
      <c r="K57" s="225"/>
    </row>
    <row r="58" spans="1:11">
      <c r="A58" s="229" t="s">
        <v>491</v>
      </c>
      <c r="B58" s="229" t="s">
        <v>492</v>
      </c>
      <c r="C58" s="229" t="s">
        <v>413</v>
      </c>
      <c r="D58" s="230">
        <v>3</v>
      </c>
      <c r="E58" s="246">
        <v>0</v>
      </c>
      <c r="F58" s="230">
        <f>D58*E58</f>
        <v>0</v>
      </c>
      <c r="G58" s="244"/>
      <c r="H58" s="230">
        <f>D58*G58</f>
        <v>0</v>
      </c>
      <c r="I58" s="230">
        <f>F58+H58</f>
        <v>0</v>
      </c>
      <c r="J58" s="225"/>
      <c r="K58" s="225"/>
    </row>
    <row r="59" spans="1:11">
      <c r="A59" s="229" t="s">
        <v>493</v>
      </c>
      <c r="B59" s="229" t="s">
        <v>494</v>
      </c>
      <c r="C59" s="229" t="s">
        <v>413</v>
      </c>
      <c r="D59" s="230">
        <v>2</v>
      </c>
      <c r="E59" s="246">
        <v>0</v>
      </c>
      <c r="F59" s="230">
        <f>D59*E59</f>
        <v>0</v>
      </c>
      <c r="G59" s="244"/>
      <c r="H59" s="230">
        <f>D59*G59</f>
        <v>0</v>
      </c>
      <c r="I59" s="230">
        <f>F59+H59</f>
        <v>0</v>
      </c>
      <c r="J59" s="225"/>
      <c r="K59" s="225"/>
    </row>
    <row r="60" spans="1:11">
      <c r="A60" s="239" t="s">
        <v>199</v>
      </c>
      <c r="B60" s="239" t="s">
        <v>495</v>
      </c>
      <c r="C60" s="239" t="s">
        <v>199</v>
      </c>
      <c r="D60" s="240"/>
      <c r="E60" s="241"/>
      <c r="F60" s="240"/>
      <c r="G60" s="241"/>
      <c r="H60" s="240"/>
      <c r="I60" s="240"/>
      <c r="J60" s="225"/>
      <c r="K60" s="225"/>
    </row>
    <row r="61" spans="1:11">
      <c r="A61" s="229" t="s">
        <v>496</v>
      </c>
      <c r="B61" s="229" t="s">
        <v>497</v>
      </c>
      <c r="C61" s="229" t="s">
        <v>413</v>
      </c>
      <c r="D61" s="230">
        <v>16</v>
      </c>
      <c r="E61" s="246">
        <v>0</v>
      </c>
      <c r="F61" s="230">
        <f>D61*E61</f>
        <v>0</v>
      </c>
      <c r="G61" s="244"/>
      <c r="H61" s="230">
        <f>D61*G61</f>
        <v>0</v>
      </c>
      <c r="I61" s="230">
        <f>F61+H61</f>
        <v>0</v>
      </c>
      <c r="J61" s="225"/>
      <c r="K61" s="225"/>
    </row>
    <row r="62" spans="1:11">
      <c r="A62" s="239" t="s">
        <v>199</v>
      </c>
      <c r="B62" s="239" t="s">
        <v>498</v>
      </c>
      <c r="C62" s="239" t="s">
        <v>199</v>
      </c>
      <c r="D62" s="240"/>
      <c r="E62" s="241"/>
      <c r="F62" s="240"/>
      <c r="G62" s="241"/>
      <c r="H62" s="240"/>
      <c r="I62" s="240"/>
      <c r="J62" s="225"/>
      <c r="K62" s="225"/>
    </row>
    <row r="63" spans="1:11">
      <c r="A63" s="229" t="s">
        <v>499</v>
      </c>
      <c r="B63" s="229" t="s">
        <v>500</v>
      </c>
      <c r="C63" s="229" t="s">
        <v>413</v>
      </c>
      <c r="D63" s="230">
        <v>4</v>
      </c>
      <c r="E63" s="246">
        <v>0</v>
      </c>
      <c r="F63" s="230">
        <f>D63*E63</f>
        <v>0</v>
      </c>
      <c r="G63" s="244"/>
      <c r="H63" s="230">
        <f>D63*G63</f>
        <v>0</v>
      </c>
      <c r="I63" s="230">
        <f>F63+H63</f>
        <v>0</v>
      </c>
      <c r="J63" s="225"/>
      <c r="K63" s="225"/>
    </row>
    <row r="64" spans="1:11">
      <c r="A64" s="239" t="s">
        <v>199</v>
      </c>
      <c r="B64" s="239" t="s">
        <v>501</v>
      </c>
      <c r="C64" s="239" t="s">
        <v>199</v>
      </c>
      <c r="D64" s="240"/>
      <c r="E64" s="241"/>
      <c r="F64" s="240"/>
      <c r="G64" s="241"/>
      <c r="H64" s="240"/>
      <c r="I64" s="240"/>
      <c r="J64" s="225"/>
      <c r="K64" s="225"/>
    </row>
    <row r="65" spans="1:11">
      <c r="A65" s="229" t="s">
        <v>502</v>
      </c>
      <c r="B65" s="229" t="s">
        <v>503</v>
      </c>
      <c r="C65" s="229" t="s">
        <v>413</v>
      </c>
      <c r="D65" s="230">
        <v>26</v>
      </c>
      <c r="E65" s="244"/>
      <c r="F65" s="230">
        <f>D65*E65</f>
        <v>0</v>
      </c>
      <c r="G65" s="244"/>
      <c r="H65" s="230">
        <f>D65*G65</f>
        <v>0</v>
      </c>
      <c r="I65" s="230">
        <f>F65+H65</f>
        <v>0</v>
      </c>
      <c r="J65" s="225"/>
      <c r="K65" s="225"/>
    </row>
    <row r="66" spans="1:11">
      <c r="A66" s="239" t="s">
        <v>199</v>
      </c>
      <c r="B66" s="239" t="s">
        <v>504</v>
      </c>
      <c r="C66" s="239" t="s">
        <v>199</v>
      </c>
      <c r="D66" s="240"/>
      <c r="E66" s="241"/>
      <c r="F66" s="240"/>
      <c r="G66" s="241"/>
      <c r="H66" s="240"/>
      <c r="I66" s="240"/>
      <c r="J66" s="225"/>
      <c r="K66" s="225"/>
    </row>
    <row r="67" spans="1:11">
      <c r="A67" s="229" t="s">
        <v>505</v>
      </c>
      <c r="B67" s="229" t="s">
        <v>506</v>
      </c>
      <c r="C67" s="229" t="s">
        <v>413</v>
      </c>
      <c r="D67" s="230">
        <v>1</v>
      </c>
      <c r="E67" s="244"/>
      <c r="F67" s="230">
        <f>D67*E67</f>
        <v>0</v>
      </c>
      <c r="G67" s="244"/>
      <c r="H67" s="230">
        <f>D67*G67</f>
        <v>0</v>
      </c>
      <c r="I67" s="230">
        <f>F67+H67</f>
        <v>0</v>
      </c>
      <c r="J67" s="225"/>
      <c r="K67" s="225"/>
    </row>
    <row r="68" spans="1:11">
      <c r="A68" s="239" t="s">
        <v>199</v>
      </c>
      <c r="B68" s="239" t="s">
        <v>507</v>
      </c>
      <c r="C68" s="239" t="s">
        <v>199</v>
      </c>
      <c r="D68" s="240"/>
      <c r="E68" s="241"/>
      <c r="F68" s="240"/>
      <c r="G68" s="241"/>
      <c r="H68" s="240"/>
      <c r="I68" s="240"/>
      <c r="J68" s="225"/>
      <c r="K68" s="225"/>
    </row>
    <row r="69" spans="1:11">
      <c r="A69" s="229" t="s">
        <v>508</v>
      </c>
      <c r="B69" s="229" t="s">
        <v>509</v>
      </c>
      <c r="C69" s="229" t="s">
        <v>413</v>
      </c>
      <c r="D69" s="230">
        <v>2</v>
      </c>
      <c r="E69" s="244"/>
      <c r="F69" s="230">
        <f>D69*E69</f>
        <v>0</v>
      </c>
      <c r="G69" s="244"/>
      <c r="H69" s="230">
        <f>D69*G69</f>
        <v>0</v>
      </c>
      <c r="I69" s="230">
        <f>F69+H69</f>
        <v>0</v>
      </c>
      <c r="J69" s="225"/>
      <c r="K69" s="225"/>
    </row>
    <row r="70" spans="1:11">
      <c r="A70" s="229" t="s">
        <v>510</v>
      </c>
      <c r="B70" s="229" t="s">
        <v>511</v>
      </c>
      <c r="C70" s="229" t="s">
        <v>413</v>
      </c>
      <c r="D70" s="230">
        <v>2</v>
      </c>
      <c r="E70" s="244"/>
      <c r="F70" s="230">
        <f>D70*E70</f>
        <v>0</v>
      </c>
      <c r="G70" s="244"/>
      <c r="H70" s="230">
        <f>D70*G70</f>
        <v>0</v>
      </c>
      <c r="I70" s="230">
        <f>F70+H70</f>
        <v>0</v>
      </c>
      <c r="J70" s="225"/>
      <c r="K70" s="225"/>
    </row>
    <row r="71" spans="1:11">
      <c r="A71" s="229" t="s">
        <v>512</v>
      </c>
      <c r="B71" s="229" t="s">
        <v>513</v>
      </c>
      <c r="C71" s="229" t="s">
        <v>413</v>
      </c>
      <c r="D71" s="230">
        <v>4</v>
      </c>
      <c r="E71" s="244"/>
      <c r="F71" s="230">
        <f>D71*E71</f>
        <v>0</v>
      </c>
      <c r="G71" s="244"/>
      <c r="H71" s="230">
        <f>D71*G71</f>
        <v>0</v>
      </c>
      <c r="I71" s="230">
        <f>F71+H71</f>
        <v>0</v>
      </c>
      <c r="J71" s="225"/>
      <c r="K71" s="225"/>
    </row>
    <row r="72" spans="1:11">
      <c r="A72" s="239" t="s">
        <v>199</v>
      </c>
      <c r="B72" s="239" t="s">
        <v>514</v>
      </c>
      <c r="C72" s="239" t="s">
        <v>199</v>
      </c>
      <c r="D72" s="240"/>
      <c r="E72" s="241"/>
      <c r="F72" s="240"/>
      <c r="G72" s="241"/>
      <c r="H72" s="240"/>
      <c r="I72" s="240"/>
      <c r="J72" s="225"/>
      <c r="K72" s="225"/>
    </row>
    <row r="73" spans="1:11">
      <c r="A73" s="229" t="s">
        <v>515</v>
      </c>
      <c r="B73" s="229" t="s">
        <v>516</v>
      </c>
      <c r="C73" s="229" t="s">
        <v>413</v>
      </c>
      <c r="D73" s="230">
        <v>1</v>
      </c>
      <c r="E73" s="244"/>
      <c r="F73" s="230">
        <f>D73*E73</f>
        <v>0</v>
      </c>
      <c r="G73" s="244"/>
      <c r="H73" s="230">
        <f>D73*G73</f>
        <v>0</v>
      </c>
      <c r="I73" s="230">
        <f>F73+H73</f>
        <v>0</v>
      </c>
      <c r="J73" s="225"/>
      <c r="K73" s="225"/>
    </row>
    <row r="74" spans="1:11">
      <c r="A74" s="229" t="s">
        <v>517</v>
      </c>
      <c r="B74" s="229" t="s">
        <v>518</v>
      </c>
      <c r="C74" s="229" t="s">
        <v>413</v>
      </c>
      <c r="D74" s="230">
        <v>1</v>
      </c>
      <c r="E74" s="244"/>
      <c r="F74" s="230">
        <f>D74*E74</f>
        <v>0</v>
      </c>
      <c r="G74" s="244"/>
      <c r="H74" s="230">
        <f>D74*G74</f>
        <v>0</v>
      </c>
      <c r="I74" s="230">
        <f>F74+H74</f>
        <v>0</v>
      </c>
      <c r="J74" s="225"/>
      <c r="K74" s="225"/>
    </row>
    <row r="75" spans="1:11">
      <c r="A75" s="239" t="s">
        <v>199</v>
      </c>
      <c r="B75" s="239" t="s">
        <v>519</v>
      </c>
      <c r="C75" s="239" t="s">
        <v>199</v>
      </c>
      <c r="D75" s="240"/>
      <c r="E75" s="241"/>
      <c r="F75" s="240"/>
      <c r="G75" s="241"/>
      <c r="H75" s="240"/>
      <c r="I75" s="240"/>
      <c r="J75" s="225"/>
      <c r="K75" s="225"/>
    </row>
    <row r="76" spans="1:11">
      <c r="A76" s="229" t="s">
        <v>520</v>
      </c>
      <c r="B76" s="229" t="s">
        <v>521</v>
      </c>
      <c r="C76" s="229" t="s">
        <v>191</v>
      </c>
      <c r="D76" s="230">
        <v>815</v>
      </c>
      <c r="E76" s="244"/>
      <c r="F76" s="230">
        <f t="shared" ref="F76:F81" si="9">D76*E76</f>
        <v>0</v>
      </c>
      <c r="G76" s="244"/>
      <c r="H76" s="230">
        <f t="shared" ref="H76:H81" si="10">D76*G76</f>
        <v>0</v>
      </c>
      <c r="I76" s="230">
        <f t="shared" ref="I76:I81" si="11">F76+H76</f>
        <v>0</v>
      </c>
      <c r="J76" s="225"/>
      <c r="K76" s="225"/>
    </row>
    <row r="77" spans="1:11">
      <c r="A77" s="229" t="s">
        <v>522</v>
      </c>
      <c r="B77" s="229" t="s">
        <v>523</v>
      </c>
      <c r="C77" s="229" t="s">
        <v>413</v>
      </c>
      <c r="D77" s="230">
        <v>17</v>
      </c>
      <c r="E77" s="244"/>
      <c r="F77" s="230">
        <f t="shared" si="9"/>
        <v>0</v>
      </c>
      <c r="G77" s="244"/>
      <c r="H77" s="230">
        <f t="shared" si="10"/>
        <v>0</v>
      </c>
      <c r="I77" s="230">
        <f t="shared" si="11"/>
        <v>0</v>
      </c>
      <c r="J77" s="225"/>
      <c r="K77" s="225"/>
    </row>
    <row r="78" spans="1:11">
      <c r="A78" s="229" t="s">
        <v>524</v>
      </c>
      <c r="B78" s="229" t="s">
        <v>525</v>
      </c>
      <c r="C78" s="229" t="s">
        <v>413</v>
      </c>
      <c r="D78" s="230">
        <v>1</v>
      </c>
      <c r="E78" s="244"/>
      <c r="F78" s="230">
        <f t="shared" si="9"/>
        <v>0</v>
      </c>
      <c r="G78" s="244"/>
      <c r="H78" s="230">
        <f t="shared" si="10"/>
        <v>0</v>
      </c>
      <c r="I78" s="230">
        <f t="shared" si="11"/>
        <v>0</v>
      </c>
      <c r="J78" s="225"/>
      <c r="K78" s="225"/>
    </row>
    <row r="79" spans="1:11">
      <c r="A79" s="229" t="s">
        <v>526</v>
      </c>
      <c r="B79" s="229" t="s">
        <v>527</v>
      </c>
      <c r="C79" s="229" t="s">
        <v>413</v>
      </c>
      <c r="D79" s="230">
        <v>17</v>
      </c>
      <c r="E79" s="244"/>
      <c r="F79" s="230">
        <f t="shared" si="9"/>
        <v>0</v>
      </c>
      <c r="G79" s="244"/>
      <c r="H79" s="230">
        <f t="shared" si="10"/>
        <v>0</v>
      </c>
      <c r="I79" s="230">
        <f t="shared" si="11"/>
        <v>0</v>
      </c>
      <c r="J79" s="225"/>
      <c r="K79" s="225"/>
    </row>
    <row r="80" spans="1:11">
      <c r="A80" s="229" t="s">
        <v>528</v>
      </c>
      <c r="B80" s="229" t="s">
        <v>529</v>
      </c>
      <c r="C80" s="229" t="s">
        <v>413</v>
      </c>
      <c r="D80" s="230">
        <v>15</v>
      </c>
      <c r="E80" s="244"/>
      <c r="F80" s="230">
        <f t="shared" si="9"/>
        <v>0</v>
      </c>
      <c r="G80" s="244"/>
      <c r="H80" s="230">
        <f t="shared" si="10"/>
        <v>0</v>
      </c>
      <c r="I80" s="230">
        <f t="shared" si="11"/>
        <v>0</v>
      </c>
      <c r="J80" s="225"/>
      <c r="K80" s="225"/>
    </row>
    <row r="81" spans="1:11">
      <c r="A81" s="229" t="s">
        <v>530</v>
      </c>
      <c r="B81" s="229" t="s">
        <v>531</v>
      </c>
      <c r="C81" s="229" t="s">
        <v>413</v>
      </c>
      <c r="D81" s="230">
        <v>17</v>
      </c>
      <c r="E81" s="244"/>
      <c r="F81" s="230">
        <f t="shared" si="9"/>
        <v>0</v>
      </c>
      <c r="G81" s="244"/>
      <c r="H81" s="230">
        <f t="shared" si="10"/>
        <v>0</v>
      </c>
      <c r="I81" s="230">
        <f t="shared" si="11"/>
        <v>0</v>
      </c>
      <c r="J81" s="225"/>
      <c r="K81" s="225"/>
    </row>
    <row r="82" spans="1:11">
      <c r="A82" s="239" t="s">
        <v>199</v>
      </c>
      <c r="B82" s="239" t="s">
        <v>532</v>
      </c>
      <c r="C82" s="239" t="s">
        <v>199</v>
      </c>
      <c r="D82" s="240"/>
      <c r="E82" s="241"/>
      <c r="F82" s="240"/>
      <c r="G82" s="241"/>
      <c r="H82" s="240"/>
      <c r="I82" s="240"/>
      <c r="J82" s="225"/>
      <c r="K82" s="225"/>
    </row>
    <row r="83" spans="1:11">
      <c r="A83" s="229" t="s">
        <v>533</v>
      </c>
      <c r="B83" s="229" t="s">
        <v>534</v>
      </c>
      <c r="C83" s="229" t="s">
        <v>413</v>
      </c>
      <c r="D83" s="230">
        <v>7</v>
      </c>
      <c r="E83" s="244"/>
      <c r="F83" s="230">
        <f>D83*E83</f>
        <v>0</v>
      </c>
      <c r="G83" s="244"/>
      <c r="H83" s="230">
        <f>D83*G83</f>
        <v>0</v>
      </c>
      <c r="I83" s="230">
        <f>F83+H83</f>
        <v>0</v>
      </c>
      <c r="J83" s="225"/>
      <c r="K83" s="225"/>
    </row>
    <row r="84" spans="1:11">
      <c r="A84" s="239" t="s">
        <v>199</v>
      </c>
      <c r="B84" s="239" t="s">
        <v>535</v>
      </c>
      <c r="C84" s="239" t="s">
        <v>199</v>
      </c>
      <c r="D84" s="240"/>
      <c r="E84" s="241"/>
      <c r="F84" s="240"/>
      <c r="G84" s="241"/>
      <c r="H84" s="240"/>
      <c r="I84" s="240"/>
      <c r="J84" s="225"/>
      <c r="K84" s="225"/>
    </row>
    <row r="85" spans="1:11">
      <c r="A85" s="229" t="s">
        <v>536</v>
      </c>
      <c r="B85" s="229" t="s">
        <v>537</v>
      </c>
      <c r="C85" s="229" t="s">
        <v>413</v>
      </c>
      <c r="D85" s="230">
        <v>2</v>
      </c>
      <c r="E85" s="244"/>
      <c r="F85" s="230">
        <f>D85*E85</f>
        <v>0</v>
      </c>
      <c r="G85" s="244"/>
      <c r="H85" s="230">
        <f>D85*G85</f>
        <v>0</v>
      </c>
      <c r="I85" s="230">
        <f>F85+H85</f>
        <v>0</v>
      </c>
      <c r="J85" s="225"/>
      <c r="K85" s="225"/>
    </row>
    <row r="86" spans="1:11">
      <c r="A86" s="239" t="s">
        <v>199</v>
      </c>
      <c r="B86" s="239" t="s">
        <v>538</v>
      </c>
      <c r="C86" s="239" t="s">
        <v>199</v>
      </c>
      <c r="D86" s="240"/>
      <c r="E86" s="241"/>
      <c r="F86" s="240"/>
      <c r="G86" s="241"/>
      <c r="H86" s="240"/>
      <c r="I86" s="240"/>
      <c r="J86" s="225"/>
      <c r="K86" s="225"/>
    </row>
    <row r="87" spans="1:11">
      <c r="A87" s="229" t="s">
        <v>539</v>
      </c>
      <c r="B87" s="229" t="s">
        <v>540</v>
      </c>
      <c r="C87" s="229" t="s">
        <v>413</v>
      </c>
      <c r="D87" s="230">
        <v>1</v>
      </c>
      <c r="E87" s="246">
        <v>0</v>
      </c>
      <c r="F87" s="230">
        <f>D87*E87</f>
        <v>0</v>
      </c>
      <c r="G87" s="244"/>
      <c r="H87" s="230">
        <f>D87*G87</f>
        <v>0</v>
      </c>
      <c r="I87" s="230">
        <f>F87+H87</f>
        <v>0</v>
      </c>
      <c r="J87" s="225"/>
      <c r="K87" s="225"/>
    </row>
    <row r="88" spans="1:11">
      <c r="A88" s="229" t="s">
        <v>541</v>
      </c>
      <c r="B88" s="229" t="s">
        <v>542</v>
      </c>
      <c r="C88" s="229" t="s">
        <v>413</v>
      </c>
      <c r="D88" s="230">
        <v>17</v>
      </c>
      <c r="E88" s="246">
        <v>0</v>
      </c>
      <c r="F88" s="230">
        <f>D88*E88</f>
        <v>0</v>
      </c>
      <c r="G88" s="244"/>
      <c r="H88" s="230">
        <f>D88*G88</f>
        <v>0</v>
      </c>
      <c r="I88" s="230">
        <f>F88+H88</f>
        <v>0</v>
      </c>
      <c r="J88" s="225"/>
      <c r="K88" s="225"/>
    </row>
    <row r="89" spans="1:11">
      <c r="A89" s="229" t="s">
        <v>543</v>
      </c>
      <c r="B89" s="229" t="s">
        <v>544</v>
      </c>
      <c r="C89" s="229" t="s">
        <v>134</v>
      </c>
      <c r="D89" s="230">
        <v>4</v>
      </c>
      <c r="E89" s="246">
        <v>0</v>
      </c>
      <c r="F89" s="230">
        <f>D89*E89</f>
        <v>0</v>
      </c>
      <c r="G89" s="244"/>
      <c r="H89" s="230">
        <f>D89*G89</f>
        <v>0</v>
      </c>
      <c r="I89" s="230">
        <f>F89+H89</f>
        <v>0</v>
      </c>
      <c r="J89" s="225"/>
      <c r="K89" s="225"/>
    </row>
    <row r="90" spans="1:11">
      <c r="A90" s="229" t="s">
        <v>545</v>
      </c>
      <c r="B90" s="229" t="s">
        <v>546</v>
      </c>
      <c r="C90" s="229" t="s">
        <v>134</v>
      </c>
      <c r="D90" s="230">
        <v>4</v>
      </c>
      <c r="E90" s="246">
        <v>0</v>
      </c>
      <c r="F90" s="230">
        <f>D90*E90</f>
        <v>0</v>
      </c>
      <c r="G90" s="244"/>
      <c r="H90" s="230">
        <f>D90*G90</f>
        <v>0</v>
      </c>
      <c r="I90" s="230">
        <f>F90+H90</f>
        <v>0</v>
      </c>
      <c r="J90" s="225"/>
      <c r="K90" s="225"/>
    </row>
    <row r="91" spans="1:11">
      <c r="A91" s="239" t="s">
        <v>199</v>
      </c>
      <c r="B91" s="239" t="s">
        <v>547</v>
      </c>
      <c r="C91" s="239" t="s">
        <v>199</v>
      </c>
      <c r="D91" s="240"/>
      <c r="E91" s="241"/>
      <c r="F91" s="240"/>
      <c r="G91" s="241"/>
      <c r="H91" s="240"/>
      <c r="I91" s="240"/>
      <c r="J91" s="225"/>
      <c r="K91" s="225"/>
    </row>
    <row r="92" spans="1:11">
      <c r="A92" s="229" t="s">
        <v>548</v>
      </c>
      <c r="B92" s="229" t="s">
        <v>549</v>
      </c>
      <c r="C92" s="229" t="s">
        <v>413</v>
      </c>
      <c r="D92" s="230">
        <v>11</v>
      </c>
      <c r="E92" s="244"/>
      <c r="F92" s="230">
        <f>D92*E92</f>
        <v>0</v>
      </c>
      <c r="G92" s="244"/>
      <c r="H92" s="230">
        <f>D92*G92</f>
        <v>0</v>
      </c>
      <c r="I92" s="230">
        <f>F92+H92</f>
        <v>0</v>
      </c>
      <c r="J92" s="225"/>
      <c r="K92" s="225"/>
    </row>
    <row r="93" spans="1:11">
      <c r="A93" s="229" t="s">
        <v>62</v>
      </c>
      <c r="B93" s="229" t="s">
        <v>550</v>
      </c>
      <c r="C93" s="229" t="s">
        <v>413</v>
      </c>
      <c r="D93" s="230">
        <v>1</v>
      </c>
      <c r="E93" s="244"/>
      <c r="F93" s="230">
        <f>D93*E93</f>
        <v>0</v>
      </c>
      <c r="G93" s="244"/>
      <c r="H93" s="230">
        <f>D93*G93</f>
        <v>0</v>
      </c>
      <c r="I93" s="230">
        <f>F93+H93</f>
        <v>0</v>
      </c>
      <c r="J93" s="225"/>
      <c r="K93" s="225"/>
    </row>
    <row r="94" spans="1:11">
      <c r="A94" s="239" t="s">
        <v>199</v>
      </c>
      <c r="B94" s="239" t="s">
        <v>551</v>
      </c>
      <c r="C94" s="239" t="s">
        <v>199</v>
      </c>
      <c r="D94" s="240"/>
      <c r="E94" s="241"/>
      <c r="F94" s="240"/>
      <c r="G94" s="241"/>
      <c r="H94" s="240"/>
      <c r="I94" s="240"/>
      <c r="J94" s="225"/>
      <c r="K94" s="225"/>
    </row>
    <row r="95" spans="1:11">
      <c r="A95" s="229" t="s">
        <v>552</v>
      </c>
      <c r="B95" s="229" t="s">
        <v>553</v>
      </c>
      <c r="C95" s="229" t="s">
        <v>413</v>
      </c>
      <c r="D95" s="230">
        <v>1</v>
      </c>
      <c r="E95" s="244"/>
      <c r="F95" s="230">
        <f>D95*E95</f>
        <v>0</v>
      </c>
      <c r="G95" s="244"/>
      <c r="H95" s="230">
        <f>D95*G95</f>
        <v>0</v>
      </c>
      <c r="I95" s="230">
        <f>F95+H95</f>
        <v>0</v>
      </c>
      <c r="J95" s="225"/>
      <c r="K95" s="225"/>
    </row>
    <row r="96" spans="1:11">
      <c r="A96" s="229" t="s">
        <v>554</v>
      </c>
      <c r="B96" s="229" t="s">
        <v>555</v>
      </c>
      <c r="C96" s="229" t="s">
        <v>413</v>
      </c>
      <c r="D96" s="230">
        <v>2</v>
      </c>
      <c r="E96" s="244"/>
      <c r="F96" s="230">
        <f>D96*E96</f>
        <v>0</v>
      </c>
      <c r="G96" s="244"/>
      <c r="H96" s="230">
        <f>D96*G96</f>
        <v>0</v>
      </c>
      <c r="I96" s="230">
        <f>F96+H96</f>
        <v>0</v>
      </c>
      <c r="J96" s="225"/>
      <c r="K96" s="225"/>
    </row>
    <row r="97" spans="1:11">
      <c r="A97" s="229" t="s">
        <v>556</v>
      </c>
      <c r="B97" s="229" t="s">
        <v>557</v>
      </c>
      <c r="C97" s="229" t="s">
        <v>413</v>
      </c>
      <c r="D97" s="230">
        <v>3</v>
      </c>
      <c r="E97" s="244"/>
      <c r="F97" s="230">
        <f>D97*E97</f>
        <v>0</v>
      </c>
      <c r="G97" s="244"/>
      <c r="H97" s="230">
        <f>D97*G97</f>
        <v>0</v>
      </c>
      <c r="I97" s="230">
        <f>F97+H97</f>
        <v>0</v>
      </c>
      <c r="J97" s="225"/>
      <c r="K97" s="225"/>
    </row>
    <row r="98" spans="1:11">
      <c r="A98" s="239" t="s">
        <v>199</v>
      </c>
      <c r="B98" s="239" t="s">
        <v>558</v>
      </c>
      <c r="C98" s="239" t="s">
        <v>199</v>
      </c>
      <c r="D98" s="240"/>
      <c r="E98" s="241"/>
      <c r="F98" s="240"/>
      <c r="G98" s="241"/>
      <c r="H98" s="240"/>
      <c r="I98" s="240"/>
      <c r="J98" s="225"/>
      <c r="K98" s="225"/>
    </row>
    <row r="99" spans="1:11">
      <c r="A99" s="229" t="s">
        <v>559</v>
      </c>
      <c r="B99" s="229" t="s">
        <v>560</v>
      </c>
      <c r="C99" s="229" t="s">
        <v>134</v>
      </c>
      <c r="D99" s="230">
        <v>15</v>
      </c>
      <c r="E99" s="246"/>
      <c r="F99" s="230">
        <f>D99*E99</f>
        <v>0</v>
      </c>
      <c r="G99" s="244"/>
      <c r="H99" s="230">
        <f>D99*G99</f>
        <v>0</v>
      </c>
      <c r="I99" s="230">
        <f>F99+H99</f>
        <v>0</v>
      </c>
      <c r="J99" s="225"/>
      <c r="K99" s="225"/>
    </row>
    <row r="100" spans="1:11">
      <c r="A100" s="239" t="s">
        <v>199</v>
      </c>
      <c r="B100" s="239" t="s">
        <v>561</v>
      </c>
      <c r="C100" s="239" t="s">
        <v>199</v>
      </c>
      <c r="D100" s="240"/>
      <c r="E100" s="241"/>
      <c r="F100" s="240"/>
      <c r="G100" s="241"/>
      <c r="H100" s="240"/>
      <c r="I100" s="240"/>
      <c r="J100" s="225"/>
      <c r="K100" s="225"/>
    </row>
    <row r="101" spans="1:11">
      <c r="A101" s="229" t="s">
        <v>562</v>
      </c>
      <c r="B101" s="229" t="s">
        <v>563</v>
      </c>
      <c r="C101" s="229" t="s">
        <v>134</v>
      </c>
      <c r="D101" s="230">
        <v>12</v>
      </c>
      <c r="E101" s="246"/>
      <c r="F101" s="230">
        <f>D101*E101</f>
        <v>0</v>
      </c>
      <c r="G101" s="244"/>
      <c r="H101" s="230">
        <f>D101*G101</f>
        <v>0</v>
      </c>
      <c r="I101" s="230">
        <f>F101+H101</f>
        <v>0</v>
      </c>
      <c r="J101" s="225"/>
      <c r="K101" s="225"/>
    </row>
    <row r="102" spans="1:11">
      <c r="A102" s="239" t="s">
        <v>199</v>
      </c>
      <c r="B102" s="239" t="s">
        <v>564</v>
      </c>
      <c r="C102" s="239" t="s">
        <v>199</v>
      </c>
      <c r="D102" s="240"/>
      <c r="E102" s="241"/>
      <c r="F102" s="240"/>
      <c r="G102" s="241"/>
      <c r="H102" s="240"/>
      <c r="I102" s="240"/>
      <c r="J102" s="225"/>
      <c r="K102" s="225"/>
    </row>
    <row r="103" spans="1:11">
      <c r="A103" s="229" t="s">
        <v>565</v>
      </c>
      <c r="B103" s="229" t="s">
        <v>566</v>
      </c>
      <c r="C103" s="229" t="s">
        <v>413</v>
      </c>
      <c r="D103" s="230">
        <v>1</v>
      </c>
      <c r="E103" s="246"/>
      <c r="F103" s="230">
        <f>D103*E103</f>
        <v>0</v>
      </c>
      <c r="G103" s="244"/>
      <c r="H103" s="230">
        <f>D103*G103</f>
        <v>0</v>
      </c>
      <c r="I103" s="230">
        <f>F103+H103</f>
        <v>0</v>
      </c>
      <c r="J103" s="225"/>
      <c r="K103" s="225"/>
    </row>
    <row r="104" spans="1:11">
      <c r="A104" s="229" t="s">
        <v>567</v>
      </c>
      <c r="B104" s="229" t="s">
        <v>568</v>
      </c>
      <c r="C104" s="229" t="s">
        <v>413</v>
      </c>
      <c r="D104" s="230">
        <v>3</v>
      </c>
      <c r="E104" s="246"/>
      <c r="F104" s="230">
        <f>D104*E104</f>
        <v>0</v>
      </c>
      <c r="G104" s="244"/>
      <c r="H104" s="230">
        <f>D104*G104</f>
        <v>0</v>
      </c>
      <c r="I104" s="230">
        <f>F104+H104</f>
        <v>0</v>
      </c>
      <c r="J104" s="225"/>
      <c r="K104" s="225"/>
    </row>
    <row r="105" spans="1:11">
      <c r="A105" s="239" t="s">
        <v>199</v>
      </c>
      <c r="B105" s="239" t="s">
        <v>569</v>
      </c>
      <c r="C105" s="239" t="s">
        <v>199</v>
      </c>
      <c r="D105" s="240"/>
      <c r="E105" s="241"/>
      <c r="F105" s="240"/>
      <c r="G105" s="241"/>
      <c r="H105" s="240"/>
      <c r="I105" s="240"/>
      <c r="J105" s="225"/>
      <c r="K105" s="225"/>
    </row>
    <row r="106" spans="1:11">
      <c r="A106" s="229" t="s">
        <v>570</v>
      </c>
      <c r="B106" s="229" t="s">
        <v>571</v>
      </c>
      <c r="C106" s="229" t="s">
        <v>413</v>
      </c>
      <c r="D106" s="230">
        <v>2</v>
      </c>
      <c r="E106" s="244"/>
      <c r="F106" s="230">
        <f>D106*E106</f>
        <v>0</v>
      </c>
      <c r="G106" s="244"/>
      <c r="H106" s="230">
        <f>D106*G106</f>
        <v>0</v>
      </c>
      <c r="I106" s="230">
        <f>F106+H106</f>
        <v>0</v>
      </c>
      <c r="J106" s="225"/>
      <c r="K106" s="225"/>
    </row>
    <row r="107" spans="1:11">
      <c r="A107" s="229" t="s">
        <v>572</v>
      </c>
      <c r="B107" s="229" t="s">
        <v>573</v>
      </c>
      <c r="C107" s="229" t="s">
        <v>413</v>
      </c>
      <c r="D107" s="230">
        <v>2</v>
      </c>
      <c r="E107" s="244"/>
      <c r="F107" s="230">
        <f>D107*E107</f>
        <v>0</v>
      </c>
      <c r="G107" s="244"/>
      <c r="H107" s="230">
        <f>D107*G107</f>
        <v>0</v>
      </c>
      <c r="I107" s="230">
        <f>F107+H107</f>
        <v>0</v>
      </c>
      <c r="J107" s="225"/>
      <c r="K107" s="225"/>
    </row>
    <row r="108" spans="1:11">
      <c r="A108" s="239" t="s">
        <v>199</v>
      </c>
      <c r="B108" s="239" t="s">
        <v>574</v>
      </c>
      <c r="C108" s="239" t="s">
        <v>199</v>
      </c>
      <c r="D108" s="240"/>
      <c r="E108" s="241"/>
      <c r="F108" s="240"/>
      <c r="G108" s="241"/>
      <c r="H108" s="240"/>
      <c r="I108" s="240"/>
      <c r="J108" s="225"/>
      <c r="K108" s="225"/>
    </row>
    <row r="109" spans="1:11">
      <c r="A109" s="229" t="s">
        <v>575</v>
      </c>
      <c r="B109" s="229" t="s">
        <v>576</v>
      </c>
      <c r="C109" s="229" t="s">
        <v>413</v>
      </c>
      <c r="D109" s="230">
        <v>1</v>
      </c>
      <c r="E109" s="244"/>
      <c r="F109" s="230">
        <f>D109*E109</f>
        <v>0</v>
      </c>
      <c r="G109" s="244"/>
      <c r="H109" s="230">
        <f>D109*G109</f>
        <v>0</v>
      </c>
      <c r="I109" s="230">
        <f t="shared" ref="I109:I116" si="12">F109+H109</f>
        <v>0</v>
      </c>
      <c r="J109" s="225"/>
      <c r="K109" s="225"/>
    </row>
    <row r="110" spans="1:11">
      <c r="A110" s="239" t="s">
        <v>199</v>
      </c>
      <c r="B110" s="239" t="s">
        <v>577</v>
      </c>
      <c r="C110" s="239" t="s">
        <v>199</v>
      </c>
      <c r="D110" s="240"/>
      <c r="E110" s="241"/>
      <c r="F110" s="240"/>
      <c r="G110" s="241"/>
      <c r="H110" s="240"/>
      <c r="I110" s="240"/>
      <c r="J110" s="225"/>
      <c r="K110" s="225"/>
    </row>
    <row r="111" spans="1:11">
      <c r="A111" s="229" t="s">
        <v>578</v>
      </c>
      <c r="B111" s="229" t="s">
        <v>579</v>
      </c>
      <c r="C111" s="229" t="s">
        <v>413</v>
      </c>
      <c r="D111" s="230">
        <v>10</v>
      </c>
      <c r="E111" s="244"/>
      <c r="F111" s="230">
        <f t="shared" ref="F111:F116" si="13">D111*E111</f>
        <v>0</v>
      </c>
      <c r="G111" s="244"/>
      <c r="H111" s="230">
        <f t="shared" ref="H111:H116" si="14">D111*G111</f>
        <v>0</v>
      </c>
      <c r="I111" s="230">
        <f t="shared" si="12"/>
        <v>0</v>
      </c>
      <c r="J111" s="225"/>
      <c r="K111" s="225"/>
    </row>
    <row r="112" spans="1:11">
      <c r="A112" s="229" t="s">
        <v>580</v>
      </c>
      <c r="B112" s="229" t="s">
        <v>581</v>
      </c>
      <c r="C112" s="229" t="s">
        <v>413</v>
      </c>
      <c r="D112" s="230">
        <v>26</v>
      </c>
      <c r="E112" s="244"/>
      <c r="F112" s="230">
        <f t="shared" si="13"/>
        <v>0</v>
      </c>
      <c r="G112" s="244"/>
      <c r="H112" s="230">
        <f t="shared" si="14"/>
        <v>0</v>
      </c>
      <c r="I112" s="230">
        <f t="shared" si="12"/>
        <v>0</v>
      </c>
      <c r="J112" s="225"/>
      <c r="K112" s="225"/>
    </row>
    <row r="113" spans="1:11">
      <c r="A113" s="229" t="s">
        <v>582</v>
      </c>
      <c r="B113" s="229" t="s">
        <v>583</v>
      </c>
      <c r="C113" s="229" t="s">
        <v>413</v>
      </c>
      <c r="D113" s="230">
        <v>30</v>
      </c>
      <c r="E113" s="244"/>
      <c r="F113" s="230">
        <f t="shared" si="13"/>
        <v>0</v>
      </c>
      <c r="G113" s="244"/>
      <c r="H113" s="230">
        <f t="shared" si="14"/>
        <v>0</v>
      </c>
      <c r="I113" s="230">
        <f t="shared" si="12"/>
        <v>0</v>
      </c>
      <c r="J113" s="225"/>
      <c r="K113" s="225"/>
    </row>
    <row r="114" spans="1:11">
      <c r="A114" s="229" t="s">
        <v>584</v>
      </c>
      <c r="B114" s="229" t="s">
        <v>585</v>
      </c>
      <c r="C114" s="229" t="s">
        <v>413</v>
      </c>
      <c r="D114" s="230">
        <v>40</v>
      </c>
      <c r="E114" s="244"/>
      <c r="F114" s="230">
        <f t="shared" si="13"/>
        <v>0</v>
      </c>
      <c r="G114" s="244"/>
      <c r="H114" s="230">
        <f t="shared" si="14"/>
        <v>0</v>
      </c>
      <c r="I114" s="230">
        <f t="shared" si="12"/>
        <v>0</v>
      </c>
      <c r="J114" s="225"/>
      <c r="K114" s="225"/>
    </row>
    <row r="115" spans="1:11">
      <c r="A115" s="229" t="s">
        <v>586</v>
      </c>
      <c r="B115" s="229" t="s">
        <v>587</v>
      </c>
      <c r="C115" s="229" t="s">
        <v>413</v>
      </c>
      <c r="D115" s="230">
        <v>30</v>
      </c>
      <c r="E115" s="244"/>
      <c r="F115" s="230">
        <f t="shared" si="13"/>
        <v>0</v>
      </c>
      <c r="G115" s="244"/>
      <c r="H115" s="230">
        <f t="shared" si="14"/>
        <v>0</v>
      </c>
      <c r="I115" s="230">
        <f t="shared" si="12"/>
        <v>0</v>
      </c>
      <c r="J115" s="225"/>
      <c r="K115" s="225"/>
    </row>
    <row r="116" spans="1:11">
      <c r="A116" s="229" t="s">
        <v>588</v>
      </c>
      <c r="B116" s="229" t="s">
        <v>589</v>
      </c>
      <c r="C116" s="229" t="s">
        <v>413</v>
      </c>
      <c r="D116" s="230">
        <v>2</v>
      </c>
      <c r="E116" s="244"/>
      <c r="F116" s="230">
        <f t="shared" si="13"/>
        <v>0</v>
      </c>
      <c r="G116" s="244"/>
      <c r="H116" s="230">
        <f t="shared" si="14"/>
        <v>0</v>
      </c>
      <c r="I116" s="230">
        <f t="shared" si="12"/>
        <v>0</v>
      </c>
      <c r="J116" s="225"/>
      <c r="K116" s="225"/>
    </row>
    <row r="117" spans="1:11">
      <c r="A117" s="239" t="s">
        <v>199</v>
      </c>
      <c r="B117" s="239" t="s">
        <v>590</v>
      </c>
      <c r="C117" s="239" t="s">
        <v>199</v>
      </c>
      <c r="D117" s="240"/>
      <c r="E117" s="241"/>
      <c r="F117" s="240"/>
      <c r="G117" s="241"/>
      <c r="H117" s="240"/>
      <c r="I117" s="240"/>
      <c r="J117" s="225"/>
      <c r="K117" s="225"/>
    </row>
    <row r="118" spans="1:11">
      <c r="A118" s="229" t="s">
        <v>591</v>
      </c>
      <c r="B118" s="229" t="s">
        <v>592</v>
      </c>
      <c r="C118" s="229" t="s">
        <v>413</v>
      </c>
      <c r="D118" s="230">
        <v>54</v>
      </c>
      <c r="E118" s="244"/>
      <c r="F118" s="230">
        <f>D118*E118</f>
        <v>0</v>
      </c>
      <c r="G118" s="244"/>
      <c r="H118" s="230">
        <f>D118*G118</f>
        <v>0</v>
      </c>
      <c r="I118" s="230">
        <f>F118+H118</f>
        <v>0</v>
      </c>
      <c r="J118" s="225"/>
      <c r="K118" s="225"/>
    </row>
    <row r="119" spans="1:11">
      <c r="A119" s="239" t="s">
        <v>199</v>
      </c>
      <c r="B119" s="239" t="s">
        <v>593</v>
      </c>
      <c r="C119" s="239" t="s">
        <v>199</v>
      </c>
      <c r="D119" s="240"/>
      <c r="E119" s="241"/>
      <c r="F119" s="240"/>
      <c r="G119" s="241"/>
      <c r="H119" s="240"/>
      <c r="I119" s="240"/>
      <c r="J119" s="225"/>
      <c r="K119" s="225"/>
    </row>
    <row r="120" spans="1:11">
      <c r="A120" s="229" t="s">
        <v>594</v>
      </c>
      <c r="B120" s="229" t="s">
        <v>595</v>
      </c>
      <c r="C120" s="229" t="s">
        <v>191</v>
      </c>
      <c r="D120" s="230">
        <v>35</v>
      </c>
      <c r="E120" s="246">
        <v>0</v>
      </c>
      <c r="F120" s="230">
        <f>D120*E120</f>
        <v>0</v>
      </c>
      <c r="G120" s="244"/>
      <c r="H120" s="230">
        <f>D120*G120</f>
        <v>0</v>
      </c>
      <c r="I120" s="230">
        <f>F120+H120</f>
        <v>0</v>
      </c>
      <c r="J120" s="225"/>
      <c r="K120" s="225"/>
    </row>
    <row r="121" spans="1:11">
      <c r="A121" s="239" t="s">
        <v>199</v>
      </c>
      <c r="B121" s="239" t="s">
        <v>596</v>
      </c>
      <c r="C121" s="239" t="s">
        <v>199</v>
      </c>
      <c r="D121" s="240"/>
      <c r="E121" s="241"/>
      <c r="F121" s="240"/>
      <c r="G121" s="241"/>
      <c r="H121" s="240"/>
      <c r="I121" s="240"/>
      <c r="J121" s="225"/>
      <c r="K121" s="225"/>
    </row>
    <row r="122" spans="1:11">
      <c r="A122" s="229" t="s">
        <v>597</v>
      </c>
      <c r="B122" s="229" t="s">
        <v>598</v>
      </c>
      <c r="C122" s="229" t="s">
        <v>413</v>
      </c>
      <c r="D122" s="230">
        <v>1</v>
      </c>
      <c r="E122" s="244"/>
      <c r="F122" s="230">
        <f>D122*E122</f>
        <v>0</v>
      </c>
      <c r="G122" s="244"/>
      <c r="H122" s="230">
        <f>D122*G122</f>
        <v>0</v>
      </c>
      <c r="I122" s="230">
        <f>F122+H122</f>
        <v>0</v>
      </c>
      <c r="J122" s="225"/>
      <c r="K122" s="225"/>
    </row>
    <row r="123" spans="1:11">
      <c r="A123" s="239" t="s">
        <v>199</v>
      </c>
      <c r="B123" s="239" t="s">
        <v>599</v>
      </c>
      <c r="C123" s="239" t="s">
        <v>199</v>
      </c>
      <c r="D123" s="240"/>
      <c r="E123" s="241"/>
      <c r="F123" s="240"/>
      <c r="G123" s="241"/>
      <c r="H123" s="240"/>
      <c r="I123" s="240"/>
      <c r="J123" s="225"/>
      <c r="K123" s="225"/>
    </row>
    <row r="124" spans="1:11">
      <c r="A124" s="229" t="s">
        <v>600</v>
      </c>
      <c r="B124" s="229" t="s">
        <v>601</v>
      </c>
      <c r="C124" s="229" t="s">
        <v>413</v>
      </c>
      <c r="D124" s="230">
        <v>1</v>
      </c>
      <c r="E124" s="246">
        <v>0</v>
      </c>
      <c r="F124" s="230">
        <f>D124*E124</f>
        <v>0</v>
      </c>
      <c r="G124" s="244"/>
      <c r="H124" s="230">
        <f>D124*G124</f>
        <v>0</v>
      </c>
      <c r="I124" s="230">
        <f>F124+H124</f>
        <v>0</v>
      </c>
      <c r="J124" s="225"/>
      <c r="K124" s="225"/>
    </row>
    <row r="125" spans="1:11">
      <c r="A125" s="229" t="s">
        <v>602</v>
      </c>
      <c r="B125" s="229" t="s">
        <v>603</v>
      </c>
      <c r="C125" s="229" t="s">
        <v>134</v>
      </c>
      <c r="D125" s="230">
        <v>8</v>
      </c>
      <c r="E125" s="246">
        <v>0</v>
      </c>
      <c r="F125" s="230">
        <f>D125*E125</f>
        <v>0</v>
      </c>
      <c r="G125" s="244"/>
      <c r="H125" s="230">
        <f>D125*G125</f>
        <v>0</v>
      </c>
      <c r="I125" s="230">
        <f>F125+H125</f>
        <v>0</v>
      </c>
      <c r="J125" s="225"/>
      <c r="K125" s="225"/>
    </row>
    <row r="126" spans="1:11">
      <c r="A126" s="239" t="s">
        <v>199</v>
      </c>
      <c r="B126" s="239" t="s">
        <v>604</v>
      </c>
      <c r="C126" s="239" t="s">
        <v>199</v>
      </c>
      <c r="D126" s="240"/>
      <c r="E126" s="241"/>
      <c r="F126" s="240"/>
      <c r="G126" s="241"/>
      <c r="H126" s="240"/>
      <c r="I126" s="240"/>
      <c r="J126" s="225"/>
      <c r="K126" s="225"/>
    </row>
    <row r="127" spans="1:11">
      <c r="A127" s="229" t="s">
        <v>605</v>
      </c>
      <c r="B127" s="229" t="s">
        <v>606</v>
      </c>
      <c r="C127" s="229" t="s">
        <v>413</v>
      </c>
      <c r="D127" s="230">
        <v>1</v>
      </c>
      <c r="E127" s="244"/>
      <c r="F127" s="230">
        <f>D127*E127</f>
        <v>0</v>
      </c>
      <c r="G127" s="246"/>
      <c r="H127" s="230">
        <f>D127*G127</f>
        <v>0</v>
      </c>
      <c r="I127" s="230">
        <f>F127+H127</f>
        <v>0</v>
      </c>
      <c r="J127" s="225"/>
      <c r="K127" s="225"/>
    </row>
    <row r="128" spans="1:11">
      <c r="A128" s="229" t="s">
        <v>607</v>
      </c>
      <c r="B128" s="229" t="s">
        <v>608</v>
      </c>
      <c r="C128" s="229" t="s">
        <v>134</v>
      </c>
      <c r="D128" s="230">
        <v>8</v>
      </c>
      <c r="E128" s="246">
        <v>0</v>
      </c>
      <c r="F128" s="230">
        <f>D128*E128</f>
        <v>0</v>
      </c>
      <c r="G128" s="244"/>
      <c r="H128" s="230">
        <f>D128*G128</f>
        <v>0</v>
      </c>
      <c r="I128" s="230">
        <f>F128+H128</f>
        <v>0</v>
      </c>
      <c r="J128" s="225"/>
      <c r="K128" s="225"/>
    </row>
    <row r="129" spans="1:11">
      <c r="A129" s="247" t="s">
        <v>199</v>
      </c>
      <c r="B129" s="247" t="s">
        <v>609</v>
      </c>
      <c r="C129" s="247" t="s">
        <v>199</v>
      </c>
      <c r="D129" s="248"/>
      <c r="E129" s="249"/>
      <c r="F129" s="248"/>
      <c r="G129" s="249"/>
      <c r="H129" s="248"/>
      <c r="I129" s="248"/>
      <c r="J129" s="225"/>
      <c r="K129" s="225"/>
    </row>
    <row r="130" spans="1:11">
      <c r="A130" s="229" t="s">
        <v>610</v>
      </c>
      <c r="B130" s="229" t="s">
        <v>611</v>
      </c>
      <c r="C130" s="229" t="s">
        <v>134</v>
      </c>
      <c r="D130" s="230">
        <v>2</v>
      </c>
      <c r="E130" s="246">
        <v>0</v>
      </c>
      <c r="F130" s="230">
        <f t="shared" ref="F130:F137" si="15">D130*E130</f>
        <v>0</v>
      </c>
      <c r="G130" s="244"/>
      <c r="H130" s="230">
        <f t="shared" ref="H130:H137" si="16">D130*G130</f>
        <v>0</v>
      </c>
      <c r="I130" s="230">
        <f t="shared" ref="I130:I137" si="17">F130+H130</f>
        <v>0</v>
      </c>
      <c r="J130" s="225"/>
      <c r="K130" s="225"/>
    </row>
    <row r="131" spans="1:11">
      <c r="A131" s="229" t="s">
        <v>612</v>
      </c>
      <c r="B131" s="229" t="s">
        <v>613</v>
      </c>
      <c r="C131" s="229" t="s">
        <v>134</v>
      </c>
      <c r="D131" s="230">
        <v>4</v>
      </c>
      <c r="E131" s="246">
        <v>0</v>
      </c>
      <c r="F131" s="230">
        <f t="shared" si="15"/>
        <v>0</v>
      </c>
      <c r="G131" s="244"/>
      <c r="H131" s="230">
        <f t="shared" si="16"/>
        <v>0</v>
      </c>
      <c r="I131" s="230">
        <f t="shared" si="17"/>
        <v>0</v>
      </c>
      <c r="J131" s="225"/>
      <c r="K131" s="225"/>
    </row>
    <row r="132" spans="1:11">
      <c r="A132" s="229" t="s">
        <v>614</v>
      </c>
      <c r="B132" s="229" t="s">
        <v>615</v>
      </c>
      <c r="C132" s="229" t="s">
        <v>134</v>
      </c>
      <c r="D132" s="230">
        <v>8</v>
      </c>
      <c r="E132" s="246">
        <v>0</v>
      </c>
      <c r="F132" s="230">
        <f t="shared" si="15"/>
        <v>0</v>
      </c>
      <c r="G132" s="244"/>
      <c r="H132" s="230">
        <f t="shared" si="16"/>
        <v>0</v>
      </c>
      <c r="I132" s="230">
        <f t="shared" si="17"/>
        <v>0</v>
      </c>
      <c r="J132" s="225"/>
      <c r="K132" s="225"/>
    </row>
    <row r="133" spans="1:11">
      <c r="A133" s="229" t="s">
        <v>616</v>
      </c>
      <c r="B133" s="229" t="s">
        <v>617</v>
      </c>
      <c r="C133" s="229" t="s">
        <v>134</v>
      </c>
      <c r="D133" s="230">
        <v>4</v>
      </c>
      <c r="E133" s="246">
        <v>0</v>
      </c>
      <c r="F133" s="230">
        <f t="shared" si="15"/>
        <v>0</v>
      </c>
      <c r="G133" s="244"/>
      <c r="H133" s="230">
        <f t="shared" si="16"/>
        <v>0</v>
      </c>
      <c r="I133" s="230">
        <f t="shared" si="17"/>
        <v>0</v>
      </c>
      <c r="J133" s="225"/>
      <c r="K133" s="225"/>
    </row>
    <row r="134" spans="1:11">
      <c r="A134" s="229" t="s">
        <v>618</v>
      </c>
      <c r="B134" s="229" t="s">
        <v>619</v>
      </c>
      <c r="C134" s="229" t="s">
        <v>134</v>
      </c>
      <c r="D134" s="230">
        <v>16</v>
      </c>
      <c r="E134" s="246">
        <v>0</v>
      </c>
      <c r="F134" s="230">
        <f t="shared" si="15"/>
        <v>0</v>
      </c>
      <c r="G134" s="244"/>
      <c r="H134" s="230">
        <f t="shared" si="16"/>
        <v>0</v>
      </c>
      <c r="I134" s="230">
        <f t="shared" si="17"/>
        <v>0</v>
      </c>
      <c r="J134" s="225"/>
      <c r="K134" s="225"/>
    </row>
    <row r="135" spans="1:11">
      <c r="A135" s="229" t="s">
        <v>620</v>
      </c>
      <c r="B135" s="229" t="s">
        <v>621</v>
      </c>
      <c r="C135" s="229" t="s">
        <v>134</v>
      </c>
      <c r="D135" s="230">
        <v>18</v>
      </c>
      <c r="E135" s="246">
        <v>0</v>
      </c>
      <c r="F135" s="230">
        <f t="shared" si="15"/>
        <v>0</v>
      </c>
      <c r="G135" s="244"/>
      <c r="H135" s="230">
        <f t="shared" si="16"/>
        <v>0</v>
      </c>
      <c r="I135" s="230">
        <f t="shared" si="17"/>
        <v>0</v>
      </c>
      <c r="J135" s="225"/>
      <c r="K135" s="225"/>
    </row>
    <row r="136" spans="1:11">
      <c r="A136" s="229" t="s">
        <v>622</v>
      </c>
      <c r="B136" s="229" t="s">
        <v>623</v>
      </c>
      <c r="C136" s="229" t="s">
        <v>134</v>
      </c>
      <c r="D136" s="230">
        <v>6</v>
      </c>
      <c r="E136" s="246">
        <v>0</v>
      </c>
      <c r="F136" s="230">
        <f t="shared" si="15"/>
        <v>0</v>
      </c>
      <c r="G136" s="244"/>
      <c r="H136" s="230">
        <f t="shared" si="16"/>
        <v>0</v>
      </c>
      <c r="I136" s="230">
        <f t="shared" si="17"/>
        <v>0</v>
      </c>
      <c r="J136" s="225"/>
      <c r="K136" s="225"/>
    </row>
    <row r="137" spans="1:11">
      <c r="A137" s="229" t="s">
        <v>624</v>
      </c>
      <c r="B137" s="229" t="s">
        <v>625</v>
      </c>
      <c r="C137" s="229" t="s">
        <v>134</v>
      </c>
      <c r="D137" s="230">
        <v>6</v>
      </c>
      <c r="E137" s="246">
        <v>0</v>
      </c>
      <c r="F137" s="230">
        <f t="shared" si="15"/>
        <v>0</v>
      </c>
      <c r="G137" s="244"/>
      <c r="H137" s="230">
        <f t="shared" si="16"/>
        <v>0</v>
      </c>
      <c r="I137" s="230">
        <f t="shared" si="17"/>
        <v>0</v>
      </c>
      <c r="J137" s="225"/>
      <c r="K137" s="225"/>
    </row>
    <row r="138" spans="1:11">
      <c r="A138" s="239" t="s">
        <v>199</v>
      </c>
      <c r="B138" s="239" t="s">
        <v>626</v>
      </c>
      <c r="C138" s="239" t="s">
        <v>199</v>
      </c>
      <c r="D138" s="240"/>
      <c r="E138" s="241"/>
      <c r="F138" s="240"/>
      <c r="G138" s="241"/>
      <c r="H138" s="240"/>
      <c r="I138" s="240"/>
      <c r="J138" s="225"/>
      <c r="K138" s="225"/>
    </row>
    <row r="139" spans="1:11">
      <c r="A139" s="229" t="s">
        <v>627</v>
      </c>
      <c r="B139" s="229" t="s">
        <v>628</v>
      </c>
      <c r="C139" s="229" t="s">
        <v>134</v>
      </c>
      <c r="D139" s="230">
        <v>8</v>
      </c>
      <c r="E139" s="246">
        <v>0</v>
      </c>
      <c r="F139" s="230">
        <f>D139*E139</f>
        <v>0</v>
      </c>
      <c r="G139" s="244"/>
      <c r="H139" s="230">
        <f>D139*G139</f>
        <v>0</v>
      </c>
      <c r="I139" s="230">
        <f>F139+H139</f>
        <v>0</v>
      </c>
      <c r="J139" s="225"/>
      <c r="K139" s="225"/>
    </row>
    <row r="140" spans="1:11">
      <c r="A140" s="239" t="s">
        <v>199</v>
      </c>
      <c r="B140" s="239" t="s">
        <v>629</v>
      </c>
      <c r="C140" s="239" t="s">
        <v>199</v>
      </c>
      <c r="D140" s="240"/>
      <c r="E140" s="241"/>
      <c r="F140" s="240"/>
      <c r="G140" s="241"/>
      <c r="H140" s="240"/>
      <c r="I140" s="240"/>
      <c r="J140" s="225"/>
      <c r="K140" s="225"/>
    </row>
    <row r="141" spans="1:11">
      <c r="A141" s="229" t="s">
        <v>630</v>
      </c>
      <c r="B141" s="229" t="s">
        <v>631</v>
      </c>
      <c r="C141" s="229" t="s">
        <v>134</v>
      </c>
      <c r="D141" s="230">
        <v>2</v>
      </c>
      <c r="E141" s="246">
        <v>0</v>
      </c>
      <c r="F141" s="230">
        <f>D141*E141</f>
        <v>0</v>
      </c>
      <c r="G141" s="244"/>
      <c r="H141" s="230">
        <f>D141*G141</f>
        <v>0</v>
      </c>
      <c r="I141" s="230">
        <f>F141+H141</f>
        <v>0</v>
      </c>
      <c r="J141" s="225"/>
      <c r="K141" s="225"/>
    </row>
    <row r="142" spans="1:11">
      <c r="A142" s="229" t="s">
        <v>64</v>
      </c>
      <c r="B142" s="229" t="s">
        <v>632</v>
      </c>
      <c r="C142" s="229" t="s">
        <v>134</v>
      </c>
      <c r="D142" s="230">
        <v>8</v>
      </c>
      <c r="E142" s="246">
        <v>0</v>
      </c>
      <c r="F142" s="230">
        <f>D142*E142</f>
        <v>0</v>
      </c>
      <c r="G142" s="244"/>
      <c r="H142" s="230">
        <f>D142*G142</f>
        <v>0</v>
      </c>
      <c r="I142" s="230">
        <f>F142+H142</f>
        <v>0</v>
      </c>
      <c r="J142" s="225"/>
      <c r="K142" s="225"/>
    </row>
    <row r="143" spans="1:11">
      <c r="A143" s="229" t="s">
        <v>199</v>
      </c>
      <c r="B143" s="229" t="s">
        <v>199</v>
      </c>
      <c r="C143" s="229" t="s">
        <v>199</v>
      </c>
      <c r="D143" s="230"/>
      <c r="E143" s="246"/>
      <c r="F143" s="230"/>
      <c r="G143" s="246"/>
      <c r="H143" s="230"/>
      <c r="I143" s="230"/>
      <c r="J143" s="225"/>
      <c r="K143" s="225"/>
    </row>
    <row r="144" spans="1:11">
      <c r="A144" s="239" t="s">
        <v>199</v>
      </c>
      <c r="B144" s="239" t="s">
        <v>633</v>
      </c>
      <c r="C144" s="239" t="s">
        <v>199</v>
      </c>
      <c r="D144" s="240"/>
      <c r="E144" s="241"/>
      <c r="F144" s="240"/>
      <c r="G144" s="241"/>
      <c r="H144" s="240"/>
      <c r="I144" s="240"/>
      <c r="J144" s="225"/>
      <c r="K144" s="225"/>
    </row>
    <row r="145" spans="1:11">
      <c r="A145" s="239" t="s">
        <v>199</v>
      </c>
      <c r="B145" s="239" t="s">
        <v>634</v>
      </c>
      <c r="C145" s="239" t="s">
        <v>199</v>
      </c>
      <c r="D145" s="240"/>
      <c r="E145" s="241"/>
      <c r="F145" s="240"/>
      <c r="G145" s="241"/>
      <c r="H145" s="240"/>
      <c r="I145" s="240"/>
      <c r="J145" s="225"/>
      <c r="K145" s="225"/>
    </row>
    <row r="146" spans="1:11">
      <c r="A146" s="239" t="s">
        <v>199</v>
      </c>
      <c r="B146" s="239" t="s">
        <v>635</v>
      </c>
      <c r="C146" s="239" t="s">
        <v>199</v>
      </c>
      <c r="D146" s="240"/>
      <c r="E146" s="241"/>
      <c r="F146" s="240"/>
      <c r="G146" s="241"/>
      <c r="H146" s="240"/>
      <c r="I146" s="240"/>
      <c r="J146" s="225"/>
      <c r="K146" s="225"/>
    </row>
    <row r="147" spans="1:11">
      <c r="A147" s="229" t="s">
        <v>199</v>
      </c>
      <c r="B147" s="229" t="s">
        <v>199</v>
      </c>
      <c r="C147" s="229" t="s">
        <v>199</v>
      </c>
      <c r="D147" s="230"/>
      <c r="E147" s="246"/>
      <c r="F147" s="230"/>
      <c r="G147" s="246"/>
      <c r="H147" s="230"/>
      <c r="I147" s="230"/>
      <c r="J147" s="225"/>
      <c r="K147" s="225"/>
    </row>
    <row r="148" spans="1:11">
      <c r="A148" s="229" t="s">
        <v>66</v>
      </c>
      <c r="B148" s="229" t="s">
        <v>636</v>
      </c>
      <c r="C148" s="229" t="s">
        <v>199</v>
      </c>
      <c r="D148" s="230"/>
      <c r="E148" s="246"/>
      <c r="F148" s="230">
        <f>L3+'EL-Parametry'!B33/100*F118+'EL-Parametry'!B33/100*F120+'EL-Parametry'!B33/100*F122+'EL-Parametry'!B33/100*F124+'EL-Parametry'!B33/100*F125+'EL-Parametry'!B33/100*F127+'EL-Parametry'!B33/100*F128+'EL-Parametry'!B33/100*F130+'EL-Parametry'!B33/100*F131+'EL-Parametry'!B33/100*F132+'EL-Parametry'!B33/100*F133+'EL-Parametry'!B33/100*F134+'EL-Parametry'!B33/100*F135+'EL-Parametry'!B33/100*F136+'EL-Parametry'!B33/100*F137+'EL-Parametry'!B33/100*F139+'EL-Parametry'!B33/100*F141+'EL-Parametry'!B33/100*F142</f>
        <v>0</v>
      </c>
      <c r="G148" s="246"/>
      <c r="H148" s="230"/>
      <c r="I148" s="230">
        <f>F148+H148</f>
        <v>0</v>
      </c>
      <c r="J148" s="225"/>
      <c r="K148" s="225"/>
    </row>
    <row r="149" spans="1:11">
      <c r="A149" s="233" t="s">
        <v>199</v>
      </c>
      <c r="B149" s="233" t="s">
        <v>637</v>
      </c>
      <c r="C149" s="233" t="s">
        <v>199</v>
      </c>
      <c r="D149" s="234"/>
      <c r="E149" s="243"/>
      <c r="F149" s="234">
        <f>SUM(F23:F148)</f>
        <v>0</v>
      </c>
      <c r="G149" s="243"/>
      <c r="H149" s="234">
        <f>SUM(H23:H148)</f>
        <v>0</v>
      </c>
      <c r="I149" s="234">
        <f>SUM(I23:I148)</f>
        <v>0</v>
      </c>
      <c r="J149" s="225"/>
      <c r="K149" s="225"/>
    </row>
  </sheetData>
  <sheetProtection algorithmName="SHA-512" hashValue="Lo+81tq+ilVm4omrpvwXj6zl3p6OvUTzTP+8Wxq8zoV2VTUJJ0Zg2kha9TP9x3+wjd+dFuAEXs7GKFHhbRhy6w==" saltValue="CgjHglzYlsKS/MdOprE5CQ==" spinCount="100000" sheet="1" objects="1" scenarios="1" formatCells="0" formatColumns="0" formatRows="0"/>
  <pageMargins left="0.55118110236220474" right="0.39370078740157483" top="0.6692913385826772" bottom="0.43307086614173229" header="0.31496062992125984" footer="0.19685039370078741"/>
  <pageSetup paperSize="9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D664-A99A-49A8-8FF0-189DA4EFC574}">
  <sheetPr>
    <pageSetUpPr fitToPage="1"/>
  </sheetPr>
  <dimension ref="A1:C33"/>
  <sheetViews>
    <sheetView workbookViewId="0"/>
  </sheetViews>
  <sheetFormatPr defaultRowHeight="15"/>
  <cols>
    <col min="1" max="1" width="26" style="260" bestFit="1" customWidth="1"/>
    <col min="2" max="2" width="55.42578125" style="260" bestFit="1" customWidth="1"/>
    <col min="3" max="3" width="9.140625" style="253"/>
    <col min="4" max="4" width="0" style="253" hidden="1" customWidth="1"/>
    <col min="5" max="16384" width="9.140625" style="253"/>
  </cols>
  <sheetData>
    <row r="1" spans="1:3">
      <c r="A1" s="251" t="s">
        <v>5</v>
      </c>
      <c r="B1" s="251" t="s">
        <v>638</v>
      </c>
      <c r="C1" s="252"/>
    </row>
    <row r="2" spans="1:3">
      <c r="A2" s="251" t="s">
        <v>639</v>
      </c>
      <c r="B2" s="254" t="s">
        <v>640</v>
      </c>
      <c r="C2" s="252"/>
    </row>
    <row r="3" spans="1:3" ht="24.75">
      <c r="A3" s="251" t="s">
        <v>641</v>
      </c>
      <c r="B3" s="255" t="s">
        <v>642</v>
      </c>
      <c r="C3" s="252"/>
    </row>
    <row r="4" spans="1:3" ht="24.75">
      <c r="A4" s="251" t="s">
        <v>643</v>
      </c>
      <c r="B4" s="255" t="s">
        <v>644</v>
      </c>
      <c r="C4" s="252"/>
    </row>
    <row r="5" spans="1:3">
      <c r="A5" s="251" t="s">
        <v>645</v>
      </c>
      <c r="B5" s="256" t="s">
        <v>646</v>
      </c>
      <c r="C5" s="252"/>
    </row>
    <row r="6" spans="1:3">
      <c r="A6" s="251" t="s">
        <v>647</v>
      </c>
      <c r="B6" s="256" t="s">
        <v>648</v>
      </c>
      <c r="C6" s="252"/>
    </row>
    <row r="7" spans="1:3">
      <c r="A7" s="251" t="s">
        <v>649</v>
      </c>
      <c r="B7" s="256" t="s">
        <v>650</v>
      </c>
      <c r="C7" s="252"/>
    </row>
    <row r="8" spans="1:3">
      <c r="A8" s="251" t="s">
        <v>651</v>
      </c>
      <c r="B8" s="256" t="s">
        <v>199</v>
      </c>
      <c r="C8" s="252"/>
    </row>
    <row r="9" spans="1:3">
      <c r="A9" s="251" t="s">
        <v>652</v>
      </c>
      <c r="B9" s="256" t="s">
        <v>653</v>
      </c>
      <c r="C9" s="252"/>
    </row>
    <row r="10" spans="1:3">
      <c r="A10" s="251" t="s">
        <v>654</v>
      </c>
      <c r="B10" s="256" t="s">
        <v>655</v>
      </c>
      <c r="C10" s="252"/>
    </row>
    <row r="11" spans="1:3">
      <c r="A11" s="251" t="s">
        <v>656</v>
      </c>
      <c r="B11" s="256" t="s">
        <v>199</v>
      </c>
      <c r="C11" s="252"/>
    </row>
    <row r="12" spans="1:3">
      <c r="A12" s="251" t="s">
        <v>657</v>
      </c>
      <c r="B12" s="256" t="s">
        <v>658</v>
      </c>
      <c r="C12" s="252"/>
    </row>
    <row r="13" spans="1:3">
      <c r="A13" s="251" t="s">
        <v>659</v>
      </c>
      <c r="B13" s="256" t="s">
        <v>660</v>
      </c>
      <c r="C13" s="252"/>
    </row>
    <row r="14" spans="1:3">
      <c r="A14" s="251" t="s">
        <v>661</v>
      </c>
      <c r="B14" s="256" t="s">
        <v>662</v>
      </c>
      <c r="C14" s="252"/>
    </row>
    <row r="15" spans="1:3">
      <c r="A15" s="251" t="s">
        <v>199</v>
      </c>
      <c r="B15" s="257" t="s">
        <v>199</v>
      </c>
      <c r="C15" s="252"/>
    </row>
    <row r="16" spans="1:3">
      <c r="A16" s="251" t="s">
        <v>663</v>
      </c>
      <c r="B16" s="258" t="s">
        <v>664</v>
      </c>
      <c r="C16" s="252"/>
    </row>
    <row r="17" spans="1:3">
      <c r="A17" s="251" t="s">
        <v>665</v>
      </c>
      <c r="B17" s="258" t="s">
        <v>666</v>
      </c>
      <c r="C17" s="252"/>
    </row>
    <row r="18" spans="1:3">
      <c r="A18" s="251" t="s">
        <v>667</v>
      </c>
      <c r="B18" s="258" t="s">
        <v>666</v>
      </c>
      <c r="C18" s="252"/>
    </row>
    <row r="19" spans="1:3">
      <c r="A19" s="251" t="s">
        <v>668</v>
      </c>
      <c r="B19" s="258" t="s">
        <v>669</v>
      </c>
      <c r="C19" s="252"/>
    </row>
    <row r="20" spans="1:3">
      <c r="A20" s="251" t="s">
        <v>670</v>
      </c>
      <c r="B20" s="258" t="s">
        <v>669</v>
      </c>
      <c r="C20" s="252"/>
    </row>
    <row r="21" spans="1:3">
      <c r="A21" s="251" t="s">
        <v>671</v>
      </c>
      <c r="B21" s="258" t="s">
        <v>669</v>
      </c>
      <c r="C21" s="252"/>
    </row>
    <row r="22" spans="1:3">
      <c r="A22" s="251" t="s">
        <v>672</v>
      </c>
      <c r="B22" s="258" t="s">
        <v>669</v>
      </c>
      <c r="C22" s="252"/>
    </row>
    <row r="23" spans="1:3">
      <c r="A23" s="251" t="s">
        <v>673</v>
      </c>
      <c r="B23" s="258" t="s">
        <v>669</v>
      </c>
      <c r="C23" s="252"/>
    </row>
    <row r="24" spans="1:3">
      <c r="A24" s="251" t="s">
        <v>674</v>
      </c>
      <c r="B24" s="258" t="s">
        <v>669</v>
      </c>
      <c r="C24" s="252"/>
    </row>
    <row r="25" spans="1:3">
      <c r="A25" s="251" t="s">
        <v>675</v>
      </c>
      <c r="B25" s="258" t="s">
        <v>669</v>
      </c>
      <c r="C25" s="252"/>
    </row>
    <row r="26" spans="1:3">
      <c r="A26" s="251" t="s">
        <v>676</v>
      </c>
      <c r="B26" s="258" t="s">
        <v>677</v>
      </c>
      <c r="C26" s="252"/>
    </row>
    <row r="27" spans="1:3">
      <c r="A27" s="251" t="s">
        <v>678</v>
      </c>
      <c r="B27" s="258" t="s">
        <v>669</v>
      </c>
      <c r="C27" s="252"/>
    </row>
    <row r="28" spans="1:3">
      <c r="A28" s="251" t="s">
        <v>679</v>
      </c>
      <c r="B28" s="258" t="s">
        <v>669</v>
      </c>
      <c r="C28" s="252"/>
    </row>
    <row r="29" spans="1:3">
      <c r="A29" s="251" t="s">
        <v>680</v>
      </c>
      <c r="B29" s="258" t="s">
        <v>669</v>
      </c>
      <c r="C29" s="252"/>
    </row>
    <row r="30" spans="1:3">
      <c r="A30" s="251" t="s">
        <v>681</v>
      </c>
      <c r="B30" s="258" t="s">
        <v>669</v>
      </c>
      <c r="C30" s="252"/>
    </row>
    <row r="31" spans="1:3" ht="23.25">
      <c r="A31" s="259" t="s">
        <v>682</v>
      </c>
      <c r="B31" s="258" t="s">
        <v>454</v>
      </c>
      <c r="C31" s="252"/>
    </row>
    <row r="32" spans="1:3">
      <c r="A32" s="251" t="s">
        <v>683</v>
      </c>
      <c r="B32" s="258" t="s">
        <v>439</v>
      </c>
      <c r="C32" s="252"/>
    </row>
    <row r="33" spans="1:2">
      <c r="A33" s="260" t="s">
        <v>684</v>
      </c>
      <c r="B33" s="260">
        <v>6</v>
      </c>
    </row>
  </sheetData>
  <sheetProtection password="BAAB" sheet="1" objects="1" scenarios="1" formatColumns="0" formatRow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56</vt:i4>
      </vt:variant>
    </vt:vector>
  </HeadingPairs>
  <TitlesOfParts>
    <vt:vector size="64" baseType="lpstr">
      <vt:lpstr>Stavba</vt:lpstr>
      <vt:lpstr>VzorPolozky</vt:lpstr>
      <vt:lpstr>Náklady</vt:lpstr>
      <vt:lpstr>Stavební</vt:lpstr>
      <vt:lpstr>ZTI</vt:lpstr>
      <vt:lpstr>EL-Rekapitulace</vt:lpstr>
      <vt:lpstr>EL-Rozpočet</vt:lpstr>
      <vt:lpstr>EL-Parametry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'EL-Rozpočet'!Názvy_tisku</vt:lpstr>
      <vt:lpstr>Náklady!Názvy_tisku</vt:lpstr>
      <vt:lpstr>Stavební!Názvy_tisku</vt:lpstr>
      <vt:lpstr>ZTI!Názvy_tisku</vt:lpstr>
      <vt:lpstr>oadresa</vt:lpstr>
      <vt:lpstr>Stavba!Objednatel</vt:lpstr>
      <vt:lpstr>Stavba!Objekt</vt:lpstr>
      <vt:lpstr>'EL-Parametry'!Oblast_tisku</vt:lpstr>
      <vt:lpstr>'EL-Rekapitulace'!Oblast_tisku</vt:lpstr>
      <vt:lpstr>'EL-Rozpočet'!Oblast_tisku</vt:lpstr>
      <vt:lpstr>Náklady!Oblast_tisku</vt:lpstr>
      <vt:lpstr>Stavba!Oblast_tisku</vt:lpstr>
      <vt:lpstr>Stavební!Oblast_tisku</vt:lpstr>
      <vt:lpstr>ZTI!Oblast_tisku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Jiří Kozlovský</cp:lastModifiedBy>
  <cp:lastPrinted>2025-08-28T17:20:20Z</cp:lastPrinted>
  <dcterms:created xsi:type="dcterms:W3CDTF">2009-04-08T07:15:50Z</dcterms:created>
  <dcterms:modified xsi:type="dcterms:W3CDTF">2025-08-28T17:57:40Z</dcterms:modified>
</cp:coreProperties>
</file>