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ODKLADY-2020\MENDELU\Budova A-klimatizace chodeb_Goleš\Souhrnný rozpočet\Revize 2023-01-10\"/>
    </mc:Choice>
  </mc:AlternateContent>
  <xr:revisionPtr revIDLastSave="0" documentId="13_ncr:1_{2337C278-D13B-43B3-81DC-5259C720530C}" xr6:coauthVersionLast="45" xr6:coauthVersionMax="45" xr10:uidLastSave="{00000000-0000-0000-0000-000000000000}"/>
  <bookViews>
    <workbookView xWindow="-60" yWindow="-60" windowWidth="38520" windowHeight="21150" tabRatio="714" xr2:uid="{00000000-000D-0000-FFFF-FFFF00000000}"/>
  </bookViews>
  <sheets>
    <sheet name="REKAPITULACE STAVBY" sheetId="1" r:id="rId1"/>
    <sheet name="VzorPolozky" sheetId="10" state="hidden" r:id="rId2"/>
    <sheet name="Stavba" sheetId="12" r:id="rId3"/>
    <sheet name="VN+ON" sheetId="13" r:id="rId4"/>
    <sheet name="VZT" sheetId="17" r:id="rId5"/>
    <sheet name="EL-Rekapitulace" sheetId="18" r:id="rId6"/>
    <sheet name="EL-Položky" sheetId="19" r:id="rId7"/>
    <sheet name="EL-Parametry" sheetId="20" r:id="rId8"/>
  </sheets>
  <externalReferences>
    <externalReference r:id="rId9"/>
  </externalReferences>
  <definedNames>
    <definedName name="_xlnm._FilterDatabase" localSheetId="2" hidden="1">Stavba!$H$1:$H$298</definedName>
    <definedName name="CelkemDPHVypocet" localSheetId="0">'REKAPITULACE STAVBY'!$H$40</definedName>
    <definedName name="CenaCelkem">'REKAPITULACE STAVBY'!$G$29</definedName>
    <definedName name="CenaCelkemBezDPH">'REKAPITULACE STAVBY'!$G$28</definedName>
    <definedName name="CenaCelkemVypocet" localSheetId="0">'REKAPITULACE STAVBY'!$I$40</definedName>
    <definedName name="cisloobjektu">'REKAPITULACE STAVBY'!$C$3</definedName>
    <definedName name="CisloRozpoctu">'[1]Krycí list'!$C$2</definedName>
    <definedName name="CisloStavby" localSheetId="0">'REKAPITULACE STAVBY'!$C$2</definedName>
    <definedName name="cislostavby">'[1]Krycí list'!$A$7</definedName>
    <definedName name="CisloStavebnihoRozpoctu">'REKAPITULACE STAVBY'!$D$4</definedName>
    <definedName name="dadresa">'REKAPITULACE STAVBY'!$D$12:$G$12</definedName>
    <definedName name="DIČ" localSheetId="0">'REKAPITULACE STAVBY'!$I$12</definedName>
    <definedName name="dmisto">'REKAPITULACE STAVBY'!$D$13:$G$13</definedName>
    <definedName name="DPHSni">'REKAPITULACE STAVBY'!$G$24</definedName>
    <definedName name="DPHZakl">'REKAPITULACE STAVBY'!$G$26</definedName>
    <definedName name="dpsc" localSheetId="0">'REKAPITULACE STAVBY'!$C$13</definedName>
    <definedName name="IČO" localSheetId="0">'REKAPITULACE STAVBY'!$I$11</definedName>
    <definedName name="k_1">#N/A</definedName>
    <definedName name="kk">"$#REF!.$J$4"</definedName>
    <definedName name="lg">"$#REF!.$J$5"</definedName>
    <definedName name="Mena">'REKAPITULACE STAVBY'!$J$29</definedName>
    <definedName name="MistoStavby">'REKAPITULACE STAVBY'!$D$4</definedName>
    <definedName name="nazevobjektu">'REKAPITULACE STAVBY'!$D$3</definedName>
    <definedName name="NazevRozpoctu">'[1]Krycí list'!$D$2</definedName>
    <definedName name="NazevStavby" localSheetId="0">'REKAPITULACE STAVBY'!$D$2</definedName>
    <definedName name="nazevstavby">'[1]Krycí list'!$C$7</definedName>
    <definedName name="NazevStavebnihoRozpoctu">'REKAPITULACE STAVBY'!$E$4</definedName>
    <definedName name="_xlnm.Print_Titles" localSheetId="6">'EL-Položky'!$1:$1</definedName>
    <definedName name="_xlnm.Print_Titles" localSheetId="2">Stavba!$1:$7</definedName>
    <definedName name="_xlnm.Print_Titles" localSheetId="4">VZT!$1:$4</definedName>
    <definedName name="oadresa">'REKAPITULACE STAVBY'!$D$6</definedName>
    <definedName name="Objednatel" localSheetId="0">'REKAPITULACE STAVBY'!$D$5</definedName>
    <definedName name="Objekt" localSheetId="0">'REKAPITULACE STAVBY'!$B$38</definedName>
    <definedName name="_xlnm.Print_Area" localSheetId="7">'EL-Parametry'!$A$1:$B$34</definedName>
    <definedName name="_xlnm.Print_Area" localSheetId="6">'EL-Položky'!$A$1:$I$174</definedName>
    <definedName name="_xlnm.Print_Area" localSheetId="5">'EL-Rekapitulace'!$A$1:$C$35</definedName>
    <definedName name="_xlnm.Print_Area" localSheetId="0">'REKAPITULACE STAVBY'!$A$1:$J$65</definedName>
    <definedName name="_xlnm.Print_Area" localSheetId="2">Stavba!$A$1:$K$282</definedName>
    <definedName name="_xlnm.Print_Area" localSheetId="4">VZT!$A$1:$I$627</definedName>
    <definedName name="odic" localSheetId="0">'REKAPITULACE STAVBY'!$I$6</definedName>
    <definedName name="oico" localSheetId="0">'REKAPITULACE STAVBY'!$I$5</definedName>
    <definedName name="omisto" localSheetId="0">'REKAPITULACE STAVBY'!$D$7</definedName>
    <definedName name="onazev" localSheetId="0">'REKAPITULACE STAVBY'!$D$6</definedName>
    <definedName name="opsc" localSheetId="0">'REKAPITULACE STAVBY'!$C$7</definedName>
    <definedName name="padresa">'REKAPITULACE STAVBY'!$D$9</definedName>
    <definedName name="pdic">'REKAPITULACE STAVBY'!$I$9</definedName>
    <definedName name="pico">'REKAPITULACE STAVBY'!$I$8</definedName>
    <definedName name="pmisto">'REKAPITULACE STAVBY'!$D$10</definedName>
    <definedName name="PocetMJ">#REF!</definedName>
    <definedName name="PoptavkaID">'REKAPITULACE STAVBY'!$A$1</definedName>
    <definedName name="pPSC">'REKAPITULACE STAVBY'!$C$10</definedName>
    <definedName name="Projektant">'REKAPITULACE STAVBY'!$D$8</definedName>
    <definedName name="SazbaDPH1" localSheetId="0">'REKAPITULACE STAVBY'!$E$23</definedName>
    <definedName name="SazbaDPH1">'[1]Krycí list'!$C$30</definedName>
    <definedName name="SazbaDPH2" localSheetId="0">'REKAPITULACE STAVBY'!$E$25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'REKAPITULACE STAVBY'!$D$14</definedName>
    <definedName name="Z_B7E7C763_C459_487D_8ABA_5CFDDFBD5A84_.wvu.Cols" localSheetId="0" hidden="1">'REKAPITULACE STAVBY'!$A:$A</definedName>
    <definedName name="Z_B7E7C763_C459_487D_8ABA_5CFDDFBD5A84_.wvu.PrintArea" localSheetId="0" hidden="1">'REKAPITULACE STAVBY'!$B$1:$J$36</definedName>
    <definedName name="ZakladDPHSni">'REKAPITULACE STAVBY'!$G$23</definedName>
    <definedName name="ZakladDPHSniVypocet" localSheetId="0">'REKAPITULACE STAVBY'!$F$40</definedName>
    <definedName name="ZakladDPHZakl">'REKAPITULACE STAVBY'!$G$25</definedName>
    <definedName name="ZakladDPHZaklVypocet" localSheetId="0">'REKAPITULACE STAVBY'!$G$40</definedName>
    <definedName name="Zaokrouhleni">'REKAPITULACE STAVBY'!$G$27</definedName>
    <definedName name="Zhotovitel">'REKAPITULACE STAVBY'!$D$11:$G$11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19" l="1"/>
  <c r="F39" i="19"/>
  <c r="I39" i="19" s="1"/>
  <c r="I548" i="17" l="1"/>
  <c r="G548" i="17"/>
  <c r="I547" i="17"/>
  <c r="G547" i="17"/>
  <c r="I514" i="17"/>
  <c r="G514" i="17"/>
  <c r="I513" i="17"/>
  <c r="G513" i="17"/>
  <c r="I477" i="17"/>
  <c r="G477" i="17"/>
  <c r="I476" i="17"/>
  <c r="G476" i="17"/>
  <c r="I449" i="17"/>
  <c r="G449" i="17"/>
  <c r="I448" i="17"/>
  <c r="G448" i="17"/>
  <c r="I414" i="17"/>
  <c r="G414" i="17"/>
  <c r="I413" i="17"/>
  <c r="G413" i="17"/>
  <c r="I379" i="17"/>
  <c r="G379" i="17"/>
  <c r="I378" i="17"/>
  <c r="G378" i="17"/>
  <c r="I349" i="17"/>
  <c r="G349" i="17"/>
  <c r="I348" i="17"/>
  <c r="G348" i="17"/>
  <c r="I315" i="17"/>
  <c r="G315" i="17"/>
  <c r="I314" i="17"/>
  <c r="G314" i="17"/>
  <c r="I281" i="17"/>
  <c r="G281" i="17"/>
  <c r="I280" i="17"/>
  <c r="G280" i="17"/>
  <c r="I252" i="17"/>
  <c r="G252" i="17"/>
  <c r="I251" i="17"/>
  <c r="G251" i="17"/>
  <c r="I238" i="17"/>
  <c r="G238" i="17"/>
  <c r="I237" i="17"/>
  <c r="G237" i="17"/>
  <c r="I59" i="17"/>
  <c r="G59" i="17"/>
  <c r="I58" i="17"/>
  <c r="G58" i="17"/>
  <c r="I196" i="17"/>
  <c r="G196" i="17"/>
  <c r="I195" i="17"/>
  <c r="G195" i="17"/>
  <c r="I160" i="17"/>
  <c r="G160" i="17"/>
  <c r="I159" i="17"/>
  <c r="G159" i="17"/>
  <c r="I131" i="17"/>
  <c r="G131" i="17"/>
  <c r="I130" i="17"/>
  <c r="G130" i="17"/>
  <c r="I99" i="17"/>
  <c r="G99" i="17"/>
  <c r="I98" i="17"/>
  <c r="G98" i="17"/>
  <c r="H173" i="19" l="1"/>
  <c r="F173" i="19"/>
  <c r="I173" i="19" s="1"/>
  <c r="H171" i="19"/>
  <c r="F171" i="19"/>
  <c r="H170" i="19"/>
  <c r="F170" i="19"/>
  <c r="H169" i="19"/>
  <c r="F169" i="19"/>
  <c r="I169" i="19" s="1"/>
  <c r="I167" i="19"/>
  <c r="H167" i="19"/>
  <c r="F167" i="19"/>
  <c r="H165" i="19"/>
  <c r="F165" i="19"/>
  <c r="I165" i="19" s="1"/>
  <c r="H163" i="19"/>
  <c r="H174" i="19" s="1"/>
  <c r="C33" i="18" s="1"/>
  <c r="F163" i="19"/>
  <c r="H157" i="19"/>
  <c r="F157" i="19"/>
  <c r="I157" i="19" s="1"/>
  <c r="H156" i="19"/>
  <c r="F156" i="19"/>
  <c r="I156" i="19" s="1"/>
  <c r="H154" i="19"/>
  <c r="F154" i="19"/>
  <c r="I154" i="19" s="1"/>
  <c r="H152" i="19"/>
  <c r="I152" i="19" s="1"/>
  <c r="F152" i="19"/>
  <c r="H150" i="19"/>
  <c r="I150" i="19" s="1"/>
  <c r="F150" i="19"/>
  <c r="H149" i="19"/>
  <c r="F149" i="19"/>
  <c r="I149" i="19" s="1"/>
  <c r="H148" i="19"/>
  <c r="I148" i="19" s="1"/>
  <c r="F148" i="19"/>
  <c r="I147" i="19"/>
  <c r="H147" i="19"/>
  <c r="F147" i="19"/>
  <c r="H146" i="19"/>
  <c r="F146" i="19"/>
  <c r="I146" i="19" s="1"/>
  <c r="H145" i="19"/>
  <c r="F145" i="19"/>
  <c r="I145" i="19" s="1"/>
  <c r="H144" i="19"/>
  <c r="F144" i="19"/>
  <c r="I144" i="19" s="1"/>
  <c r="H142" i="19"/>
  <c r="F142" i="19"/>
  <c r="H141" i="19"/>
  <c r="F141" i="19"/>
  <c r="H140" i="19"/>
  <c r="F140" i="19"/>
  <c r="I140" i="19" s="1"/>
  <c r="H134" i="19"/>
  <c r="I134" i="19" s="1"/>
  <c r="F134" i="19"/>
  <c r="H133" i="19"/>
  <c r="F133" i="19"/>
  <c r="I133" i="19" s="1"/>
  <c r="H132" i="19"/>
  <c r="F132" i="19"/>
  <c r="I132" i="19" s="1"/>
  <c r="H131" i="19"/>
  <c r="F131" i="19"/>
  <c r="I131" i="19" s="1"/>
  <c r="H130" i="19"/>
  <c r="F130" i="19"/>
  <c r="H129" i="19"/>
  <c r="F129" i="19"/>
  <c r="H128" i="19"/>
  <c r="F128" i="19"/>
  <c r="I127" i="19"/>
  <c r="H126" i="19"/>
  <c r="F126" i="19"/>
  <c r="I126" i="19" s="1"/>
  <c r="H124" i="19"/>
  <c r="F124" i="19"/>
  <c r="I124" i="19" s="1"/>
  <c r="H123" i="19"/>
  <c r="F123" i="19"/>
  <c r="I123" i="19" s="1"/>
  <c r="H121" i="19"/>
  <c r="F121" i="19"/>
  <c r="H120" i="19"/>
  <c r="I120" i="19" s="1"/>
  <c r="F120" i="19"/>
  <c r="H118" i="19"/>
  <c r="F118" i="19"/>
  <c r="I118" i="19" s="1"/>
  <c r="H117" i="19"/>
  <c r="F117" i="19"/>
  <c r="I117" i="19" s="1"/>
  <c r="H115" i="19"/>
  <c r="I115" i="19" s="1"/>
  <c r="F115" i="19"/>
  <c r="H114" i="19"/>
  <c r="F114" i="19"/>
  <c r="H113" i="19"/>
  <c r="F113" i="19"/>
  <c r="I113" i="19" s="1"/>
  <c r="H112" i="19"/>
  <c r="F112" i="19"/>
  <c r="H110" i="19"/>
  <c r="I110" i="19" s="1"/>
  <c r="F110" i="19"/>
  <c r="H109" i="19"/>
  <c r="I109" i="19" s="1"/>
  <c r="F109" i="19"/>
  <c r="H108" i="19"/>
  <c r="F108" i="19"/>
  <c r="I108" i="19" s="1"/>
  <c r="H107" i="19"/>
  <c r="F107" i="19"/>
  <c r="I107" i="19" s="1"/>
  <c r="H106" i="19"/>
  <c r="I106" i="19" s="1"/>
  <c r="F106" i="19"/>
  <c r="H104" i="19"/>
  <c r="F104" i="19"/>
  <c r="I104" i="19" s="1"/>
  <c r="H103" i="19"/>
  <c r="F103" i="19"/>
  <c r="I103" i="19" s="1"/>
  <c r="H102" i="19"/>
  <c r="F102" i="19"/>
  <c r="I102" i="19" s="1"/>
  <c r="H100" i="19"/>
  <c r="I100" i="19" s="1"/>
  <c r="F100" i="19"/>
  <c r="H99" i="19"/>
  <c r="F99" i="19"/>
  <c r="H98" i="19"/>
  <c r="F98" i="19"/>
  <c r="I98" i="19" s="1"/>
  <c r="H97" i="19"/>
  <c r="I97" i="19" s="1"/>
  <c r="F97" i="19"/>
  <c r="H95" i="19"/>
  <c r="F95" i="19"/>
  <c r="H94" i="19"/>
  <c r="F94" i="19"/>
  <c r="I94" i="19" s="1"/>
  <c r="H93" i="19"/>
  <c r="F93" i="19"/>
  <c r="I93" i="19" s="1"/>
  <c r="H91" i="19"/>
  <c r="F91" i="19"/>
  <c r="I91" i="19" s="1"/>
  <c r="H89" i="19"/>
  <c r="F89" i="19"/>
  <c r="H88" i="19"/>
  <c r="F88" i="19"/>
  <c r="H87" i="19"/>
  <c r="F87" i="19"/>
  <c r="H86" i="19"/>
  <c r="I86" i="19" s="1"/>
  <c r="F86" i="19"/>
  <c r="H85" i="19"/>
  <c r="F85" i="19"/>
  <c r="H84" i="19"/>
  <c r="F84" i="19"/>
  <c r="I84" i="19" s="1"/>
  <c r="H83" i="19"/>
  <c r="F83" i="19"/>
  <c r="I83" i="19" s="1"/>
  <c r="H81" i="19"/>
  <c r="F81" i="19"/>
  <c r="I81" i="19" s="1"/>
  <c r="H80" i="19"/>
  <c r="F80" i="19"/>
  <c r="H78" i="19"/>
  <c r="I78" i="19" s="1"/>
  <c r="F78" i="19"/>
  <c r="H77" i="19"/>
  <c r="F77" i="19"/>
  <c r="I77" i="19" s="1"/>
  <c r="H75" i="19"/>
  <c r="F75" i="19"/>
  <c r="I75" i="19" s="1"/>
  <c r="I73" i="19"/>
  <c r="H73" i="19"/>
  <c r="F73" i="19"/>
  <c r="H72" i="19"/>
  <c r="F72" i="19"/>
  <c r="H71" i="19"/>
  <c r="F71" i="19"/>
  <c r="I71" i="19" s="1"/>
  <c r="H70" i="19"/>
  <c r="F70" i="19"/>
  <c r="H68" i="19"/>
  <c r="I68" i="19" s="1"/>
  <c r="F68" i="19"/>
  <c r="H67" i="19"/>
  <c r="I67" i="19" s="1"/>
  <c r="F67" i="19"/>
  <c r="H66" i="19"/>
  <c r="F66" i="19"/>
  <c r="I66" i="19" s="1"/>
  <c r="H65" i="19"/>
  <c r="F65" i="19"/>
  <c r="H64" i="19"/>
  <c r="I64" i="19" s="1"/>
  <c r="F64" i="19"/>
  <c r="H63" i="19"/>
  <c r="F63" i="19"/>
  <c r="H61" i="19"/>
  <c r="F61" i="19"/>
  <c r="I61" i="19" s="1"/>
  <c r="H59" i="19"/>
  <c r="F59" i="19"/>
  <c r="H58" i="19"/>
  <c r="F58" i="19"/>
  <c r="H55" i="19"/>
  <c r="H54" i="19"/>
  <c r="F54" i="19"/>
  <c r="I54" i="19" s="1"/>
  <c r="I53" i="19"/>
  <c r="H53" i="19"/>
  <c r="F53" i="19"/>
  <c r="H52" i="19"/>
  <c r="H49" i="19"/>
  <c r="F49" i="19"/>
  <c r="I49" i="19" s="1"/>
  <c r="H48" i="19"/>
  <c r="F48" i="19"/>
  <c r="I48" i="19" s="1"/>
  <c r="H47" i="19"/>
  <c r="F47" i="19"/>
  <c r="H46" i="19"/>
  <c r="F46" i="19"/>
  <c r="H45" i="19"/>
  <c r="F45" i="19"/>
  <c r="I45" i="19" s="1"/>
  <c r="H44" i="19"/>
  <c r="F44" i="19"/>
  <c r="I44" i="19" s="1"/>
  <c r="H43" i="19"/>
  <c r="F43" i="19"/>
  <c r="I43" i="19" s="1"/>
  <c r="H42" i="19"/>
  <c r="F42" i="19"/>
  <c r="I42" i="19" s="1"/>
  <c r="H41" i="19"/>
  <c r="F41" i="19"/>
  <c r="I41" i="19" s="1"/>
  <c r="H40" i="19"/>
  <c r="F40" i="19"/>
  <c r="I40" i="19" s="1"/>
  <c r="H38" i="19"/>
  <c r="F38" i="19"/>
  <c r="H37" i="19"/>
  <c r="I37" i="19" s="1"/>
  <c r="F37" i="19"/>
  <c r="H36" i="19"/>
  <c r="F36" i="19"/>
  <c r="I36" i="19" s="1"/>
  <c r="H35" i="19"/>
  <c r="F35" i="19"/>
  <c r="I35" i="19" s="1"/>
  <c r="I34" i="19"/>
  <c r="H34" i="19"/>
  <c r="F34" i="19"/>
  <c r="H33" i="19"/>
  <c r="F33" i="19"/>
  <c r="I33" i="19" s="1"/>
  <c r="H32" i="19"/>
  <c r="F32" i="19"/>
  <c r="I32" i="19" s="1"/>
  <c r="H31" i="19"/>
  <c r="F31" i="19"/>
  <c r="I31" i="19" s="1"/>
  <c r="H30" i="19"/>
  <c r="I30" i="19" s="1"/>
  <c r="F30" i="19"/>
  <c r="H29" i="19"/>
  <c r="F29" i="19"/>
  <c r="H28" i="19"/>
  <c r="F28" i="19"/>
  <c r="I28" i="19" s="1"/>
  <c r="H27" i="19"/>
  <c r="F27" i="19"/>
  <c r="I27" i="19" s="1"/>
  <c r="H26" i="19"/>
  <c r="F26" i="19"/>
  <c r="I26" i="19" s="1"/>
  <c r="H25" i="19"/>
  <c r="F25" i="19"/>
  <c r="I25" i="19" s="1"/>
  <c r="H24" i="19"/>
  <c r="F24" i="19"/>
  <c r="I24" i="19" s="1"/>
  <c r="H23" i="19"/>
  <c r="F23" i="19"/>
  <c r="I23" i="19" s="1"/>
  <c r="H22" i="19"/>
  <c r="F22" i="19"/>
  <c r="H21" i="19"/>
  <c r="F21" i="19"/>
  <c r="H20" i="19"/>
  <c r="F20" i="19"/>
  <c r="I20" i="19" s="1"/>
  <c r="I19" i="19"/>
  <c r="H19" i="19"/>
  <c r="F19" i="19"/>
  <c r="H18" i="19"/>
  <c r="F18" i="19"/>
  <c r="I18" i="19" s="1"/>
  <c r="H17" i="19"/>
  <c r="F17" i="19"/>
  <c r="I17" i="19" s="1"/>
  <c r="H16" i="19"/>
  <c r="F16" i="19"/>
  <c r="I16" i="19" s="1"/>
  <c r="H15" i="19"/>
  <c r="F15" i="19"/>
  <c r="I15" i="19" s="1"/>
  <c r="H14" i="19"/>
  <c r="F14" i="19"/>
  <c r="H13" i="19"/>
  <c r="F13" i="19"/>
  <c r="H12" i="19"/>
  <c r="F12" i="19"/>
  <c r="I12" i="19" s="1"/>
  <c r="H11" i="19"/>
  <c r="F11" i="19"/>
  <c r="I11" i="19" s="1"/>
  <c r="H10" i="19"/>
  <c r="F10" i="19"/>
  <c r="I10" i="19" s="1"/>
  <c r="H9" i="19"/>
  <c r="H50" i="19" s="1"/>
  <c r="C30" i="18" s="1"/>
  <c r="F9" i="19"/>
  <c r="I9" i="19" s="1"/>
  <c r="C31" i="18"/>
  <c r="B26" i="18"/>
  <c r="C26" i="18" s="1"/>
  <c r="C9" i="18"/>
  <c r="F174" i="19" l="1"/>
  <c r="I170" i="19"/>
  <c r="I171" i="19"/>
  <c r="I130" i="19"/>
  <c r="I112" i="19"/>
  <c r="I95" i="19"/>
  <c r="I114" i="19"/>
  <c r="I72" i="19"/>
  <c r="I87" i="19"/>
  <c r="H160" i="19"/>
  <c r="C32" i="18" s="1"/>
  <c r="I59" i="19"/>
  <c r="I85" i="19"/>
  <c r="I65" i="19"/>
  <c r="I70" i="19"/>
  <c r="I88" i="19"/>
  <c r="L1" i="19"/>
  <c r="L2" i="19" s="1"/>
  <c r="L3" i="19" s="1"/>
  <c r="F159" i="19" s="1"/>
  <c r="I159" i="19" s="1"/>
  <c r="I128" i="19"/>
  <c r="I89" i="19"/>
  <c r="I99" i="19"/>
  <c r="I129" i="19"/>
  <c r="I141" i="19"/>
  <c r="I80" i="19"/>
  <c r="I121" i="19"/>
  <c r="I142" i="19"/>
  <c r="I38" i="19"/>
  <c r="I46" i="19"/>
  <c r="I14" i="19"/>
  <c r="I21" i="19"/>
  <c r="I47" i="19"/>
  <c r="I22" i="19"/>
  <c r="I29" i="19"/>
  <c r="I13" i="19"/>
  <c r="I50" i="19" s="1"/>
  <c r="E52" i="19" s="1"/>
  <c r="F52" i="19" s="1"/>
  <c r="B33" i="18"/>
  <c r="C10" i="18"/>
  <c r="C11" i="18" s="1"/>
  <c r="C6" i="18"/>
  <c r="F50" i="19"/>
  <c r="B30" i="18" s="1"/>
  <c r="I58" i="19"/>
  <c r="I63" i="19"/>
  <c r="I163" i="19"/>
  <c r="I174" i="19" s="1"/>
  <c r="F160" i="19"/>
  <c r="B623" i="17"/>
  <c r="A623" i="17"/>
  <c r="B620" i="17"/>
  <c r="A620" i="17"/>
  <c r="B617" i="17"/>
  <c r="A617" i="17"/>
  <c r="B614" i="17"/>
  <c r="A614" i="17"/>
  <c r="B611" i="17"/>
  <c r="A611" i="17"/>
  <c r="B608" i="17"/>
  <c r="A608" i="17"/>
  <c r="B605" i="17"/>
  <c r="A605" i="17"/>
  <c r="B602" i="17"/>
  <c r="A602" i="17"/>
  <c r="B599" i="17"/>
  <c r="A599" i="17"/>
  <c r="B596" i="17"/>
  <c r="A596" i="17"/>
  <c r="B593" i="17"/>
  <c r="A593" i="17"/>
  <c r="B590" i="17"/>
  <c r="A590" i="17"/>
  <c r="B587" i="17"/>
  <c r="A587" i="17"/>
  <c r="B584" i="17"/>
  <c r="A584" i="17"/>
  <c r="B581" i="17"/>
  <c r="A581" i="17"/>
  <c r="B578" i="17"/>
  <c r="A578" i="17"/>
  <c r="B575" i="17"/>
  <c r="A575" i="17"/>
  <c r="B572" i="17"/>
  <c r="A572" i="17"/>
  <c r="I562" i="17"/>
  <c r="G562" i="17"/>
  <c r="I561" i="17"/>
  <c r="G561" i="17"/>
  <c r="I560" i="17"/>
  <c r="G560" i="17"/>
  <c r="I559" i="17"/>
  <c r="G559" i="17"/>
  <c r="I558" i="17"/>
  <c r="G558" i="17"/>
  <c r="G623" i="17" s="1"/>
  <c r="I555" i="17"/>
  <c r="G555" i="17"/>
  <c r="I554" i="17"/>
  <c r="G554" i="17"/>
  <c r="I553" i="17"/>
  <c r="G553" i="17"/>
  <c r="I552" i="17"/>
  <c r="G552" i="17"/>
  <c r="I551" i="17"/>
  <c r="G551" i="17"/>
  <c r="I546" i="17"/>
  <c r="G546" i="17"/>
  <c r="I545" i="17"/>
  <c r="G545" i="17"/>
  <c r="I544" i="17"/>
  <c r="G544" i="17"/>
  <c r="I543" i="17"/>
  <c r="G543" i="17"/>
  <c r="I542" i="17"/>
  <c r="G542" i="17"/>
  <c r="I541" i="17"/>
  <c r="G541" i="17"/>
  <c r="D540" i="17"/>
  <c r="I540" i="17" s="1"/>
  <c r="I539" i="17"/>
  <c r="G539" i="17"/>
  <c r="I538" i="17"/>
  <c r="G538" i="17"/>
  <c r="I537" i="17"/>
  <c r="G537" i="17"/>
  <c r="I536" i="17"/>
  <c r="G536" i="17"/>
  <c r="I535" i="17"/>
  <c r="G535" i="17"/>
  <c r="I534" i="17"/>
  <c r="G534" i="17"/>
  <c r="I533" i="17"/>
  <c r="G533" i="17"/>
  <c r="I532" i="17"/>
  <c r="G532" i="17"/>
  <c r="I531" i="17"/>
  <c r="G531" i="17"/>
  <c r="I530" i="17"/>
  <c r="G530" i="17"/>
  <c r="I529" i="17"/>
  <c r="G529" i="17"/>
  <c r="I528" i="17"/>
  <c r="G528" i="17"/>
  <c r="I527" i="17"/>
  <c r="G527" i="17"/>
  <c r="I526" i="17"/>
  <c r="G526" i="17"/>
  <c r="I525" i="17"/>
  <c r="G525" i="17"/>
  <c r="I524" i="17"/>
  <c r="G524" i="17"/>
  <c r="I523" i="17"/>
  <c r="G523" i="17"/>
  <c r="I522" i="17"/>
  <c r="G522" i="17"/>
  <c r="I521" i="17"/>
  <c r="G521" i="17"/>
  <c r="I520" i="17"/>
  <c r="G520" i="17"/>
  <c r="I519" i="17"/>
  <c r="G519" i="17"/>
  <c r="I518" i="17"/>
  <c r="G518" i="17"/>
  <c r="I517" i="17"/>
  <c r="G517" i="17"/>
  <c r="I512" i="17"/>
  <c r="G512" i="17"/>
  <c r="I511" i="17"/>
  <c r="G511" i="17"/>
  <c r="I510" i="17"/>
  <c r="G510" i="17"/>
  <c r="I509" i="17"/>
  <c r="G509" i="17"/>
  <c r="I508" i="17"/>
  <c r="G508" i="17"/>
  <c r="I507" i="17"/>
  <c r="G507" i="17"/>
  <c r="D506" i="17"/>
  <c r="G506" i="17" s="1"/>
  <c r="I505" i="17"/>
  <c r="G505" i="17"/>
  <c r="I504" i="17"/>
  <c r="G504" i="17"/>
  <c r="I503" i="17"/>
  <c r="G503" i="17"/>
  <c r="I502" i="17"/>
  <c r="G502" i="17"/>
  <c r="I501" i="17"/>
  <c r="G501" i="17"/>
  <c r="I500" i="17"/>
  <c r="G500" i="17"/>
  <c r="I499" i="17"/>
  <c r="G499" i="17"/>
  <c r="I498" i="17"/>
  <c r="G498" i="17"/>
  <c r="I497" i="17"/>
  <c r="G497" i="17"/>
  <c r="I496" i="17"/>
  <c r="G496" i="17"/>
  <c r="I495" i="17"/>
  <c r="G495" i="17"/>
  <c r="I494" i="17"/>
  <c r="G494" i="17"/>
  <c r="I493" i="17"/>
  <c r="G493" i="17"/>
  <c r="I492" i="17"/>
  <c r="G492" i="17"/>
  <c r="I491" i="17"/>
  <c r="G491" i="17"/>
  <c r="I490" i="17"/>
  <c r="G490" i="17"/>
  <c r="I489" i="17"/>
  <c r="G489" i="17"/>
  <c r="I488" i="17"/>
  <c r="G488" i="17"/>
  <c r="I487" i="17"/>
  <c r="G487" i="17"/>
  <c r="I486" i="17"/>
  <c r="G486" i="17"/>
  <c r="I485" i="17"/>
  <c r="G485" i="17"/>
  <c r="I484" i="17"/>
  <c r="G484" i="17"/>
  <c r="I483" i="17"/>
  <c r="G483" i="17"/>
  <c r="I482" i="17"/>
  <c r="G482" i="17"/>
  <c r="I481" i="17"/>
  <c r="G481" i="17"/>
  <c r="I480" i="17"/>
  <c r="G480" i="17"/>
  <c r="I475" i="17"/>
  <c r="G475" i="17"/>
  <c r="I474" i="17"/>
  <c r="G474" i="17"/>
  <c r="I473" i="17"/>
  <c r="G473" i="17"/>
  <c r="I472" i="17"/>
  <c r="G472" i="17"/>
  <c r="I471" i="17"/>
  <c r="G471" i="17"/>
  <c r="I470" i="17"/>
  <c r="G470" i="17"/>
  <c r="I469" i="17"/>
  <c r="G469" i="17"/>
  <c r="I468" i="17"/>
  <c r="G468" i="17"/>
  <c r="I467" i="17"/>
  <c r="G467" i="17"/>
  <c r="I466" i="17"/>
  <c r="G466" i="17"/>
  <c r="I465" i="17"/>
  <c r="G465" i="17"/>
  <c r="I464" i="17"/>
  <c r="G464" i="17"/>
  <c r="I463" i="17"/>
  <c r="G463" i="17"/>
  <c r="I462" i="17"/>
  <c r="G462" i="17"/>
  <c r="I461" i="17"/>
  <c r="G461" i="17"/>
  <c r="I460" i="17"/>
  <c r="G460" i="17"/>
  <c r="I459" i="17"/>
  <c r="G459" i="17"/>
  <c r="I458" i="17"/>
  <c r="G458" i="17"/>
  <c r="I457" i="17"/>
  <c r="G457" i="17"/>
  <c r="I456" i="17"/>
  <c r="G456" i="17"/>
  <c r="I455" i="17"/>
  <c r="G455" i="17"/>
  <c r="I454" i="17"/>
  <c r="G454" i="17"/>
  <c r="I453" i="17"/>
  <c r="G453" i="17"/>
  <c r="I452" i="17"/>
  <c r="G452" i="17"/>
  <c r="I447" i="17"/>
  <c r="G447" i="17"/>
  <c r="I446" i="17"/>
  <c r="G446" i="17"/>
  <c r="I445" i="17"/>
  <c r="G445" i="17"/>
  <c r="I444" i="17"/>
  <c r="G444" i="17"/>
  <c r="I443" i="17"/>
  <c r="G443" i="17"/>
  <c r="I442" i="17"/>
  <c r="G442" i="17"/>
  <c r="D441" i="17"/>
  <c r="I441" i="17" s="1"/>
  <c r="I440" i="17"/>
  <c r="G440" i="17"/>
  <c r="I439" i="17"/>
  <c r="G439" i="17"/>
  <c r="I438" i="17"/>
  <c r="G438" i="17"/>
  <c r="I437" i="17"/>
  <c r="G437" i="17"/>
  <c r="I436" i="17"/>
  <c r="G436" i="17"/>
  <c r="I435" i="17"/>
  <c r="G435" i="17"/>
  <c r="I434" i="17"/>
  <c r="G434" i="17"/>
  <c r="I433" i="17"/>
  <c r="G433" i="17"/>
  <c r="I432" i="17"/>
  <c r="G432" i="17"/>
  <c r="I431" i="17"/>
  <c r="G431" i="17"/>
  <c r="I430" i="17"/>
  <c r="G430" i="17"/>
  <c r="I429" i="17"/>
  <c r="G429" i="17"/>
  <c r="I428" i="17"/>
  <c r="G428" i="17"/>
  <c r="I427" i="17"/>
  <c r="G427" i="17"/>
  <c r="I426" i="17"/>
  <c r="G426" i="17"/>
  <c r="I425" i="17"/>
  <c r="G425" i="17"/>
  <c r="I424" i="17"/>
  <c r="G424" i="17"/>
  <c r="I423" i="17"/>
  <c r="G423" i="17"/>
  <c r="I422" i="17"/>
  <c r="G422" i="17"/>
  <c r="I421" i="17"/>
  <c r="G421" i="17"/>
  <c r="I420" i="17"/>
  <c r="G420" i="17"/>
  <c r="I419" i="17"/>
  <c r="G419" i="17"/>
  <c r="I418" i="17"/>
  <c r="G418" i="17"/>
  <c r="I417" i="17"/>
  <c r="G417" i="17"/>
  <c r="I412" i="17"/>
  <c r="G412" i="17"/>
  <c r="I411" i="17"/>
  <c r="G411" i="17"/>
  <c r="I410" i="17"/>
  <c r="G410" i="17"/>
  <c r="I409" i="17"/>
  <c r="G409" i="17"/>
  <c r="I408" i="17"/>
  <c r="G408" i="17"/>
  <c r="I407" i="17"/>
  <c r="G407" i="17"/>
  <c r="D406" i="17"/>
  <c r="G406" i="17" s="1"/>
  <c r="I405" i="17"/>
  <c r="G405" i="17"/>
  <c r="I404" i="17"/>
  <c r="G404" i="17"/>
  <c r="I403" i="17"/>
  <c r="G403" i="17"/>
  <c r="I402" i="17"/>
  <c r="G402" i="17"/>
  <c r="I401" i="17"/>
  <c r="G401" i="17"/>
  <c r="I400" i="17"/>
  <c r="G400" i="17"/>
  <c r="I399" i="17"/>
  <c r="G399" i="17"/>
  <c r="I398" i="17"/>
  <c r="G398" i="17"/>
  <c r="I397" i="17"/>
  <c r="G397" i="17"/>
  <c r="I396" i="17"/>
  <c r="G396" i="17"/>
  <c r="I395" i="17"/>
  <c r="G395" i="17"/>
  <c r="I394" i="17"/>
  <c r="G394" i="17"/>
  <c r="I393" i="17"/>
  <c r="G393" i="17"/>
  <c r="I392" i="17"/>
  <c r="G392" i="17"/>
  <c r="I391" i="17"/>
  <c r="G391" i="17"/>
  <c r="I390" i="17"/>
  <c r="G390" i="17"/>
  <c r="I389" i="17"/>
  <c r="G389" i="17"/>
  <c r="I388" i="17"/>
  <c r="G388" i="17"/>
  <c r="I387" i="17"/>
  <c r="G387" i="17"/>
  <c r="I386" i="17"/>
  <c r="G386" i="17"/>
  <c r="I385" i="17"/>
  <c r="G385" i="17"/>
  <c r="I384" i="17"/>
  <c r="G384" i="17"/>
  <c r="I383" i="17"/>
  <c r="G383" i="17"/>
  <c r="I382" i="17"/>
  <c r="G382" i="17"/>
  <c r="I377" i="17"/>
  <c r="G377" i="17"/>
  <c r="I376" i="17"/>
  <c r="G376" i="17"/>
  <c r="I375" i="17"/>
  <c r="G375" i="17"/>
  <c r="I374" i="17"/>
  <c r="G374" i="17"/>
  <c r="I373" i="17"/>
  <c r="G373" i="17"/>
  <c r="I372" i="17"/>
  <c r="G372" i="17"/>
  <c r="I371" i="17"/>
  <c r="G371" i="17"/>
  <c r="I370" i="17"/>
  <c r="G370" i="17"/>
  <c r="I369" i="17"/>
  <c r="G369" i="17"/>
  <c r="I368" i="17"/>
  <c r="G368" i="17"/>
  <c r="I367" i="17"/>
  <c r="G367" i="17"/>
  <c r="I366" i="17"/>
  <c r="G366" i="17"/>
  <c r="I365" i="17"/>
  <c r="G365" i="17"/>
  <c r="I364" i="17"/>
  <c r="G364" i="17"/>
  <c r="I363" i="17"/>
  <c r="G363" i="17"/>
  <c r="I362" i="17"/>
  <c r="G362" i="17"/>
  <c r="I361" i="17"/>
  <c r="G361" i="17"/>
  <c r="I360" i="17"/>
  <c r="G360" i="17"/>
  <c r="I359" i="17"/>
  <c r="G359" i="17"/>
  <c r="I358" i="17"/>
  <c r="G358" i="17"/>
  <c r="I357" i="17"/>
  <c r="G357" i="17"/>
  <c r="I356" i="17"/>
  <c r="G356" i="17"/>
  <c r="I355" i="17"/>
  <c r="G355" i="17"/>
  <c r="I354" i="17"/>
  <c r="G354" i="17"/>
  <c r="I353" i="17"/>
  <c r="G353" i="17"/>
  <c r="I352" i="17"/>
  <c r="G352" i="17"/>
  <c r="I347" i="17"/>
  <c r="G347" i="17"/>
  <c r="I346" i="17"/>
  <c r="G346" i="17"/>
  <c r="I345" i="17"/>
  <c r="G345" i="17"/>
  <c r="I344" i="17"/>
  <c r="G344" i="17"/>
  <c r="I343" i="17"/>
  <c r="G343" i="17"/>
  <c r="I342" i="17"/>
  <c r="G342" i="17"/>
  <c r="I341" i="17"/>
  <c r="G341" i="17"/>
  <c r="I340" i="17"/>
  <c r="G340" i="17"/>
  <c r="I339" i="17"/>
  <c r="G339" i="17"/>
  <c r="I338" i="17"/>
  <c r="G338" i="17"/>
  <c r="I337" i="17"/>
  <c r="G337" i="17"/>
  <c r="I336" i="17"/>
  <c r="G336" i="17"/>
  <c r="I335" i="17"/>
  <c r="G335" i="17"/>
  <c r="I334" i="17"/>
  <c r="G334" i="17"/>
  <c r="I333" i="17"/>
  <c r="G333" i="17"/>
  <c r="I332" i="17"/>
  <c r="G332" i="17"/>
  <c r="I331" i="17"/>
  <c r="G331" i="17"/>
  <c r="I330" i="17"/>
  <c r="G330" i="17"/>
  <c r="I329" i="17"/>
  <c r="G329" i="17"/>
  <c r="I328" i="17"/>
  <c r="G328" i="17"/>
  <c r="I327" i="17"/>
  <c r="G327" i="17"/>
  <c r="I326" i="17"/>
  <c r="G326" i="17"/>
  <c r="I325" i="17"/>
  <c r="G325" i="17"/>
  <c r="I324" i="17"/>
  <c r="G324" i="17"/>
  <c r="I323" i="17"/>
  <c r="G323" i="17"/>
  <c r="I322" i="17"/>
  <c r="G322" i="17"/>
  <c r="I321" i="17"/>
  <c r="G321" i="17"/>
  <c r="I320" i="17"/>
  <c r="G320" i="17"/>
  <c r="I319" i="17"/>
  <c r="G319" i="17"/>
  <c r="I318" i="17"/>
  <c r="G318" i="17"/>
  <c r="I313" i="17"/>
  <c r="G313" i="17"/>
  <c r="I312" i="17"/>
  <c r="G312" i="17"/>
  <c r="I311" i="17"/>
  <c r="G311" i="17"/>
  <c r="I310" i="17"/>
  <c r="G310" i="17"/>
  <c r="I309" i="17"/>
  <c r="G309" i="17"/>
  <c r="I308" i="17"/>
  <c r="G308" i="17"/>
  <c r="I307" i="17"/>
  <c r="G307" i="17"/>
  <c r="I306" i="17"/>
  <c r="G306" i="17"/>
  <c r="I305" i="17"/>
  <c r="G305" i="17"/>
  <c r="I304" i="17"/>
  <c r="G304" i="17"/>
  <c r="I303" i="17"/>
  <c r="G303" i="17"/>
  <c r="I302" i="17"/>
  <c r="G302" i="17"/>
  <c r="I301" i="17"/>
  <c r="G301" i="17"/>
  <c r="I300" i="17"/>
  <c r="G300" i="17"/>
  <c r="I299" i="17"/>
  <c r="G299" i="17"/>
  <c r="I298" i="17"/>
  <c r="G298" i="17"/>
  <c r="I297" i="17"/>
  <c r="G297" i="17"/>
  <c r="I296" i="17"/>
  <c r="G296" i="17"/>
  <c r="I295" i="17"/>
  <c r="G295" i="17"/>
  <c r="I294" i="17"/>
  <c r="G294" i="17"/>
  <c r="I293" i="17"/>
  <c r="G293" i="17"/>
  <c r="I292" i="17"/>
  <c r="G292" i="17"/>
  <c r="I291" i="17"/>
  <c r="G291" i="17"/>
  <c r="I290" i="17"/>
  <c r="G290" i="17"/>
  <c r="I289" i="17"/>
  <c r="G289" i="17"/>
  <c r="I288" i="17"/>
  <c r="G288" i="17"/>
  <c r="I287" i="17"/>
  <c r="G287" i="17"/>
  <c r="I286" i="17"/>
  <c r="G286" i="17"/>
  <c r="I285" i="17"/>
  <c r="G285" i="17"/>
  <c r="I284" i="17"/>
  <c r="G284" i="17"/>
  <c r="I279" i="17"/>
  <c r="G279" i="17"/>
  <c r="I278" i="17"/>
  <c r="G278" i="17"/>
  <c r="I277" i="17"/>
  <c r="G277" i="17"/>
  <c r="I276" i="17"/>
  <c r="G276" i="17"/>
  <c r="I275" i="17"/>
  <c r="G275" i="17"/>
  <c r="I274" i="17"/>
  <c r="G274" i="17"/>
  <c r="I273" i="17"/>
  <c r="G273" i="17"/>
  <c r="I272" i="17"/>
  <c r="G272" i="17"/>
  <c r="I271" i="17"/>
  <c r="G271" i="17"/>
  <c r="I270" i="17"/>
  <c r="G270" i="17"/>
  <c r="I269" i="17"/>
  <c r="G269" i="17"/>
  <c r="I268" i="17"/>
  <c r="G268" i="17"/>
  <c r="I267" i="17"/>
  <c r="G267" i="17"/>
  <c r="I266" i="17"/>
  <c r="G266" i="17"/>
  <c r="I265" i="17"/>
  <c r="G265" i="17"/>
  <c r="I264" i="17"/>
  <c r="G264" i="17"/>
  <c r="I263" i="17"/>
  <c r="G263" i="17"/>
  <c r="I262" i="17"/>
  <c r="G262" i="17"/>
  <c r="I261" i="17"/>
  <c r="G261" i="17"/>
  <c r="I260" i="17"/>
  <c r="G260" i="17"/>
  <c r="I259" i="17"/>
  <c r="G259" i="17"/>
  <c r="I258" i="17"/>
  <c r="G258" i="17"/>
  <c r="I257" i="17"/>
  <c r="G257" i="17"/>
  <c r="I256" i="17"/>
  <c r="G256" i="17"/>
  <c r="I255" i="17"/>
  <c r="G255" i="17"/>
  <c r="I250" i="17"/>
  <c r="G250" i="17"/>
  <c r="I249" i="17"/>
  <c r="G249" i="17"/>
  <c r="I248" i="17"/>
  <c r="G248" i="17"/>
  <c r="I247" i="17"/>
  <c r="G247" i="17"/>
  <c r="I246" i="17"/>
  <c r="G246" i="17"/>
  <c r="I245" i="17"/>
  <c r="G245" i="17"/>
  <c r="I244" i="17"/>
  <c r="G244" i="17"/>
  <c r="I243" i="17"/>
  <c r="G243" i="17"/>
  <c r="I242" i="17"/>
  <c r="G242" i="17"/>
  <c r="I241" i="17"/>
  <c r="G241" i="17"/>
  <c r="I236" i="17"/>
  <c r="G236" i="17"/>
  <c r="I235" i="17"/>
  <c r="G235" i="17"/>
  <c r="I234" i="17"/>
  <c r="G234" i="17"/>
  <c r="I233" i="17"/>
  <c r="G233" i="17"/>
  <c r="I232" i="17"/>
  <c r="G232" i="17"/>
  <c r="I231" i="17"/>
  <c r="G231" i="17"/>
  <c r="I230" i="17"/>
  <c r="G230" i="17"/>
  <c r="I229" i="17"/>
  <c r="G229" i="17"/>
  <c r="I228" i="17"/>
  <c r="G228" i="17"/>
  <c r="I227" i="17"/>
  <c r="G227" i="17"/>
  <c r="I226" i="17"/>
  <c r="G226" i="17"/>
  <c r="I225" i="17"/>
  <c r="G225" i="17"/>
  <c r="I224" i="17"/>
  <c r="G224" i="17"/>
  <c r="I223" i="17"/>
  <c r="G223" i="17"/>
  <c r="I222" i="17"/>
  <c r="G222" i="17"/>
  <c r="I221" i="17"/>
  <c r="G221" i="17"/>
  <c r="I220" i="17"/>
  <c r="G220" i="17"/>
  <c r="I219" i="17"/>
  <c r="G219" i="17"/>
  <c r="I218" i="17"/>
  <c r="G218" i="17"/>
  <c r="I217" i="17"/>
  <c r="G217" i="17"/>
  <c r="I216" i="17"/>
  <c r="G216" i="17"/>
  <c r="I215" i="17"/>
  <c r="G215" i="17"/>
  <c r="I214" i="17"/>
  <c r="G214" i="17"/>
  <c r="I213" i="17"/>
  <c r="G213" i="17"/>
  <c r="I212" i="17"/>
  <c r="G212" i="17"/>
  <c r="I211" i="17"/>
  <c r="G211" i="17"/>
  <c r="I210" i="17"/>
  <c r="G210" i="17"/>
  <c r="I209" i="17"/>
  <c r="G209" i="17"/>
  <c r="I208" i="17"/>
  <c r="G208" i="17"/>
  <c r="I207" i="17"/>
  <c r="G207" i="17"/>
  <c r="I206" i="17"/>
  <c r="G206" i="17"/>
  <c r="I205" i="17"/>
  <c r="G205" i="17"/>
  <c r="I204" i="17"/>
  <c r="G204" i="17"/>
  <c r="I203" i="17"/>
  <c r="G203" i="17"/>
  <c r="I202" i="17"/>
  <c r="G202" i="17"/>
  <c r="I201" i="17"/>
  <c r="G201" i="17"/>
  <c r="I200" i="17"/>
  <c r="G200" i="17"/>
  <c r="I199" i="17"/>
  <c r="G199" i="17"/>
  <c r="I194" i="17"/>
  <c r="G194" i="17"/>
  <c r="I193" i="17"/>
  <c r="G193" i="17"/>
  <c r="I192" i="17"/>
  <c r="G192" i="17"/>
  <c r="I191" i="17"/>
  <c r="G191" i="17"/>
  <c r="I190" i="17"/>
  <c r="G190" i="17"/>
  <c r="I189" i="17"/>
  <c r="G189" i="17"/>
  <c r="I188" i="17"/>
  <c r="G188" i="17"/>
  <c r="I187" i="17"/>
  <c r="G187" i="17"/>
  <c r="I186" i="17"/>
  <c r="G186" i="17"/>
  <c r="I185" i="17"/>
  <c r="G185" i="17"/>
  <c r="I184" i="17"/>
  <c r="G184" i="17"/>
  <c r="I183" i="17"/>
  <c r="G183" i="17"/>
  <c r="I182" i="17"/>
  <c r="G182" i="17"/>
  <c r="I181" i="17"/>
  <c r="G181" i="17"/>
  <c r="I180" i="17"/>
  <c r="G180" i="17"/>
  <c r="I179" i="17"/>
  <c r="G179" i="17"/>
  <c r="I178" i="17"/>
  <c r="G178" i="17"/>
  <c r="I177" i="17"/>
  <c r="G177" i="17"/>
  <c r="I176" i="17"/>
  <c r="G176" i="17"/>
  <c r="I175" i="17"/>
  <c r="G175" i="17"/>
  <c r="I174" i="17"/>
  <c r="G174" i="17"/>
  <c r="I173" i="17"/>
  <c r="G173" i="17"/>
  <c r="I172" i="17"/>
  <c r="G172" i="17"/>
  <c r="I171" i="17"/>
  <c r="G171" i="17"/>
  <c r="I170" i="17"/>
  <c r="G170" i="17"/>
  <c r="I169" i="17"/>
  <c r="G169" i="17"/>
  <c r="I168" i="17"/>
  <c r="G168" i="17"/>
  <c r="I167" i="17"/>
  <c r="G167" i="17"/>
  <c r="I166" i="17"/>
  <c r="G166" i="17"/>
  <c r="I165" i="17"/>
  <c r="G165" i="17"/>
  <c r="I164" i="17"/>
  <c r="G164" i="17"/>
  <c r="I163" i="17"/>
  <c r="G163" i="17"/>
  <c r="I158" i="17"/>
  <c r="G158" i="17"/>
  <c r="I157" i="17"/>
  <c r="G157" i="17"/>
  <c r="I156" i="17"/>
  <c r="G156" i="17"/>
  <c r="I155" i="17"/>
  <c r="G155" i="17"/>
  <c r="I154" i="17"/>
  <c r="G154" i="17"/>
  <c r="I153" i="17"/>
  <c r="G153" i="17"/>
  <c r="I152" i="17"/>
  <c r="G152" i="17"/>
  <c r="I151" i="17"/>
  <c r="G151" i="17"/>
  <c r="I150" i="17"/>
  <c r="G150" i="17"/>
  <c r="I149" i="17"/>
  <c r="G149" i="17"/>
  <c r="I148" i="17"/>
  <c r="G148" i="17"/>
  <c r="I147" i="17"/>
  <c r="G147" i="17"/>
  <c r="I146" i="17"/>
  <c r="G146" i="17"/>
  <c r="I145" i="17"/>
  <c r="G145" i="17"/>
  <c r="I144" i="17"/>
  <c r="G144" i="17"/>
  <c r="I143" i="17"/>
  <c r="G143" i="17"/>
  <c r="I142" i="17"/>
  <c r="G142" i="17"/>
  <c r="I141" i="17"/>
  <c r="G141" i="17"/>
  <c r="I140" i="17"/>
  <c r="G140" i="17"/>
  <c r="I139" i="17"/>
  <c r="G139" i="17"/>
  <c r="I138" i="17"/>
  <c r="G138" i="17"/>
  <c r="I137" i="17"/>
  <c r="G137" i="17"/>
  <c r="I136" i="17"/>
  <c r="G136" i="17"/>
  <c r="I135" i="17"/>
  <c r="G135" i="17"/>
  <c r="I134" i="17"/>
  <c r="G134" i="17"/>
  <c r="I129" i="17"/>
  <c r="G129" i="17"/>
  <c r="I128" i="17"/>
  <c r="G128" i="17"/>
  <c r="I127" i="17"/>
  <c r="G127" i="17"/>
  <c r="I126" i="17"/>
  <c r="G126" i="17"/>
  <c r="I125" i="17"/>
  <c r="G125" i="17"/>
  <c r="I124" i="17"/>
  <c r="G124" i="17"/>
  <c r="I123" i="17"/>
  <c r="G123" i="17"/>
  <c r="I122" i="17"/>
  <c r="G122" i="17"/>
  <c r="I121" i="17"/>
  <c r="G121" i="17"/>
  <c r="I120" i="17"/>
  <c r="G120" i="17"/>
  <c r="I119" i="17"/>
  <c r="G119" i="17"/>
  <c r="I118" i="17"/>
  <c r="G118" i="17"/>
  <c r="I117" i="17"/>
  <c r="G117" i="17"/>
  <c r="I116" i="17"/>
  <c r="G116" i="17"/>
  <c r="I115" i="17"/>
  <c r="G115" i="17"/>
  <c r="I114" i="17"/>
  <c r="G114" i="17"/>
  <c r="I113" i="17"/>
  <c r="G113" i="17"/>
  <c r="I112" i="17"/>
  <c r="G112" i="17"/>
  <c r="I111" i="17"/>
  <c r="G111" i="17"/>
  <c r="I110" i="17"/>
  <c r="G110" i="17"/>
  <c r="I109" i="17"/>
  <c r="G109" i="17"/>
  <c r="I108" i="17"/>
  <c r="G108" i="17"/>
  <c r="I107" i="17"/>
  <c r="G107" i="17"/>
  <c r="I106" i="17"/>
  <c r="G106" i="17"/>
  <c r="I105" i="17"/>
  <c r="G105" i="17"/>
  <c r="I104" i="17"/>
  <c r="G104" i="17"/>
  <c r="I103" i="17"/>
  <c r="G103" i="17"/>
  <c r="I102" i="17"/>
  <c r="G102" i="17"/>
  <c r="I97" i="17"/>
  <c r="G97" i="17"/>
  <c r="I96" i="17"/>
  <c r="G96" i="17"/>
  <c r="I95" i="17"/>
  <c r="G95" i="17"/>
  <c r="I94" i="17"/>
  <c r="G94" i="17"/>
  <c r="I93" i="17"/>
  <c r="G93" i="17"/>
  <c r="I92" i="17"/>
  <c r="G92" i="17"/>
  <c r="I91" i="17"/>
  <c r="G91" i="17"/>
  <c r="I90" i="17"/>
  <c r="D90" i="17"/>
  <c r="G90" i="17" s="1"/>
  <c r="I89" i="17"/>
  <c r="G89" i="17"/>
  <c r="I88" i="17"/>
  <c r="G88" i="17"/>
  <c r="I87" i="17"/>
  <c r="G87" i="17"/>
  <c r="I86" i="17"/>
  <c r="G86" i="17"/>
  <c r="I85" i="17"/>
  <c r="G85" i="17"/>
  <c r="I84" i="17"/>
  <c r="G84" i="17"/>
  <c r="I83" i="17"/>
  <c r="G83" i="17"/>
  <c r="I82" i="17"/>
  <c r="G82" i="17"/>
  <c r="I81" i="17"/>
  <c r="G81" i="17"/>
  <c r="I80" i="17"/>
  <c r="G80" i="17"/>
  <c r="I79" i="17"/>
  <c r="G79" i="17"/>
  <c r="I78" i="17"/>
  <c r="G78" i="17"/>
  <c r="I77" i="17"/>
  <c r="G77" i="17"/>
  <c r="I76" i="17"/>
  <c r="G76" i="17"/>
  <c r="I75" i="17"/>
  <c r="G75" i="17"/>
  <c r="I74" i="17"/>
  <c r="G74" i="17"/>
  <c r="I73" i="17"/>
  <c r="G73" i="17"/>
  <c r="I72" i="17"/>
  <c r="G72" i="17"/>
  <c r="I71" i="17"/>
  <c r="G71" i="17"/>
  <c r="I70" i="17"/>
  <c r="G70" i="17"/>
  <c r="I69" i="17"/>
  <c r="G69" i="17"/>
  <c r="I68" i="17"/>
  <c r="G68" i="17"/>
  <c r="I67" i="17"/>
  <c r="G67" i="17"/>
  <c r="I66" i="17"/>
  <c r="G66" i="17"/>
  <c r="I65" i="17"/>
  <c r="G65" i="17"/>
  <c r="I64" i="17"/>
  <c r="G64" i="17"/>
  <c r="I63" i="17"/>
  <c r="G63" i="17"/>
  <c r="I62" i="17"/>
  <c r="G62" i="17"/>
  <c r="I57" i="17"/>
  <c r="G57" i="17"/>
  <c r="I56" i="17"/>
  <c r="G56" i="17"/>
  <c r="I55" i="17"/>
  <c r="G55" i="17"/>
  <c r="I54" i="17"/>
  <c r="G54" i="17"/>
  <c r="I53" i="17"/>
  <c r="G53" i="17"/>
  <c r="I52" i="17"/>
  <c r="G52" i="17"/>
  <c r="I51" i="17"/>
  <c r="G51" i="17"/>
  <c r="I50" i="17"/>
  <c r="G50" i="17"/>
  <c r="I49" i="17"/>
  <c r="G49" i="17"/>
  <c r="I48" i="17"/>
  <c r="G48" i="17"/>
  <c r="I47" i="17"/>
  <c r="G47" i="17"/>
  <c r="I46" i="17"/>
  <c r="G46" i="17"/>
  <c r="I45" i="17"/>
  <c r="G45" i="17"/>
  <c r="I44" i="17"/>
  <c r="G44" i="17"/>
  <c r="I43" i="17"/>
  <c r="G43" i="17"/>
  <c r="I42" i="17"/>
  <c r="G42" i="17"/>
  <c r="I41" i="17"/>
  <c r="G41" i="17"/>
  <c r="I40" i="17"/>
  <c r="G40" i="17"/>
  <c r="I39" i="17"/>
  <c r="G39" i="17"/>
  <c r="I38" i="17"/>
  <c r="G38" i="17"/>
  <c r="I37" i="17"/>
  <c r="G37" i="17"/>
  <c r="I36" i="17"/>
  <c r="G36" i="17"/>
  <c r="I35" i="17"/>
  <c r="G35" i="17"/>
  <c r="I34" i="17"/>
  <c r="G34" i="17"/>
  <c r="I33" i="17"/>
  <c r="G33" i="17"/>
  <c r="I32" i="17"/>
  <c r="G32" i="17"/>
  <c r="I31" i="17"/>
  <c r="G31" i="17"/>
  <c r="I30" i="17"/>
  <c r="G30" i="17"/>
  <c r="I29" i="17"/>
  <c r="G29" i="17"/>
  <c r="I28" i="17"/>
  <c r="G28" i="17"/>
  <c r="I27" i="17"/>
  <c r="G27" i="17"/>
  <c r="F55" i="19" l="1"/>
  <c r="I52" i="19"/>
  <c r="I55" i="19" s="1"/>
  <c r="C5" i="18"/>
  <c r="C8" i="18" s="1"/>
  <c r="B32" i="18"/>
  <c r="I160" i="19"/>
  <c r="I617" i="17"/>
  <c r="G614" i="17"/>
  <c r="I599" i="17"/>
  <c r="G599" i="17"/>
  <c r="I596" i="17"/>
  <c r="G596" i="17"/>
  <c r="I593" i="17"/>
  <c r="I590" i="17"/>
  <c r="G590" i="17"/>
  <c r="G587" i="17"/>
  <c r="I584" i="17"/>
  <c r="G584" i="17"/>
  <c r="G578" i="17"/>
  <c r="G575" i="17"/>
  <c r="I623" i="17"/>
  <c r="I624" i="17" s="1"/>
  <c r="G581" i="17"/>
  <c r="G605" i="17"/>
  <c r="I506" i="17"/>
  <c r="I614" i="17" s="1"/>
  <c r="I615" i="17" s="1"/>
  <c r="I581" i="17"/>
  <c r="I406" i="17"/>
  <c r="I605" i="17" s="1"/>
  <c r="I608" i="17"/>
  <c r="G441" i="17"/>
  <c r="G608" i="17" s="1"/>
  <c r="G611" i="17"/>
  <c r="I620" i="17"/>
  <c r="G593" i="17"/>
  <c r="G602" i="17"/>
  <c r="I611" i="17"/>
  <c r="I602" i="17"/>
  <c r="I575" i="17"/>
  <c r="I578" i="17"/>
  <c r="I587" i="17"/>
  <c r="G572" i="17"/>
  <c r="G620" i="17"/>
  <c r="I621" i="17" s="1"/>
  <c r="I566" i="17"/>
  <c r="I572" i="17"/>
  <c r="G540" i="17"/>
  <c r="K8" i="12"/>
  <c r="I269" i="12"/>
  <c r="I262" i="12"/>
  <c r="I260" i="12"/>
  <c r="I256" i="12"/>
  <c r="I252" i="12"/>
  <c r="I248" i="12"/>
  <c r="I244" i="12"/>
  <c r="I240" i="12"/>
  <c r="I238" i="12"/>
  <c r="I230" i="12"/>
  <c r="I226" i="12"/>
  <c r="I218" i="12"/>
  <c r="I208" i="12"/>
  <c r="I206" i="12"/>
  <c r="I203" i="12"/>
  <c r="I198" i="12"/>
  <c r="I193" i="12"/>
  <c r="I187" i="12"/>
  <c r="I185" i="12"/>
  <c r="I181" i="12"/>
  <c r="I179" i="12"/>
  <c r="I175" i="12"/>
  <c r="I173" i="12"/>
  <c r="I170" i="12"/>
  <c r="I167" i="12"/>
  <c r="I165" i="12"/>
  <c r="I163" i="12"/>
  <c r="I161" i="12"/>
  <c r="I159" i="12"/>
  <c r="I157" i="12"/>
  <c r="I155" i="12"/>
  <c r="I152" i="12"/>
  <c r="I149" i="12"/>
  <c r="I146" i="12"/>
  <c r="I142" i="12"/>
  <c r="I140" i="12"/>
  <c r="I138" i="12"/>
  <c r="I134" i="12"/>
  <c r="I130" i="12"/>
  <c r="I126" i="12"/>
  <c r="I122" i="12"/>
  <c r="I116" i="12"/>
  <c r="I112" i="12"/>
  <c r="I108" i="12"/>
  <c r="I103" i="12"/>
  <c r="I99" i="12"/>
  <c r="I97" i="12"/>
  <c r="I92" i="12"/>
  <c r="I87" i="12"/>
  <c r="I83" i="12"/>
  <c r="I78" i="12"/>
  <c r="I76" i="12"/>
  <c r="I71" i="12"/>
  <c r="I69" i="12"/>
  <c r="I66" i="12"/>
  <c r="I62" i="12"/>
  <c r="I59" i="12"/>
  <c r="I57" i="12"/>
  <c r="I51" i="12"/>
  <c r="I46" i="12"/>
  <c r="I42" i="12"/>
  <c r="I38" i="12"/>
  <c r="I34" i="12"/>
  <c r="I30" i="12"/>
  <c r="I26" i="12"/>
  <c r="I23" i="12"/>
  <c r="I21" i="12"/>
  <c r="I19" i="12"/>
  <c r="I16" i="12"/>
  <c r="I13" i="12"/>
  <c r="I11" i="12"/>
  <c r="I9" i="12"/>
  <c r="B31" i="18" l="1"/>
  <c r="B3" i="18"/>
  <c r="I565" i="17"/>
  <c r="I567" i="17" s="1"/>
  <c r="I600" i="17"/>
  <c r="I597" i="17"/>
  <c r="I594" i="17"/>
  <c r="I591" i="17"/>
  <c r="I585" i="17"/>
  <c r="I576" i="17"/>
  <c r="I609" i="17"/>
  <c r="I588" i="17"/>
  <c r="I582" i="17"/>
  <c r="I579" i="17"/>
  <c r="I606" i="17"/>
  <c r="I612" i="17"/>
  <c r="I573" i="17"/>
  <c r="G617" i="17"/>
  <c r="I618" i="17" s="1"/>
  <c r="I603" i="17"/>
  <c r="G37" i="13"/>
  <c r="G36" i="13"/>
  <c r="G35" i="13"/>
  <c r="G34" i="13"/>
  <c r="G33" i="13"/>
  <c r="G32" i="13"/>
  <c r="G31" i="13"/>
  <c r="G30" i="13"/>
  <c r="G29" i="13"/>
  <c r="G28" i="13"/>
  <c r="G27" i="13"/>
  <c r="G26" i="13"/>
  <c r="G24" i="13"/>
  <c r="G23" i="13"/>
  <c r="G21" i="13"/>
  <c r="G19" i="13"/>
  <c r="G16" i="13"/>
  <c r="G14" i="13"/>
  <c r="G12" i="13"/>
  <c r="G10" i="13"/>
  <c r="G9" i="13"/>
  <c r="M281" i="12"/>
  <c r="F39" i="1" s="1"/>
  <c r="F40" i="1" s="1"/>
  <c r="N281" i="12"/>
  <c r="G39" i="1" s="1"/>
  <c r="G9" i="12"/>
  <c r="G11" i="12"/>
  <c r="G13" i="12"/>
  <c r="G16" i="12"/>
  <c r="G19" i="12"/>
  <c r="G21" i="12"/>
  <c r="G23" i="12"/>
  <c r="G26" i="12"/>
  <c r="G30" i="12"/>
  <c r="G34" i="12"/>
  <c r="G38" i="12"/>
  <c r="G42" i="12"/>
  <c r="G46" i="12"/>
  <c r="G51" i="12"/>
  <c r="G57" i="12"/>
  <c r="G59" i="12"/>
  <c r="G62" i="12"/>
  <c r="G66" i="12"/>
  <c r="G69" i="12"/>
  <c r="G71" i="12"/>
  <c r="G76" i="12"/>
  <c r="G78" i="12"/>
  <c r="G83" i="12"/>
  <c r="G87" i="12"/>
  <c r="G92" i="12"/>
  <c r="G97" i="12"/>
  <c r="G99" i="12"/>
  <c r="G103" i="12"/>
  <c r="G108" i="12"/>
  <c r="G112" i="12"/>
  <c r="G116" i="12"/>
  <c r="G122" i="12"/>
  <c r="G126" i="12"/>
  <c r="G130" i="12"/>
  <c r="G134" i="12"/>
  <c r="G138" i="12"/>
  <c r="G140" i="12"/>
  <c r="G142" i="12"/>
  <c r="G146" i="12"/>
  <c r="G149" i="12"/>
  <c r="G152" i="12"/>
  <c r="G155" i="12"/>
  <c r="G157" i="12"/>
  <c r="G159" i="12"/>
  <c r="G161" i="12"/>
  <c r="G163" i="12"/>
  <c r="G165" i="12"/>
  <c r="G167" i="12"/>
  <c r="G170" i="12"/>
  <c r="G173" i="12"/>
  <c r="G175" i="12"/>
  <c r="G179" i="12"/>
  <c r="G181" i="12"/>
  <c r="G185" i="12"/>
  <c r="G187" i="12"/>
  <c r="G193" i="12"/>
  <c r="G198" i="12"/>
  <c r="G203" i="12"/>
  <c r="G206" i="12"/>
  <c r="G208" i="12"/>
  <c r="G218" i="12"/>
  <c r="G226" i="12"/>
  <c r="G230" i="12"/>
  <c r="G238" i="12"/>
  <c r="G240" i="12"/>
  <c r="G244" i="12"/>
  <c r="G248" i="12"/>
  <c r="G252" i="12"/>
  <c r="G256" i="12"/>
  <c r="G260" i="12"/>
  <c r="G262" i="12"/>
  <c r="G269" i="12"/>
  <c r="G27" i="1"/>
  <c r="J28" i="1"/>
  <c r="J26" i="1"/>
  <c r="G38" i="1"/>
  <c r="F38" i="1"/>
  <c r="H32" i="1"/>
  <c r="J23" i="1"/>
  <c r="J24" i="1"/>
  <c r="J25" i="1"/>
  <c r="J27" i="1"/>
  <c r="E24" i="1"/>
  <c r="E26" i="1"/>
  <c r="C4" i="18" l="1"/>
  <c r="C7" i="18" s="1"/>
  <c r="C12" i="18" s="1"/>
  <c r="B4" i="18"/>
  <c r="B7" i="18" s="1"/>
  <c r="B12" i="18" s="1"/>
  <c r="I626" i="17"/>
  <c r="F279" i="12" s="1"/>
  <c r="G279" i="12" s="1"/>
  <c r="G278" i="12" s="1"/>
  <c r="I278" i="12" s="1"/>
  <c r="G261" i="12"/>
  <c r="I61" i="1" s="1"/>
  <c r="G169" i="12"/>
  <c r="I55" i="1" s="1"/>
  <c r="I169" i="12"/>
  <c r="G91" i="12"/>
  <c r="I52" i="1" s="1"/>
  <c r="I91" i="12"/>
  <c r="I239" i="12"/>
  <c r="I186" i="12"/>
  <c r="I180" i="12"/>
  <c r="I29" i="12"/>
  <c r="I8" i="12"/>
  <c r="G25" i="12"/>
  <c r="I49" i="1" s="1"/>
  <c r="I25" i="12"/>
  <c r="I261" i="12"/>
  <c r="I207" i="12"/>
  <c r="I172" i="12"/>
  <c r="I102" i="12"/>
  <c r="I96" i="12"/>
  <c r="I50" i="12"/>
  <c r="I15" i="12"/>
  <c r="F18" i="13"/>
  <c r="I20" i="1" s="1"/>
  <c r="F8" i="13"/>
  <c r="I19" i="1" s="1"/>
  <c r="H39" i="1"/>
  <c r="H40" i="1" s="1"/>
  <c r="G40" i="1"/>
  <c r="G28" i="1" s="1"/>
  <c r="G239" i="12"/>
  <c r="I60" i="1" s="1"/>
  <c r="G207" i="12"/>
  <c r="I59" i="1" s="1"/>
  <c r="G186" i="12"/>
  <c r="I58" i="1" s="1"/>
  <c r="G96" i="12"/>
  <c r="I53" i="1" s="1"/>
  <c r="G50" i="12"/>
  <c r="I51" i="1" s="1"/>
  <c r="G29" i="12"/>
  <c r="I50" i="1" s="1"/>
  <c r="G180" i="12"/>
  <c r="I57" i="1" s="1"/>
  <c r="G172" i="12"/>
  <c r="I56" i="1" s="1"/>
  <c r="G102" i="12"/>
  <c r="I54" i="1" s="1"/>
  <c r="G15" i="12"/>
  <c r="I48" i="1" s="1"/>
  <c r="G8" i="12"/>
  <c r="C14" i="18" l="1"/>
  <c r="C20" i="18"/>
  <c r="C19" i="18"/>
  <c r="C13" i="18"/>
  <c r="C18" i="18"/>
  <c r="I279" i="12"/>
  <c r="I63" i="1"/>
  <c r="I39" i="1"/>
  <c r="I40" i="1" s="1"/>
  <c r="J39" i="1" s="1"/>
  <c r="J40" i="1" s="1"/>
  <c r="F39" i="13"/>
  <c r="I64" i="1" s="1"/>
  <c r="I47" i="1"/>
  <c r="I17" i="1"/>
  <c r="G24" i="1"/>
  <c r="C21" i="18" l="1"/>
  <c r="C15" i="18"/>
  <c r="C22" i="18"/>
  <c r="I16" i="1"/>
  <c r="C24" i="18" l="1"/>
  <c r="F277" i="12"/>
  <c r="G277" i="12" s="1"/>
  <c r="B25" i="18"/>
  <c r="C25" i="18" s="1"/>
  <c r="C27" i="18" s="1"/>
  <c r="I277" i="12" l="1"/>
  <c r="G276" i="12"/>
  <c r="I62" i="1" l="1"/>
  <c r="I276" i="12"/>
  <c r="G281" i="12"/>
  <c r="I281" i="12" s="1"/>
  <c r="I18" i="1" l="1"/>
  <c r="I21" i="1" s="1"/>
  <c r="G25" i="1" s="1"/>
  <c r="I65" i="1"/>
  <c r="G26" i="1" l="1"/>
  <c r="G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<sst xmlns="http://schemas.openxmlformats.org/spreadsheetml/2006/main" count="3741" uniqueCount="1403">
  <si>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</si>
  <si>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</si>
  <si>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</si>
  <si>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</si>
  <si>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</si>
  <si>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</si>
  <si>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</si>
  <si>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</si>
  <si>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</si>
  <si>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</si>
  <si>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</si>
  <si>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</si>
  <si>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</si>
  <si>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</si>
  <si>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</si>
  <si>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</si>
  <si>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</si>
  <si>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</si>
  <si>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</si>
  <si>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</si>
  <si>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</si>
  <si>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</si>
  <si>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</si>
  <si>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</si>
  <si>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</si>
  <si>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</si>
  <si>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</si>
  <si>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</si>
  <si>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</si>
  <si>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</si>
  <si>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</si>
  <si>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</si>
  <si>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</si>
  <si>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</si>
  <si>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</si>
  <si>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</si>
  <si>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Zakázka:</t>
  </si>
  <si>
    <t>Z:</t>
  </si>
  <si>
    <t>Položkový rozpočet</t>
  </si>
  <si>
    <t>Objekt:</t>
  </si>
  <si>
    <t>Rozpočet:</t>
  </si>
  <si>
    <t>MENDELU,Rekonstrukce chodeb obj. A- Klimatizace</t>
  </si>
  <si>
    <t>Rozpočet</t>
  </si>
  <si>
    <t>Celkem za stavbu</t>
  </si>
  <si>
    <t>CZK</t>
  </si>
  <si>
    <t>Rekapitulace dílů</t>
  </si>
  <si>
    <t>Typ dílu</t>
  </si>
  <si>
    <t>0</t>
  </si>
  <si>
    <t>Přípravné a přidružené práce</t>
  </si>
  <si>
    <t>1</t>
  </si>
  <si>
    <t>Zemní práce</t>
  </si>
  <si>
    <t>2</t>
  </si>
  <si>
    <t>Základy,zvláštní zakládání</t>
  </si>
  <si>
    <t>311</t>
  </si>
  <si>
    <t>Sádrokartonové konstrukce</t>
  </si>
  <si>
    <t>61</t>
  </si>
  <si>
    <t>Upravy povrchů vnitřní</t>
  </si>
  <si>
    <t>94</t>
  </si>
  <si>
    <t>Lešení a stavební výtahy</t>
  </si>
  <si>
    <t>95</t>
  </si>
  <si>
    <t>Dokončovací kce na pozem.stav.</t>
  </si>
  <si>
    <t>96</t>
  </si>
  <si>
    <t>Bourání konstrukcí</t>
  </si>
  <si>
    <t>99</t>
  </si>
  <si>
    <t>Staveništní přesun hmot</t>
  </si>
  <si>
    <t>713</t>
  </si>
  <si>
    <t>Izolace tepelné</t>
  </si>
  <si>
    <t>721</t>
  </si>
  <si>
    <t>Vnitřní kanalizace</t>
  </si>
  <si>
    <t>722</t>
  </si>
  <si>
    <t>Vnitřní vodovod</t>
  </si>
  <si>
    <t>767</t>
  </si>
  <si>
    <t>Konstrukce zámečnické</t>
  </si>
  <si>
    <t>781</t>
  </si>
  <si>
    <t>Obklady keramické</t>
  </si>
  <si>
    <t>784</t>
  </si>
  <si>
    <t>Malby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</si>
  <si>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</si>
  <si>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</si>
  <si>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</si>
  <si>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</si>
  <si>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</si>
  <si>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</si>
  <si>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</si>
  <si>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</si>
  <si>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</si>
  <si>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</si>
  <si>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</si>
  <si>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</si>
  <si>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</si>
  <si>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</si>
  <si>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</si>
  <si>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Cen. soustava</t>
  </si>
  <si>
    <t>Díl:</t>
  </si>
  <si>
    <t>DIL</t>
  </si>
  <si>
    <t>0.01</t>
  </si>
  <si>
    <t>Ochrana a zakrývání stávajících konstrukcí, proti zničení při výstavbě,folie,desky apod.</t>
  </si>
  <si>
    <t>hod</t>
  </si>
  <si>
    <t>POL1_0</t>
  </si>
  <si>
    <t>každá místnost á 1h:1*196</t>
  </si>
  <si>
    <t>VV</t>
  </si>
  <si>
    <t>0.02</t>
  </si>
  <si>
    <t>Vyklizení obsahu skříní,balení,odnos,zaskladování, přesun,uskladnění,zpětné přinesení,nastěhování</t>
  </si>
  <si>
    <t>kus</t>
  </si>
  <si>
    <t>dotčené místnosti:196*1</t>
  </si>
  <si>
    <t>0.03</t>
  </si>
  <si>
    <t>Demontáž,přesun,uskladnění nezbytného nábytku, zpětné přinesení,nastěhování,montáž</t>
  </si>
  <si>
    <t>139601102R00</t>
  </si>
  <si>
    <t>Ruční výkop jam, rýh a šachet v hornině tř. 3</t>
  </si>
  <si>
    <t>m3</t>
  </si>
  <si>
    <t>venk. jednotka na terénu:</t>
  </si>
  <si>
    <t>patky:0,3*0,3*0,6*6</t>
  </si>
  <si>
    <t>162301102R00</t>
  </si>
  <si>
    <t>Vodorovné přemístění výkopku z hor.1-4 do 1000 m</t>
  </si>
  <si>
    <t>výkopek:0,324*1</t>
  </si>
  <si>
    <t>162701109R00</t>
  </si>
  <si>
    <t>Příplatek k vod. přemístění hor.1-4 za další 1 km</t>
  </si>
  <si>
    <t>výkopek:0,324*10</t>
  </si>
  <si>
    <t>199000002R00</t>
  </si>
  <si>
    <t>Poplatek za skládku horniny 1- 4</t>
  </si>
  <si>
    <t>275313621R00</t>
  </si>
  <si>
    <t>Beton základových patek prostý C 20/25</t>
  </si>
  <si>
    <t>342264051RT1</t>
  </si>
  <si>
    <t>Podhled sádrokartonový na zavěšenou ocel. konstr., desky standard tl. 12,5 mm, bez izolace</t>
  </si>
  <si>
    <t>m2</t>
  </si>
  <si>
    <t>dle celkového přehledu prací!!!:</t>
  </si>
  <si>
    <t>chladivo:</t>
  </si>
  <si>
    <t>otvory v podhledech:2,16*1</t>
  </si>
  <si>
    <t>342264098RT2</t>
  </si>
  <si>
    <t>Příplatek k podhledu sádrokart. za plochu do 10 m2, pro plochy 2 - 5 m2</t>
  </si>
  <si>
    <t>767584642R00</t>
  </si>
  <si>
    <t>Montáž podhledů ostatních - desky kazetové, zpětná montáž, přesun</t>
  </si>
  <si>
    <t>kondenzát:</t>
  </si>
  <si>
    <t>podhledy:122,52*1</t>
  </si>
  <si>
    <t>767584641R00</t>
  </si>
  <si>
    <t>Montáž podhledů ostatních - rošty podhledů, zpětná montáž, přesun</t>
  </si>
  <si>
    <t>342267112RT2</t>
  </si>
  <si>
    <t>Obklad trámů sádrokartonem třístranný do 0,5/0,5 m, desky protipožární tl. 12,5 mm</t>
  </si>
  <si>
    <t>m</t>
  </si>
  <si>
    <t>602016193R00</t>
  </si>
  <si>
    <t>Penetrace hloubková stěn</t>
  </si>
  <si>
    <t>kolem umyvadel:92*1</t>
  </si>
  <si>
    <t>po drážkách:0,5*(627,735+23,8*2)</t>
  </si>
  <si>
    <t>lokální opravy:55*1</t>
  </si>
  <si>
    <t>601016193R00</t>
  </si>
  <si>
    <t>Penetrace hloubková stropů</t>
  </si>
  <si>
    <t>lokální opravy:35*1</t>
  </si>
  <si>
    <t>612481211RT2</t>
  </si>
  <si>
    <t>Montáž výztužné sítě(perlinky)do stěrky-vnit.stěny, včetně výztužné sítě a stěrkového tmelu</t>
  </si>
  <si>
    <t>612473181R00</t>
  </si>
  <si>
    <t>Omítka vnitř.zdiva ze suché směsi, hladká</t>
  </si>
  <si>
    <t>602011261R00</t>
  </si>
  <si>
    <t>Omítka sádrová stěn</t>
  </si>
  <si>
    <t>601011261R00</t>
  </si>
  <si>
    <t>Omítka stropů sádrová</t>
  </si>
  <si>
    <t>612473185R00</t>
  </si>
  <si>
    <t>Příplatek za zabudované omítníky v ploše stěn</t>
  </si>
  <si>
    <t>612473186R00</t>
  </si>
  <si>
    <t>Příplatek za zabudované rohovníky</t>
  </si>
  <si>
    <t>lokální opravy:45*1</t>
  </si>
  <si>
    <t>612403386R0X</t>
  </si>
  <si>
    <t>Hrubá výplň rýh ve stěnách do 8x8cm maltou z SMS</t>
  </si>
  <si>
    <t>svislé:163,285*1</t>
  </si>
  <si>
    <t>vodorovné:464,45*1</t>
  </si>
  <si>
    <t>612403388R00</t>
  </si>
  <si>
    <t>Hrubá výplň rýh ve stěnách do 15x15cm maltou z SMS</t>
  </si>
  <si>
    <t>svislé:23,8*1</t>
  </si>
  <si>
    <t>612403399RT2</t>
  </si>
  <si>
    <t>Hrubá výplň rýh ve stěnách maltou, s použitím suché maltové směsi</t>
  </si>
  <si>
    <t>svislé:23,8*1*0,3</t>
  </si>
  <si>
    <t>941955002R00</t>
  </si>
  <si>
    <t>Lešení lehké pomocné, výška podlahy do 1,9 m</t>
  </si>
  <si>
    <t>pro podhledy:2,16+122,52</t>
  </si>
  <si>
    <t>pro omítky stropů:35*1</t>
  </si>
  <si>
    <t>ostatní plochy:150*1</t>
  </si>
  <si>
    <t>952901111R00</t>
  </si>
  <si>
    <t>Vyčištění budov o výšce podlaží do 4 m</t>
  </si>
  <si>
    <t>dotčené místnosti á 10m2/místnost:10*196</t>
  </si>
  <si>
    <t>952902110R00</t>
  </si>
  <si>
    <t>Čištění zametáním v místnostech a chodbách</t>
  </si>
  <si>
    <t>průběžné úklidy, 3x v průběhu stavby:</t>
  </si>
  <si>
    <t>dotčené místnosti á 10m2/místnost:10*196*3</t>
  </si>
  <si>
    <t>974031153R0X</t>
  </si>
  <si>
    <t>Vysekání rýh ve zdi cihelné 8 x 8 cm</t>
  </si>
  <si>
    <t>974031164R00</t>
  </si>
  <si>
    <t>Vysekání rýh ve zdi cihelné 15 x 15 cm</t>
  </si>
  <si>
    <t>974031167R00</t>
  </si>
  <si>
    <t>Vysekání rýh ve zdi cihelné 15 x 30 cm</t>
  </si>
  <si>
    <t>970051080R00</t>
  </si>
  <si>
    <t>Vrtání jádrové do ŽB do D 80 mm</t>
  </si>
  <si>
    <t>972055141R00</t>
  </si>
  <si>
    <t>Vybourání otvorů stropy 0,0225 m2, nad 12 cm</t>
  </si>
  <si>
    <t>prostupy stropy:4*1</t>
  </si>
  <si>
    <t>972055241R00</t>
  </si>
  <si>
    <t>Vybourání otvorů stropy do 0,09 m2, nad 12 cm</t>
  </si>
  <si>
    <t>963016211R0X</t>
  </si>
  <si>
    <t>DMTZ podhledu SDK z kazet 600x600 mm, kov.rošt, pro další použití, uskladnění kazet i roštů</t>
  </si>
  <si>
    <t>963016111R00</t>
  </si>
  <si>
    <t>DMTZ podhledu SDK, kovová kce., 1xoplášť.12,5 mm</t>
  </si>
  <si>
    <t>978013191R00</t>
  </si>
  <si>
    <t>Otlučení omítek vnitřních stěn</t>
  </si>
  <si>
    <t>978011191R00</t>
  </si>
  <si>
    <t>Otlučení omítek vnitřních vápenných stropů</t>
  </si>
  <si>
    <t>978059521R00</t>
  </si>
  <si>
    <t>Odsekání vnitřních obkladů stěn do 2 m2, vč. podkladní omítky až na zdivo</t>
  </si>
  <si>
    <t>961044111R00</t>
  </si>
  <si>
    <t>Bourání základů z betonu prostého</t>
  </si>
  <si>
    <t>venkovní stěna u klima. jednotek:</t>
  </si>
  <si>
    <t>patky:0,4*0,4*0,6*5</t>
  </si>
  <si>
    <t>767134802R00</t>
  </si>
  <si>
    <t>Demontáž oplechování stěn plechy šroubovanými</t>
  </si>
  <si>
    <t>tahokov:12,3*1</t>
  </si>
  <si>
    <t>767996804R00</t>
  </si>
  <si>
    <t>Demontáž atypických ocelových konstr. do 500 kg</t>
  </si>
  <si>
    <t>kg</t>
  </si>
  <si>
    <t>nosný rám, jekl 80/80:(16,1+2,06*3+0,1*2)*9,5</t>
  </si>
  <si>
    <t>979082111R00</t>
  </si>
  <si>
    <t>Vnitrostaveništní doprava suti do 10 m</t>
  </si>
  <si>
    <t>t</t>
  </si>
  <si>
    <t>30,48*1</t>
  </si>
  <si>
    <t>979082121R00</t>
  </si>
  <si>
    <t>Příplatek k vnitrost. dopravě suti za dalších 5 m</t>
  </si>
  <si>
    <t>30,48*19</t>
  </si>
  <si>
    <t>979011111R00</t>
  </si>
  <si>
    <t>Svislá doprava suti a vybour. hmot za 2.NP a 1.PP</t>
  </si>
  <si>
    <t>979011121R00</t>
  </si>
  <si>
    <t>Příplatek za každé další podlaží</t>
  </si>
  <si>
    <t>30,48*4</t>
  </si>
  <si>
    <t>979081111R00</t>
  </si>
  <si>
    <t>Odvoz suti a vybour. hmot na skládku do 1 km</t>
  </si>
  <si>
    <t>979081121R00</t>
  </si>
  <si>
    <t>Příplatek k odvozu za každý další 1 km</t>
  </si>
  <si>
    <t>30,48*10</t>
  </si>
  <si>
    <t>979999999R00</t>
  </si>
  <si>
    <t>Poplatek za skladku 10 % příměsí</t>
  </si>
  <si>
    <t>999281111R00</t>
  </si>
  <si>
    <t>Přesun hmot pro opravy a údržbu do výšky 25 m</t>
  </si>
  <si>
    <t>32,1*1</t>
  </si>
  <si>
    <t>713552111R00</t>
  </si>
  <si>
    <t>Protipož. trubní ucpávka EI 120, do D 25 mm, stěna</t>
  </si>
  <si>
    <t>pro profese:10+8</t>
  </si>
  <si>
    <t>713552151R00</t>
  </si>
  <si>
    <t>Protipož.trubní ucpávka EI 120, do D 108 mm, strop</t>
  </si>
  <si>
    <t>stropy:4+4</t>
  </si>
  <si>
    <t>998713203R00</t>
  </si>
  <si>
    <t>Přesun hmot pro izolace tepelné, výšky do 24 m</t>
  </si>
  <si>
    <t>721194103R00</t>
  </si>
  <si>
    <t>Vyvedení odpadních výpustek D do 32 x 1,8</t>
  </si>
  <si>
    <t>odpad do umyvadel:46*1</t>
  </si>
  <si>
    <t>998721203R00</t>
  </si>
  <si>
    <t>Přesun hmot pro vnitřní kanalizaci, výšky do 24 m</t>
  </si>
  <si>
    <t>722172331R00</t>
  </si>
  <si>
    <t>722172332R00</t>
  </si>
  <si>
    <t>722172333R00</t>
  </si>
  <si>
    <t>722290234R00</t>
  </si>
  <si>
    <t>Proplach a dezinfekce vodovod.potrubí DN 80</t>
  </si>
  <si>
    <t>kondenzát:506,822+462,265+29,94</t>
  </si>
  <si>
    <t>998722203R00</t>
  </si>
  <si>
    <t>Přesun hmot pro vnitřní vodovod, výšky do 24 m</t>
  </si>
  <si>
    <t>767.1</t>
  </si>
  <si>
    <t>Konstrukce stěny z ocelových profilů,jekl, žárový pozink,chem.kotvy,kotvy,doplňky,detaily,D+M</t>
  </si>
  <si>
    <t>profily 100/200:(6,9*5+2,6*3)*25,6</t>
  </si>
  <si>
    <t>profily 100/100:(2,8*3+2,2*3+19+2,5)*14</t>
  </si>
  <si>
    <t>prořez a spoj. materiál 15%:0,15*1593,88</t>
  </si>
  <si>
    <t/>
  </si>
  <si>
    <t>venk. jednotka na trafostanici:</t>
  </si>
  <si>
    <t>profily 100/200:(8,3*5+4,2*3)*25,6</t>
  </si>
  <si>
    <t>profily 100/100:(2,2*5+24,9+4,1)*14</t>
  </si>
  <si>
    <t>prořez a spoj. materiál 15%:0,15*1944,96</t>
  </si>
  <si>
    <t>767.2</t>
  </si>
  <si>
    <t>Opláštění stěny z tahokovu děrovaného, žárový pozink,kotvení,doplňky,detaily,D+M</t>
  </si>
  <si>
    <t>tahokov:2,2*12,1</t>
  </si>
  <si>
    <t>prořez a spoj. materiál 10%:0,1*26,62</t>
  </si>
  <si>
    <t>tahokov:2,2*14,2</t>
  </si>
  <si>
    <t>prořez a spoj. materiál 10%:0,1*31,24</t>
  </si>
  <si>
    <t>767.3</t>
  </si>
  <si>
    <t>Podlaha z pororoštu,rám,výplň,pochozí, žárový pozink,kotvení,doplňky,detaily,D+M</t>
  </si>
  <si>
    <t>pororošt:32*1</t>
  </si>
  <si>
    <t>prořez a spoj. materiál 10%:0,1*32</t>
  </si>
  <si>
    <t>767.4</t>
  </si>
  <si>
    <t>Opláštění stěny z cementovláknité desky,AKU útlum, nátěr RAL7035,kotvení,doplňky,detaily,D+M</t>
  </si>
  <si>
    <t>cementovl. deska:2,2*12,1</t>
  </si>
  <si>
    <t>cementovl. deska:2,2*14,2</t>
  </si>
  <si>
    <t>998767203R00</t>
  </si>
  <si>
    <t>Přesun hmot pro zámečnické konstr., výšky do 24 m</t>
  </si>
  <si>
    <t>781101210R00</t>
  </si>
  <si>
    <t>Penetrace podkladu pod obklady</t>
  </si>
  <si>
    <t>781475114R00</t>
  </si>
  <si>
    <t>Obklad vnitřní stěn keramický, do tmele</t>
  </si>
  <si>
    <t>781419705R00</t>
  </si>
  <si>
    <t>Příplatek za spárovací hmotu-plošně,pórovin.obklad</t>
  </si>
  <si>
    <t>781419711R00</t>
  </si>
  <si>
    <t>Příplatek k obkladu stěn za plochu do 10 m2 jedntl</t>
  </si>
  <si>
    <t>781.1</t>
  </si>
  <si>
    <t>Obklad keramický, glazovaný, dle stávajícího</t>
  </si>
  <si>
    <t>kolem umyvadel:92*1,1</t>
  </si>
  <si>
    <t>998781203R00</t>
  </si>
  <si>
    <t>Přesun hmot pro obklady keramické, výšky do 24 m</t>
  </si>
  <si>
    <t>784191201R00</t>
  </si>
  <si>
    <t>Penetrace podkladu hloubková 1x</t>
  </si>
  <si>
    <t>omítky:392,7+35</t>
  </si>
  <si>
    <t>kondenzát - kolem umyvadel:46*1</t>
  </si>
  <si>
    <t>lokální opravy:150</t>
  </si>
  <si>
    <t>784195412R00</t>
  </si>
  <si>
    <t>Malba tekutá malířská, bílá, 2 x</t>
  </si>
  <si>
    <t>SUM</t>
  </si>
  <si>
    <t>Investice</t>
  </si>
  <si>
    <t>Inv evid</t>
  </si>
  <si>
    <t>Neinv.</t>
  </si>
  <si>
    <t>MENDELOVA UNIVERZITA V BRNĚ</t>
  </si>
  <si>
    <t>Stavební a profesní část</t>
  </si>
  <si>
    <t>VN+ON</t>
  </si>
  <si>
    <t>Vedlejší a ostatní náklady</t>
  </si>
  <si>
    <t>Stavba+Profese</t>
  </si>
  <si>
    <t>Rekonstrukce chodeb obj. A - Klimatizace</t>
  </si>
  <si>
    <t>Arch. stav. část</t>
  </si>
  <si>
    <t>celkem</t>
  </si>
  <si>
    <t>Ceník, kapitola</t>
  </si>
  <si>
    <t>Poznámka uchazeče</t>
  </si>
  <si>
    <t>005124010R</t>
  </si>
  <si>
    <t>Koordinační činnost</t>
  </si>
  <si>
    <t>Soubor</t>
  </si>
  <si>
    <t>005121010R</t>
  </si>
  <si>
    <t>Vybudování zařízení staveniště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</si>
  <si>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</si>
  <si>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</si>
  <si>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</si>
  <si>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 , náklady na energie spotřebované dodavatelem v rámci provozu zařízení staveniště, náklady na spotřebovanou energii během výstavby, elektro, vodné stočné ,náklady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</si>
  <si>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</si>
  <si>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</si>
  <si>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</si>
  <si>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00521R</t>
  </si>
  <si>
    <t>Staveniště</t>
  </si>
  <si>
    <t>Náklady spojené s provozem staveniště, které vzniknou dodavateli podle podmínek smlouvy.</t>
  </si>
  <si>
    <t>Předání a převzetí staveniště</t>
  </si>
  <si>
    <t>Náklady spojené s účastí zhotovitele na předání a převzetí staveniště.</t>
  </si>
  <si>
    <t>Ochrana stávajících inženýrských sítí na staveništi</t>
  </si>
  <si>
    <t>Náklady na přezkoumání podkladů objednatele o stavu inženýrských sítí probíhajících staveništěm nebo dotčenými stavbou i mimo území staveniště, kontrola a vytýčení jejich skutečné trasy a provedení ochranných opatření pro zabezpečení stávajících inženýrských sítí.</t>
  </si>
  <si>
    <t>Vyčištění ploch, vč. naložení, odvozu a uložení materiálu na skládku, uvedení prostoru zařízení, staveniště do původního stavu, vyčištění</t>
  </si>
  <si>
    <t>Vlastní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</si>
  <si>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</si>
  <si>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</si>
  <si>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</si>
  <si>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Veškeré výrobní a dílenská dokumentace</t>
  </si>
  <si>
    <t>Plán organizace výstavby, koordinace s investorem a provozem areálu</t>
  </si>
  <si>
    <t>Bezpečnostní opatření na ochranu osob a majetku v rozsahu platné legislativy a dle podmínek v SoD</t>
  </si>
  <si>
    <t>Pasportizace stávajících rozvodů a zařízení  IS</t>
  </si>
  <si>
    <t>Zabezpečení staveniště, vnější stavby a ploch dotčených stavbou, vybavení proti odcizení a škodám</t>
  </si>
  <si>
    <t>Provedení veškerých měření a zkoušek, revizních zpráv apod. dle platné legislativy a dle SoD</t>
  </si>
  <si>
    <t>Zajištění průzkumů, zkoušek, atestů, sond a revizí apod. uvedených v rozhodnutích a v projektové, dokumetnaci nezbytně nutných k provedení díla</t>
  </si>
  <si>
    <t>Technická řešení rozdílů skutečně zjištěného stavu se stavem předpokládaným v PD, technická řešení, kolizí se skrytými konstrukcemi, které nemohl projektant předvídat (kolize se skrytými konstrukcemi apod.)</t>
  </si>
  <si>
    <t>Uvedení všech povrchů dotčených stavbou do původního stavu</t>
  </si>
  <si>
    <t>Fotodokumentace průběhu výstavby a dle specifikace uvedené SoD</t>
  </si>
  <si>
    <t>Spolupráce generálního projektanta nad rámec autorského dozoru na technických řešení stavby odchylek zjištěných v průběhu stavby, zapracování konkrétních výrobků do PD a jejich posouzení, zpracování kladečských plánů atd.</t>
  </si>
  <si>
    <t>CELKEM VN + ON</t>
  </si>
  <si>
    <t>M21</t>
  </si>
  <si>
    <t>Elektromontáže</t>
  </si>
  <si>
    <t>M21.1</t>
  </si>
  <si>
    <t>M24</t>
  </si>
  <si>
    <t>CZ-CC :</t>
  </si>
  <si>
    <t>126311</t>
  </si>
  <si>
    <t>CZ-CPA :</t>
  </si>
  <si>
    <t>41.00.48</t>
  </si>
  <si>
    <t>Montáže vzduchotechnických zařízení</t>
  </si>
  <si>
    <t>11.</t>
  </si>
  <si>
    <t>Chlazení kanceláří - VRV systém číslo 11</t>
  </si>
  <si>
    <t>11.A.1</t>
  </si>
  <si>
    <t>11.A.2</t>
  </si>
  <si>
    <t>11.A.3</t>
  </si>
  <si>
    <t>11.A.4</t>
  </si>
  <si>
    <t>11.A.5</t>
  </si>
  <si>
    <t>11.A.6</t>
  </si>
  <si>
    <t>11.A.7</t>
  </si>
  <si>
    <t>11.A.8</t>
  </si>
  <si>
    <t>11.A.9</t>
  </si>
  <si>
    <t>11.A.10</t>
  </si>
  <si>
    <t>11.A.11</t>
  </si>
  <si>
    <t>11.A.12</t>
  </si>
  <si>
    <t>11.A.13</t>
  </si>
  <si>
    <t>11.A.14</t>
  </si>
  <si>
    <t>11.C.1</t>
  </si>
  <si>
    <t>11.C.2</t>
  </si>
  <si>
    <t>11.C.3</t>
  </si>
  <si>
    <t>11.E.1</t>
  </si>
  <si>
    <t>bm</t>
  </si>
  <si>
    <t>11.E.2</t>
  </si>
  <si>
    <t>11.E.3</t>
  </si>
  <si>
    <t>11.E.4</t>
  </si>
  <si>
    <t>11.E.5</t>
  </si>
  <si>
    <t>11.E.6</t>
  </si>
  <si>
    <t>11.G.1</t>
  </si>
  <si>
    <t>11.H.1</t>
  </si>
  <si>
    <t>11.S.1</t>
  </si>
  <si>
    <t>Nátěr chladivového potrubí barvou odolnou UV záření</t>
  </si>
  <si>
    <t>11.X.1</t>
  </si>
  <si>
    <t>Chladivo R410a</t>
  </si>
  <si>
    <t>11.W.1</t>
  </si>
  <si>
    <t>11.W.2</t>
  </si>
  <si>
    <t>11.J.1</t>
  </si>
  <si>
    <t>11.J.2</t>
  </si>
  <si>
    <t>11.J.3</t>
  </si>
  <si>
    <t>12.</t>
  </si>
  <si>
    <t>Chlazení kanceláří - VRV systém číslo 12</t>
  </si>
  <si>
    <t>12.A.1</t>
  </si>
  <si>
    <t>12.A.2</t>
  </si>
  <si>
    <t>12.A.3</t>
  </si>
  <si>
    <t>12.A.4</t>
  </si>
  <si>
    <t>12.A.5</t>
  </si>
  <si>
    <t>12.A.6</t>
  </si>
  <si>
    <t>12.A.7</t>
  </si>
  <si>
    <t>12.A.8</t>
  </si>
  <si>
    <t>12.A.9</t>
  </si>
  <si>
    <t>12.A.10</t>
  </si>
  <si>
    <t>12.A.11</t>
  </si>
  <si>
    <t>12.A.12</t>
  </si>
  <si>
    <t>12.A.13</t>
  </si>
  <si>
    <t>12.A.14</t>
  </si>
  <si>
    <t>12.A.15</t>
  </si>
  <si>
    <t>12.A.16</t>
  </si>
  <si>
    <t>12.A.17</t>
  </si>
  <si>
    <t>12.A.18</t>
  </si>
  <si>
    <t>12.C.1</t>
  </si>
  <si>
    <t>12.C.2</t>
  </si>
  <si>
    <t>12.C.3</t>
  </si>
  <si>
    <t>12.E.1</t>
  </si>
  <si>
    <t>12.E.2</t>
  </si>
  <si>
    <t>12.E.3</t>
  </si>
  <si>
    <t>12.E.4</t>
  </si>
  <si>
    <t>12.E.5</t>
  </si>
  <si>
    <t>12.E.6</t>
  </si>
  <si>
    <t>12.G.1</t>
  </si>
  <si>
    <t>12.H.1</t>
  </si>
  <si>
    <t>12.H.2</t>
  </si>
  <si>
    <t>12.S.1</t>
  </si>
  <si>
    <t>12.X.1</t>
  </si>
  <si>
    <t>12.W.1</t>
  </si>
  <si>
    <t>12.W.2</t>
  </si>
  <si>
    <t>12.J.1</t>
  </si>
  <si>
    <t>12.J.2</t>
  </si>
  <si>
    <t>12.J.3</t>
  </si>
  <si>
    <t>13.</t>
  </si>
  <si>
    <t>Chlazení kanceláří - VRV systém číslo 13</t>
  </si>
  <si>
    <t>13.A.1</t>
  </si>
  <si>
    <t>13.A.2</t>
  </si>
  <si>
    <t>13.A.3</t>
  </si>
  <si>
    <t>13.A.4</t>
  </si>
  <si>
    <t>13.A.5</t>
  </si>
  <si>
    <t>13.A.6</t>
  </si>
  <si>
    <t>13.A.7</t>
  </si>
  <si>
    <t>13.A.8</t>
  </si>
  <si>
    <t>13.A.9</t>
  </si>
  <si>
    <t>13.A.10</t>
  </si>
  <si>
    <t>13.A.11</t>
  </si>
  <si>
    <t>13.A.12</t>
  </si>
  <si>
    <t>13.A.13</t>
  </si>
  <si>
    <t>13.C.1</t>
  </si>
  <si>
    <t>13.C.2</t>
  </si>
  <si>
    <t>13.C.3</t>
  </si>
  <si>
    <t>13.E.1</t>
  </si>
  <si>
    <t>13.E.2</t>
  </si>
  <si>
    <t>13.E.3</t>
  </si>
  <si>
    <t>13.E.4</t>
  </si>
  <si>
    <t>13.E.5</t>
  </si>
  <si>
    <t>13.G.1</t>
  </si>
  <si>
    <t>13.S.1</t>
  </si>
  <si>
    <t>13.X.1</t>
  </si>
  <si>
    <t>13.W.1</t>
  </si>
  <si>
    <t>13.W.2</t>
  </si>
  <si>
    <t>13.J.1</t>
  </si>
  <si>
    <t>13.J.2</t>
  </si>
  <si>
    <t>13.J.3</t>
  </si>
  <si>
    <t>21.</t>
  </si>
  <si>
    <t>Chlazení kanceláří - VRV systém číslo 21</t>
  </si>
  <si>
    <t>21.A.1</t>
  </si>
  <si>
    <t>21.A.2</t>
  </si>
  <si>
    <t>21.A.3</t>
  </si>
  <si>
    <t>21.A.4</t>
  </si>
  <si>
    <t>21.A.5</t>
  </si>
  <si>
    <t>21.A.6</t>
  </si>
  <si>
    <t>21.A.7</t>
  </si>
  <si>
    <t>21.A.8</t>
  </si>
  <si>
    <t>21.A.9</t>
  </si>
  <si>
    <t>21.A.10</t>
  </si>
  <si>
    <t>21.C.1</t>
  </si>
  <si>
    <t>21.C.2</t>
  </si>
  <si>
    <t>21.C.3</t>
  </si>
  <si>
    <t>21.E.1</t>
  </si>
  <si>
    <t>21.E.2</t>
  </si>
  <si>
    <t>21.E.3</t>
  </si>
  <si>
    <t>21.E.4</t>
  </si>
  <si>
    <t>21.E.5</t>
  </si>
  <si>
    <t>21.G.1</t>
  </si>
  <si>
    <t>21.S.1</t>
  </si>
  <si>
    <t>21.X.1</t>
  </si>
  <si>
    <t>21.W.1</t>
  </si>
  <si>
    <t>21.W.2</t>
  </si>
  <si>
    <t>21.J.1</t>
  </si>
  <si>
    <t>21.J.2</t>
  </si>
  <si>
    <t>22.</t>
  </si>
  <si>
    <t>Chlazení kanceláří - VRV systém číslo 22</t>
  </si>
  <si>
    <t>22.A.1</t>
  </si>
  <si>
    <t>22.A.2</t>
  </si>
  <si>
    <t>22.A.3</t>
  </si>
  <si>
    <t>22.A.4</t>
  </si>
  <si>
    <t>22.A.5</t>
  </si>
  <si>
    <t>22.A.6</t>
  </si>
  <si>
    <t>22.A.7</t>
  </si>
  <si>
    <t>22.A.8</t>
  </si>
  <si>
    <t>22.A.9</t>
  </si>
  <si>
    <t>22.A.10</t>
  </si>
  <si>
    <t>22.A.11</t>
  </si>
  <si>
    <t>22.A.12</t>
  </si>
  <si>
    <t>22.A.13</t>
  </si>
  <si>
    <t>22.A.14</t>
  </si>
  <si>
    <t>22.A.15</t>
  </si>
  <si>
    <t>22.A.16</t>
  </si>
  <si>
    <t>22.C.1</t>
  </si>
  <si>
    <t>22.C.2</t>
  </si>
  <si>
    <t>22.C.3</t>
  </si>
  <si>
    <t>22.E.1</t>
  </si>
  <si>
    <t>22.E.2</t>
  </si>
  <si>
    <t>22.E.3</t>
  </si>
  <si>
    <t>22.E.4</t>
  </si>
  <si>
    <t>22.E.5</t>
  </si>
  <si>
    <t>22.E.6</t>
  </si>
  <si>
    <t>22.G.1</t>
  </si>
  <si>
    <t>22.S.1</t>
  </si>
  <si>
    <t>22.X.1</t>
  </si>
  <si>
    <t>22.W.1</t>
  </si>
  <si>
    <t>22.W.2</t>
  </si>
  <si>
    <t>22.J.1</t>
  </si>
  <si>
    <t>22.J.2</t>
  </si>
  <si>
    <t>22.J.3</t>
  </si>
  <si>
    <t>23.</t>
  </si>
  <si>
    <t>Chlazení kanceláří - VRV systém číslo 23</t>
  </si>
  <si>
    <t>23.A.1</t>
  </si>
  <si>
    <t>23.A.2</t>
  </si>
  <si>
    <t>23.A.3</t>
  </si>
  <si>
    <t>23.A.4</t>
  </si>
  <si>
    <t>23.A.5</t>
  </si>
  <si>
    <t>23.A.6</t>
  </si>
  <si>
    <t>23.A.7</t>
  </si>
  <si>
    <t>23.A.8</t>
  </si>
  <si>
    <t>23.A.9</t>
  </si>
  <si>
    <t>23.A.10</t>
  </si>
  <si>
    <t>23.A.11</t>
  </si>
  <si>
    <t>23.A.12</t>
  </si>
  <si>
    <t>23.A.13</t>
  </si>
  <si>
    <t>23.A.14</t>
  </si>
  <si>
    <t>23.C.1</t>
  </si>
  <si>
    <t>23.C.2</t>
  </si>
  <si>
    <t>23.C.3</t>
  </si>
  <si>
    <t>23.E.1</t>
  </si>
  <si>
    <t>23.E.2</t>
  </si>
  <si>
    <t>23.E.3</t>
  </si>
  <si>
    <t>23.E.4</t>
  </si>
  <si>
    <t>23.E.5</t>
  </si>
  <si>
    <t>23.E.6</t>
  </si>
  <si>
    <t>23.G.1</t>
  </si>
  <si>
    <t>23.S.1</t>
  </si>
  <si>
    <t>23.X.1</t>
  </si>
  <si>
    <t>23.W.1</t>
  </si>
  <si>
    <t>23.W.2</t>
  </si>
  <si>
    <t>23.J.1</t>
  </si>
  <si>
    <t>23.J.2</t>
  </si>
  <si>
    <t>23.J.3</t>
  </si>
  <si>
    <t>24.</t>
  </si>
  <si>
    <t>Chlazení zasedací místnosti ve 2NP</t>
  </si>
  <si>
    <t>24.A.1</t>
  </si>
  <si>
    <t>24.A.2</t>
  </si>
  <si>
    <t>24.C.1</t>
  </si>
  <si>
    <t>24.E.1</t>
  </si>
  <si>
    <t>24.E.2</t>
  </si>
  <si>
    <t>24.X.1</t>
  </si>
  <si>
    <t>Chladivo R32</t>
  </si>
  <si>
    <t>24.S.1</t>
  </si>
  <si>
    <t>24.W.1</t>
  </si>
  <si>
    <t>24.W.2</t>
  </si>
  <si>
    <t>24.J.1</t>
  </si>
  <si>
    <t>24.J.2</t>
  </si>
  <si>
    <t>31.</t>
  </si>
  <si>
    <t>Chlazení kanceláří - VRV systém číslo 31</t>
  </si>
  <si>
    <t>31.A.1</t>
  </si>
  <si>
    <t>31.A.2</t>
  </si>
  <si>
    <t>31.A.3</t>
  </si>
  <si>
    <t>31.A.4</t>
  </si>
  <si>
    <t>31.A.5</t>
  </si>
  <si>
    <t>31.A.6</t>
  </si>
  <si>
    <t>31.A.7</t>
  </si>
  <si>
    <t>31.A.8</t>
  </si>
  <si>
    <t>31.A.9</t>
  </si>
  <si>
    <t>31.A.10</t>
  </si>
  <si>
    <t>31.C.1</t>
  </si>
  <si>
    <t>31.C.2</t>
  </si>
  <si>
    <t>31.C.3</t>
  </si>
  <si>
    <t>31.E.1</t>
  </si>
  <si>
    <t>31.E.2</t>
  </si>
  <si>
    <t>31.E.3</t>
  </si>
  <si>
    <t>31.E.4</t>
  </si>
  <si>
    <t>31.E.5</t>
  </si>
  <si>
    <t>31.G.1</t>
  </si>
  <si>
    <t>31.S.1</t>
  </si>
  <si>
    <t>31.X.1</t>
  </si>
  <si>
    <t>31.W.1</t>
  </si>
  <si>
    <t>31.W.2</t>
  </si>
  <si>
    <t>31.J.1</t>
  </si>
  <si>
    <t>31.J.2</t>
  </si>
  <si>
    <t>31.J.3</t>
  </si>
  <si>
    <t>32.</t>
  </si>
  <si>
    <t>Chlazení kanceláří - VRV systém číslo 32</t>
  </si>
  <si>
    <t>32.A.1</t>
  </si>
  <si>
    <t>32.A.2</t>
  </si>
  <si>
    <t>32.A.3</t>
  </si>
  <si>
    <t>32.A.4</t>
  </si>
  <si>
    <t>32.A.5</t>
  </si>
  <si>
    <t>32.A.6</t>
  </si>
  <si>
    <t>32.A.7</t>
  </si>
  <si>
    <t>32.A.8</t>
  </si>
  <si>
    <t>32.A.9</t>
  </si>
  <si>
    <t>32.A.10</t>
  </si>
  <si>
    <t>32.A.11</t>
  </si>
  <si>
    <t>32.A.12</t>
  </si>
  <si>
    <t>32.A.13</t>
  </si>
  <si>
    <t>32.A.14</t>
  </si>
  <si>
    <t>32.C.1</t>
  </si>
  <si>
    <t>32.C.2</t>
  </si>
  <si>
    <t>32.C.3</t>
  </si>
  <si>
    <t>32.E.1</t>
  </si>
  <si>
    <t>32.E.2</t>
  </si>
  <si>
    <t>32.E.3</t>
  </si>
  <si>
    <t>32.E.4</t>
  </si>
  <si>
    <t>32.E.5</t>
  </si>
  <si>
    <t>32.E.6</t>
  </si>
  <si>
    <t>32.G.1</t>
  </si>
  <si>
    <t>32.S.1</t>
  </si>
  <si>
    <t>32.X.1</t>
  </si>
  <si>
    <t>32.W.1</t>
  </si>
  <si>
    <t>32.W.2</t>
  </si>
  <si>
    <t>32.J.1</t>
  </si>
  <si>
    <t>32.J.2</t>
  </si>
  <si>
    <t>32.J.3</t>
  </si>
  <si>
    <t>33.</t>
  </si>
  <si>
    <t>Chlazení kanceláří - VRV systém číslo 33</t>
  </si>
  <si>
    <t>33.A.1</t>
  </si>
  <si>
    <t>33.A.2</t>
  </si>
  <si>
    <t>33.A.3</t>
  </si>
  <si>
    <t>33.A.4</t>
  </si>
  <si>
    <t>33.A.5</t>
  </si>
  <si>
    <t>33.A.6</t>
  </si>
  <si>
    <t>33.A.7</t>
  </si>
  <si>
    <t>33.A.8</t>
  </si>
  <si>
    <t>33.A.9</t>
  </si>
  <si>
    <t>33.A.10</t>
  </si>
  <si>
    <t>33.A.11</t>
  </si>
  <si>
    <t>33.A.12</t>
  </si>
  <si>
    <t>33.A.13</t>
  </si>
  <si>
    <t>33.A.14</t>
  </si>
  <si>
    <t>33.A.15</t>
  </si>
  <si>
    <t>33.C.1</t>
  </si>
  <si>
    <t>33.C.2</t>
  </si>
  <si>
    <t>33.C.3</t>
  </si>
  <si>
    <t>33.E.1</t>
  </si>
  <si>
    <t>33.E.2</t>
  </si>
  <si>
    <t>33.E.3</t>
  </si>
  <si>
    <t>33.E.4</t>
  </si>
  <si>
    <t>33.E.5</t>
  </si>
  <si>
    <t>33.S.1</t>
  </si>
  <si>
    <t>33.X.1</t>
  </si>
  <si>
    <t>33.W.1</t>
  </si>
  <si>
    <t>33.W.2</t>
  </si>
  <si>
    <t>33.J.1</t>
  </si>
  <si>
    <t>33.J.2</t>
  </si>
  <si>
    <t>33.J.3</t>
  </si>
  <si>
    <t>41.</t>
  </si>
  <si>
    <t>Chlazení kanceláří - VRV systém číslo 41</t>
  </si>
  <si>
    <t>41.A.1</t>
  </si>
  <si>
    <t>41.A.2</t>
  </si>
  <si>
    <t>41.A.3</t>
  </si>
  <si>
    <t>41.A.4</t>
  </si>
  <si>
    <t>41.A.5</t>
  </si>
  <si>
    <t>41.A.6</t>
  </si>
  <si>
    <t>41.A.7</t>
  </si>
  <si>
    <t>41.A.8</t>
  </si>
  <si>
    <t>41.A.9</t>
  </si>
  <si>
    <t>41.A.10</t>
  </si>
  <si>
    <t>41.A.11</t>
  </si>
  <si>
    <t>41.C.1</t>
  </si>
  <si>
    <t>41.C.2</t>
  </si>
  <si>
    <t>41.C.3</t>
  </si>
  <si>
    <t>41.E.1</t>
  </si>
  <si>
    <t>41.E.2</t>
  </si>
  <si>
    <t>41.E.3</t>
  </si>
  <si>
    <t>41.E.4</t>
  </si>
  <si>
    <t>41.E.5</t>
  </si>
  <si>
    <t>41.G.1</t>
  </si>
  <si>
    <t>41.S.1</t>
  </si>
  <si>
    <t>41.X.1</t>
  </si>
  <si>
    <t>41.W.1</t>
  </si>
  <si>
    <t>41.W.2</t>
  </si>
  <si>
    <t>41.J.1</t>
  </si>
  <si>
    <t>41.J.2</t>
  </si>
  <si>
    <t>41.J.3</t>
  </si>
  <si>
    <t>42.</t>
  </si>
  <si>
    <t>Chlazení kanceláří - VRV systém číslo 42</t>
  </si>
  <si>
    <t>42.A.1</t>
  </si>
  <si>
    <t>42.A.2</t>
  </si>
  <si>
    <t>42.A.3</t>
  </si>
  <si>
    <t>42.A.4</t>
  </si>
  <si>
    <t>42.A.5</t>
  </si>
  <si>
    <t>42.A.6</t>
  </si>
  <si>
    <t>42.A.7</t>
  </si>
  <si>
    <t>42.A.8</t>
  </si>
  <si>
    <t>42.A.9</t>
  </si>
  <si>
    <t>42.A.10</t>
  </si>
  <si>
    <t>42.A.11</t>
  </si>
  <si>
    <t>42.A.12</t>
  </si>
  <si>
    <t>42.A.13</t>
  </si>
  <si>
    <t>42.A.14</t>
  </si>
  <si>
    <t>42.C.1</t>
  </si>
  <si>
    <t>42.C.2</t>
  </si>
  <si>
    <t>42.C.3</t>
  </si>
  <si>
    <t>42.E.1</t>
  </si>
  <si>
    <t>42.E.2</t>
  </si>
  <si>
    <t>42.E.3</t>
  </si>
  <si>
    <t>42.E.4</t>
  </si>
  <si>
    <t>42.E.5</t>
  </si>
  <si>
    <t>42.E.6</t>
  </si>
  <si>
    <t>42.G.1</t>
  </si>
  <si>
    <t>42.H.1</t>
  </si>
  <si>
    <t>42.S.1</t>
  </si>
  <si>
    <t>42.X.1</t>
  </si>
  <si>
    <t>42.W.1</t>
  </si>
  <si>
    <t>42.W.2</t>
  </si>
  <si>
    <t>42.J.1</t>
  </si>
  <si>
    <t>42.J.2</t>
  </si>
  <si>
    <t>42.J.3</t>
  </si>
  <si>
    <t>43.</t>
  </si>
  <si>
    <t>Chlazení kanceláří - VRV systém číslo 43</t>
  </si>
  <si>
    <t>43.A.1</t>
  </si>
  <si>
    <t>43.A.2</t>
  </si>
  <si>
    <t>43.A.3</t>
  </si>
  <si>
    <t>43.A.4</t>
  </si>
  <si>
    <t>43.A.5</t>
  </si>
  <si>
    <t>43.A.6</t>
  </si>
  <si>
    <t>43.A.7</t>
  </si>
  <si>
    <t>43.A.8</t>
  </si>
  <si>
    <t>43.A.9</t>
  </si>
  <si>
    <t>43.A.10</t>
  </si>
  <si>
    <t>43.A.11</t>
  </si>
  <si>
    <t>43.A.12</t>
  </si>
  <si>
    <t>43.A.13</t>
  </si>
  <si>
    <t>43.A.14</t>
  </si>
  <si>
    <t>43.C.1</t>
  </si>
  <si>
    <t>43.C.2</t>
  </si>
  <si>
    <t>43.C.3</t>
  </si>
  <si>
    <t>43.E.1</t>
  </si>
  <si>
    <t>43.E.2</t>
  </si>
  <si>
    <t>43.E.3</t>
  </si>
  <si>
    <t>43.E.4</t>
  </si>
  <si>
    <t>43.E.5</t>
  </si>
  <si>
    <t>43.E.6</t>
  </si>
  <si>
    <t>43.G.1</t>
  </si>
  <si>
    <t>43.H.1</t>
  </si>
  <si>
    <t>43.S.1</t>
  </si>
  <si>
    <t>43.X.1</t>
  </si>
  <si>
    <t>43.W.1</t>
  </si>
  <si>
    <t>43.W.2</t>
  </si>
  <si>
    <t>43.J.1</t>
  </si>
  <si>
    <t>43.J.2</t>
  </si>
  <si>
    <t>43.J.3</t>
  </si>
  <si>
    <t>51.</t>
  </si>
  <si>
    <t>Chlazení kanceláří - VRV systém číslo 51</t>
  </si>
  <si>
    <t>51.A.1</t>
  </si>
  <si>
    <t>51.A.2</t>
  </si>
  <si>
    <t>51.A.3</t>
  </si>
  <si>
    <t>51.A.4</t>
  </si>
  <si>
    <t>51.A.5</t>
  </si>
  <si>
    <t>51.A.6</t>
  </si>
  <si>
    <t>51.A.7</t>
  </si>
  <si>
    <t>51.A.8</t>
  </si>
  <si>
    <t>51.A.9</t>
  </si>
  <si>
    <t>51.C.1</t>
  </si>
  <si>
    <t>51.C.2</t>
  </si>
  <si>
    <t>51.C.3</t>
  </si>
  <si>
    <t>51.E.1</t>
  </si>
  <si>
    <t>51.E.2</t>
  </si>
  <si>
    <t>51.E.3</t>
  </si>
  <si>
    <t>51.E.4</t>
  </si>
  <si>
    <t>51.E.5</t>
  </si>
  <si>
    <t>51.G.1</t>
  </si>
  <si>
    <t>51.S.1</t>
  </si>
  <si>
    <t>51.X.1</t>
  </si>
  <si>
    <t>51.W.1</t>
  </si>
  <si>
    <t>51.W.2</t>
  </si>
  <si>
    <t>51.J.1</t>
  </si>
  <si>
    <t>51.J.2</t>
  </si>
  <si>
    <t>51.J.3</t>
  </si>
  <si>
    <t>52.</t>
  </si>
  <si>
    <t>Chlazení kanceláří - VRV systém číslo 52</t>
  </si>
  <si>
    <t>52.A.1</t>
  </si>
  <si>
    <t>52.A.2</t>
  </si>
  <si>
    <t>52.A.3</t>
  </si>
  <si>
    <t>52.A.4</t>
  </si>
  <si>
    <t>52.A.5</t>
  </si>
  <si>
    <t>52.A.6</t>
  </si>
  <si>
    <t>52.A.7</t>
  </si>
  <si>
    <t>52.A.8</t>
  </si>
  <si>
    <t>52.A.9</t>
  </si>
  <si>
    <t>52.A.10</t>
  </si>
  <si>
    <t>52.A.11</t>
  </si>
  <si>
    <t>52.A.12</t>
  </si>
  <si>
    <t>52.A.13</t>
  </si>
  <si>
    <t>52.A.14</t>
  </si>
  <si>
    <t>52.C.1</t>
  </si>
  <si>
    <t>52.C.2</t>
  </si>
  <si>
    <t>52.C.3</t>
  </si>
  <si>
    <t>52.C.4</t>
  </si>
  <si>
    <t>52.E.1</t>
  </si>
  <si>
    <t>52.E.2</t>
  </si>
  <si>
    <t>52.E.3</t>
  </si>
  <si>
    <t>52.E.4</t>
  </si>
  <si>
    <t>52.E.5</t>
  </si>
  <si>
    <t>52.E.6</t>
  </si>
  <si>
    <t>52.E.7</t>
  </si>
  <si>
    <t>52.G.1</t>
  </si>
  <si>
    <t>52.H.1</t>
  </si>
  <si>
    <t>52.S.1</t>
  </si>
  <si>
    <t>52.X.1</t>
  </si>
  <si>
    <t>52.W.1</t>
  </si>
  <si>
    <t>52.W.2</t>
  </si>
  <si>
    <t>52.J.1</t>
  </si>
  <si>
    <t>52.J.2</t>
  </si>
  <si>
    <t>52.J.3</t>
  </si>
  <si>
    <t>53.</t>
  </si>
  <si>
    <t>Chlazení kanceláří - VRV systém číslo 53</t>
  </si>
  <si>
    <t>53.A.1</t>
  </si>
  <si>
    <t>53.A.2</t>
  </si>
  <si>
    <t>53.A.3</t>
  </si>
  <si>
    <t>53.A.4</t>
  </si>
  <si>
    <t>53.A.5</t>
  </si>
  <si>
    <t>53.A.6</t>
  </si>
  <si>
    <t>53.A.7</t>
  </si>
  <si>
    <t>53.A.8</t>
  </si>
  <si>
    <t>53.A.9</t>
  </si>
  <si>
    <t>53.A.10</t>
  </si>
  <si>
    <t>53.A.11</t>
  </si>
  <si>
    <t>53.C.1</t>
  </si>
  <si>
    <t>53.C.2</t>
  </si>
  <si>
    <t>53.C.3</t>
  </si>
  <si>
    <t>53.C.4</t>
  </si>
  <si>
    <t>53.E.1</t>
  </si>
  <si>
    <t>53.E.2</t>
  </si>
  <si>
    <t>53.E.3</t>
  </si>
  <si>
    <t>53.E.4</t>
  </si>
  <si>
    <t>53.E.5</t>
  </si>
  <si>
    <t>53.E.6</t>
  </si>
  <si>
    <t>53.E.7</t>
  </si>
  <si>
    <t>53.G.1</t>
  </si>
  <si>
    <t>53.H.1</t>
  </si>
  <si>
    <t>53.S.1</t>
  </si>
  <si>
    <t>53.X.1</t>
  </si>
  <si>
    <t>90.</t>
  </si>
  <si>
    <t>Centrální řízení</t>
  </si>
  <si>
    <t>90.1</t>
  </si>
  <si>
    <t>90.2</t>
  </si>
  <si>
    <t>90.3</t>
  </si>
  <si>
    <t>Vizulazace zařízení na dispečinku budovy Q</t>
  </si>
  <si>
    <t>90.4</t>
  </si>
  <si>
    <t>Komunikační kabel stíněný</t>
  </si>
  <si>
    <t>90.5</t>
  </si>
  <si>
    <t>Licence datových bodů do systému BMS</t>
  </si>
  <si>
    <t>99.</t>
  </si>
  <si>
    <t>Ostatní</t>
  </si>
  <si>
    <t>99.1</t>
  </si>
  <si>
    <t>99.2</t>
  </si>
  <si>
    <t>Zaškolení provozovatele</t>
  </si>
  <si>
    <t>99.3</t>
  </si>
  <si>
    <t>99.4</t>
  </si>
  <si>
    <t>99.5</t>
  </si>
  <si>
    <t>Doprava</t>
  </si>
  <si>
    <t>Montáže vzduchotechnických zařízení - chlazení</t>
  </si>
  <si>
    <t xml:space="preserve">Při vyplňování výkazu výměr je nutné respektovat dále uvedené pokyny: </t>
  </si>
  <si>
    <t>1) Při zpracování nabídky je nutné využít všech částí (dílů) projektu pro provádění stavby (zák. č. 137/2006 Sb., §44, odst. (4), písm. a), tj. technické zprávy, seznamu pozic, všech výkresů, tabulek a specifikací materiálů.</t>
  </si>
  <si>
    <t xml:space="preserve">2) Součástí nabídkové ceny musí být veškeré náklady, aby cena byla konečná a zahrnovala celou dodávku a montáž. </t>
  </si>
  <si>
    <t xml:space="preserve">3) Každá uchazečem vyplněná položka musí obsahovat veškeré technicky a logicky dovoditelné součásti dodávky a montáže (včetně údajů o podmínkách a úhradě licencí potřebných SW). </t>
  </si>
  <si>
    <t xml:space="preserve">4) Dodávky a montáže uvedené v nabídce musí být, včetně veškerého souvisejícího doplňkového, podružného a montážního materiálu, tak, aby celé zařízení bylo funkční a splňovalo všechny předpisy, které se na ně vztahují.  </t>
  </si>
  <si>
    <t xml:space="preserve">5) Označení výrobků konkrétním výrobcem v projektu pro provádění stavby vyjadřuje standard požadované kvality (zák. č. 137/2006 Sb, §44, odst. (9). </t>
  </si>
  <si>
    <t>- pokud uchazeč nabídne produkt od jiného výrobce je povinen dodržet standard a zároveň, přejímá odpovědnost za správnost náhrady - splnění všech parametrů</t>
  </si>
  <si>
    <t>a koordinaci se všemi navazujícími profesemi, eventuální nutnost úpravy projektu pro provádění stavby půjde k tíží uchazeče (vybraného dodavatele).</t>
  </si>
  <si>
    <t>6) Všechny položky jsou uvedeny bez DPH.</t>
  </si>
  <si>
    <t>7) Podrobný popis jednotlivých položek výkazů výměr, zejména pak venkovních a vnitřních jednotek je uveden v příloze projektu č.102 - Seznam zařízení a příloze projektu č.103 -Technická specifikace VRV systémů. Uvedené parametry v projektu jsou brané jako minimální. Nabízející je povinen splnit (nebo nabídnout lepší parametry) všechny podrobné podmínky uvedené v tomto projektu, nejen ve výkazu výměr!</t>
  </si>
  <si>
    <t>8) Nakládání se sutí:</t>
  </si>
  <si>
    <t>- uchazeč zahrne do jednotkových cen bouracích prací náklady na svislou i vodorovnou vnitrostaveništní manipulaci se sutí vč.překládání, náklady na odvoz na mezideponii, opětovné nakládání a odvoz suti na skládku a skládkovné.</t>
  </si>
  <si>
    <t>- dále zahrne do svých cen náklady na laboratorní rozbory suti vyžadované od 1.1.2006 vyhláškou MŽP č.294/2005.</t>
  </si>
  <si>
    <t>- vybouraný materiál se stává majetkem zhotovitele. Vzhledem k tomu, že se bude v některých případech jednat i o druhotné suroviny (ocel. konstrukce atd.) je nutné tento fakt zohlednit v nabídkové ceně.</t>
  </si>
  <si>
    <t xml:space="preserve">9) Uchazeč zahrne do svých jednotkových cen důkladná a stálá protiprašná opatření, trvalý úklid vnitrozávodových komunikací znečištěných v průběhu stavby a trvalý úklid všech prostor dotčených stavbou. </t>
  </si>
  <si>
    <t>- dále musí zahrnout do svých cen soustavné odklízení suti vzniklé při bouracích pracech a soustavné odsávání prachu.</t>
  </si>
  <si>
    <t>vlastní</t>
  </si>
  <si>
    <t>Základní náklady</t>
  </si>
  <si>
    <t>Dodávka</t>
  </si>
  <si>
    <t>Doprava 2,00%, Přesun 1,00%</t>
  </si>
  <si>
    <t>Montáž - materiál</t>
  </si>
  <si>
    <t>Montáž - práce</t>
  </si>
  <si>
    <t>Mezisoučet 1</t>
  </si>
  <si>
    <t>PPV 4,00% z montáže: materiál + práce</t>
  </si>
  <si>
    <t>Nátěry</t>
  </si>
  <si>
    <t>Stavební práce pro elektromontáže</t>
  </si>
  <si>
    <t>PPV 0,00% z nátěrů a zemních prací</t>
  </si>
  <si>
    <t>Mezisoučet 2</t>
  </si>
  <si>
    <t>Rizika a pojištění 0,00% z mezisoučtu 2</t>
  </si>
  <si>
    <t>Opravy v záruce 0,00% z mezisoučtu 1</t>
  </si>
  <si>
    <t>Základní náklady celkem</t>
  </si>
  <si>
    <t>Vedlejší a ostatní náklady (VRN)</t>
  </si>
  <si>
    <t>GZS 0,00% z pravé strany mezisoučtu 2</t>
  </si>
  <si>
    <t>Provozní vlivy 0,00% z pravé strany mezisoučtu 2</t>
  </si>
  <si>
    <t>Vedlejší a ostatní náklady (VRN) celkem</t>
  </si>
  <si>
    <t>Kompletační činnost</t>
  </si>
  <si>
    <t>Náklady celkem</t>
  </si>
  <si>
    <t>Základ a hodnota DPH 21%</t>
  </si>
  <si>
    <t>Základ a hodnota DPH 15%</t>
  </si>
  <si>
    <t>Náklady celkem s DPH</t>
  </si>
  <si>
    <t>Součty odstavců</t>
  </si>
  <si>
    <t>Materiál</t>
  </si>
  <si>
    <t>Montáž</t>
  </si>
  <si>
    <t>Dodávky rozvaděčů</t>
  </si>
  <si>
    <t>Pozice</t>
  </si>
  <si>
    <t>Mj</t>
  </si>
  <si>
    <t>Počet</t>
  </si>
  <si>
    <t>Materiál celkem</t>
  </si>
  <si>
    <t>Montáž celkem</t>
  </si>
  <si>
    <t>Při vyplňování výkazu výměr je nutné respektovat dále uvedené pokyny:</t>
  </si>
  <si>
    <t>1) Při zpracování nabídky je nutné využít všech částí (dílů) projektu pro provádění stavby, tj. technické zprávy vč. příloh a knihy výrobků, všechny výkresy, tabulky a specifikace materiálů.</t>
  </si>
  <si>
    <t>2) Součástí nabídkové ceny musí být veškeré náklady, aby cena byla konečná a zahrnovala celou dodávku a montáž</t>
  </si>
  <si>
    <t>3) Každá účastníkem zadávacího řízení vyplněná položka musí  cenově obsahovat veškeré technicky a logicky dovoditelné součásti dodávky a montáže (včetně údajů o podmínkách a úhradě licencí potřebných SW).</t>
  </si>
  <si>
    <t>4) Dodávky a montáže uvedené v nabídce musí být naceněny včetně veškerého souvisejícího doplňkového, podružného a montážního materiálu tak, aby celé zařízení bylo funkční a splňovalo všechny předpisy, které se na ně vztahují</t>
  </si>
  <si>
    <t>5) V souladu se Standardy technologií vybavení budov Mendelu jsou v projektu uvedeny konkrétní prvky (typy), neboť je požadována 100% funkčnost a kompatibilita se stávajícími rozvody a technologiemi, s respektováním budování a rozvoje energetického managementu firmy Schneider Electric. Z tohoto důvodu jsou přesně specifikovány komponenty tzv. Smart rozvaděčů, které budou začleněny do systému měření a řízení energetického systému univerzity.</t>
  </si>
  <si>
    <t>ks</t>
  </si>
  <si>
    <t>Rozvaděč R17, pro přesné nacenění použít výkres č. E10</t>
  </si>
  <si>
    <t>3</t>
  </si>
  <si>
    <t>Rozvaděč RZ1, pro přesné nacenění použít výkres č. E11</t>
  </si>
  <si>
    <t>Dodávky rozvaděčů - celkem</t>
  </si>
  <si>
    <t xml:space="preserve"> DOPLNĚNÍ ROZVADĚČE RH - KOMPAKTNÍ JISTIČ EASY PACT CVS</t>
  </si>
  <si>
    <t>4</t>
  </si>
  <si>
    <t>CVS160F TM160D 3P 36kA, LV516333, vč. propoj. materiálu, zřízení vývodu</t>
  </si>
  <si>
    <t>5</t>
  </si>
  <si>
    <t>Použití rezervy FA 42, CVS100F,  propoj. materiál, zřízení vývodu</t>
  </si>
  <si>
    <t xml:space="preserve"> DOPLNĚNÍ ROZVADĚČE RVO2</t>
  </si>
  <si>
    <t>6</t>
  </si>
  <si>
    <t>Jistič 6A, 1P, char. B</t>
  </si>
  <si>
    <t>KABELOVÉ KANÁLY, LIŠTY A CHRÁNIČKY</t>
  </si>
  <si>
    <t>7</t>
  </si>
  <si>
    <t>Lišta vkládací, dvojitý zámek 20x20</t>
  </si>
  <si>
    <t>8</t>
  </si>
  <si>
    <t>Lišta vkládací, dvojitý zámek 40x40</t>
  </si>
  <si>
    <t>9</t>
  </si>
  <si>
    <t>Lišta vkládací 60x40</t>
  </si>
  <si>
    <t>10</t>
  </si>
  <si>
    <t>Trubka tuhá 320 N PVC D 32/28,6 pevně, barva světle šedá</t>
  </si>
  <si>
    <t>11</t>
  </si>
  <si>
    <t>Trubka tuhá 320 N PVC D 50/45,9 pevně, barva světle šedá</t>
  </si>
  <si>
    <t>KRABICE ODBOČNÁ, VSTUPNÍ OTVORY Z PRUŽNÉHO MATERIÁLU</t>
  </si>
  <si>
    <t>12</t>
  </si>
  <si>
    <t>Krabice D68 osazena šrouby pro montáž do sádrokartonu a přístrojovými šrouby</t>
  </si>
  <si>
    <t>13</t>
  </si>
  <si>
    <t>Svorkovnice věneček 4P do odbočné krabice D68</t>
  </si>
  <si>
    <t>14</t>
  </si>
  <si>
    <t>Krabice odbočná s průchodkami a svorkovnicí vel. 72x72, IP40</t>
  </si>
  <si>
    <t>15</t>
  </si>
  <si>
    <t xml:space="preserve">Popis rozbočných krabic, číslování okruhů </t>
  </si>
  <si>
    <t>KABELOVÝ ŽLAB DRÁTĚNÝ-GALVANICKÝ ZINEK, KOMPLETNÍ MONT.</t>
  </si>
  <si>
    <t>16</t>
  </si>
  <si>
    <t>Žlab 250/100 "GZ" - vzdálenost podpěr cca.1,5m vč. spojek a závěsů</t>
  </si>
  <si>
    <t>BEZHALOGENOVÁ OHEBNÁ CHRÁNIČKA SVĚTLOST 24,3</t>
  </si>
  <si>
    <t>17</t>
  </si>
  <si>
    <t>UV odolná, teplotní rozsah -45°C až +150°C ∅32,  černá</t>
  </si>
  <si>
    <t>18</t>
  </si>
  <si>
    <t>Fixace / příchytka trubky  ∅32,  černá vč. hmoždinky a vrutů</t>
  </si>
  <si>
    <t>EKVIPOT. SVORKOVNICE PE VENKOVNÍ PROVEDENÍ</t>
  </si>
  <si>
    <t>19</t>
  </si>
  <si>
    <t>10 šroubů, s krytem</t>
  </si>
  <si>
    <t>20</t>
  </si>
  <si>
    <t>Svorky a oka pro pospojování</t>
  </si>
  <si>
    <t>KABEL SILOVÝ,IZOLACE PVC, ULOŽENÍ DO LIŠT A ŽLABŮ</t>
  </si>
  <si>
    <t>21</t>
  </si>
  <si>
    <t>CYKY-J 3x1,5, zatažení</t>
  </si>
  <si>
    <t>22</t>
  </si>
  <si>
    <t>CYKY-J 3x2,5, zatažení</t>
  </si>
  <si>
    <t>23</t>
  </si>
  <si>
    <t>CYKY-J 5x 4, zatažení</t>
  </si>
  <si>
    <t>24</t>
  </si>
  <si>
    <t>CYKY-J 5x 6, zatažení</t>
  </si>
  <si>
    <t>25</t>
  </si>
  <si>
    <t>CYKY-J 5x16, zatažení</t>
  </si>
  <si>
    <t>26</t>
  </si>
  <si>
    <t>CYKY-J 5x35, zatažení</t>
  </si>
  <si>
    <t>27</t>
  </si>
  <si>
    <t>1-CYKY-J 4x70 SM, zatažení</t>
  </si>
  <si>
    <t>VODIČ JEDNOŽILOVÝ, IZOLACE PVC POSPOJ.</t>
  </si>
  <si>
    <t>28</t>
  </si>
  <si>
    <t>CYA 4 zž (H07V-K)</t>
  </si>
  <si>
    <t>29</t>
  </si>
  <si>
    <t>CSA 6 zž (V07S-K)</t>
  </si>
  <si>
    <t>30</t>
  </si>
  <si>
    <t>CSA 16 zž (V07S-K)</t>
  </si>
  <si>
    <t>UKONČENÍ KABELŮ DO</t>
  </si>
  <si>
    <t>31</t>
  </si>
  <si>
    <t>4x4 mm2</t>
  </si>
  <si>
    <t>32</t>
  </si>
  <si>
    <t>5x6 mm2</t>
  </si>
  <si>
    <t>33</t>
  </si>
  <si>
    <t>5x35 mm2</t>
  </si>
  <si>
    <t>34</t>
  </si>
  <si>
    <t>4x70 mm2</t>
  </si>
  <si>
    <t>UKONČENÍ VODIČŮ NA SVORKOVNICI, ZEMNICÍM ŠROUBU</t>
  </si>
  <si>
    <t>35</t>
  </si>
  <si>
    <t>Do  4 mm2</t>
  </si>
  <si>
    <t>36</t>
  </si>
  <si>
    <t>Do  6 mm2</t>
  </si>
  <si>
    <t>37</t>
  </si>
  <si>
    <t>Do  16 mm2</t>
  </si>
  <si>
    <t>DATOVÁ KABELÁŽ A OSTATNÍ</t>
  </si>
  <si>
    <t>38</t>
  </si>
  <si>
    <t>Kabel stíněný F/FTP 4p Cat 6A (stínění párů a všech párů), zatažení</t>
  </si>
  <si>
    <t>39</t>
  </si>
  <si>
    <t>Kabel stíněný FTP -  měření (pár), protokol</t>
  </si>
  <si>
    <t>40</t>
  </si>
  <si>
    <t>Patch kabel 0,2m Cat 6a</t>
  </si>
  <si>
    <t>41</t>
  </si>
  <si>
    <t>Ukončení párů kabelu F/FTP 4P na patch panelu racku</t>
  </si>
  <si>
    <t>42</t>
  </si>
  <si>
    <t>Ukončení párů kabelu F/FTP 4P konektorem RJ45 Cat 6A</t>
  </si>
  <si>
    <t>INSTALACE LAN, ZAPOJENÍ</t>
  </si>
  <si>
    <t>43</t>
  </si>
  <si>
    <t>Vysvazkování kabeláže</t>
  </si>
  <si>
    <t>44</t>
  </si>
  <si>
    <t>Značení a popis</t>
  </si>
  <si>
    <t>45</t>
  </si>
  <si>
    <t>Kompletace LAN</t>
  </si>
  <si>
    <t>46</t>
  </si>
  <si>
    <t>Práce v datovém rozvaděči</t>
  </si>
  <si>
    <t>MONTÁŽ ROZVODNIC</t>
  </si>
  <si>
    <t>47</t>
  </si>
  <si>
    <t>Ocep do 150 kg  nástěnných</t>
  </si>
  <si>
    <t>48</t>
  </si>
  <si>
    <t>Ocep do 100 kg zapuštěných</t>
  </si>
  <si>
    <t>ÚPRAVY V ROZVADĚČÍCH</t>
  </si>
  <si>
    <t>49</t>
  </si>
  <si>
    <t>Úpravy v rozvaděči, číslování</t>
  </si>
  <si>
    <t>50</t>
  </si>
  <si>
    <t>Popisné štítky kabelů, popisy, bužírky</t>
  </si>
  <si>
    <t>UTĚSŇOVACÍ HMOTY, IZOLAČNÍ MATERIÁLY</t>
  </si>
  <si>
    <t>51</t>
  </si>
  <si>
    <t>Silikonový tmel, kartuš 330 ml</t>
  </si>
  <si>
    <t>52</t>
  </si>
  <si>
    <t>Montážní pěna, kartuš 750 ml</t>
  </si>
  <si>
    <t>PROTIPOŽÁRNÍ MATERIÁL ODOLNOST EI45</t>
  </si>
  <si>
    <t>53</t>
  </si>
  <si>
    <t>Pěna cartouche 750 ml</t>
  </si>
  <si>
    <t>POMOCNÝ A KOTVÍCÍ MATERIÁL</t>
  </si>
  <si>
    <t>54</t>
  </si>
  <si>
    <t>Hmoždinka 10 vč. vrutu</t>
  </si>
  <si>
    <t>55</t>
  </si>
  <si>
    <t>Hmoždinka 8 vč. vrutu</t>
  </si>
  <si>
    <t>56</t>
  </si>
  <si>
    <t>Hmoždinka 6 vč. vrutu</t>
  </si>
  <si>
    <t>57</t>
  </si>
  <si>
    <t>250 stahovací páska plast</t>
  </si>
  <si>
    <t>58</t>
  </si>
  <si>
    <t>360 stahovací páska plast</t>
  </si>
  <si>
    <t>59</t>
  </si>
  <si>
    <t>Stahovací pásek s popisným štítkem 100x2.5</t>
  </si>
  <si>
    <t>60</t>
  </si>
  <si>
    <t>Fixace pro stávající nosné prvky, prodloužená pro 2-3 kabely do D 30</t>
  </si>
  <si>
    <t>PROJEKTY SKUTEČNÉHO PROVEDENÍ</t>
  </si>
  <si>
    <t>3x paré v papírové podobě, 2x digitální - formát AutoCAD-dwg na CD</t>
  </si>
  <si>
    <t>cena je součástí vedlejších a ostatních nákladů (VRN)</t>
  </si>
  <si>
    <t>HODINOVE ZUCTOVACI SAZBY - SILNOPROUD A SLABOPROUD</t>
  </si>
  <si>
    <t>Napojeni na stavajici zarizení</t>
  </si>
  <si>
    <t>62</t>
  </si>
  <si>
    <t>Oživení a úprava stávajícího zařízení - silno</t>
  </si>
  <si>
    <t>63</t>
  </si>
  <si>
    <t>64</t>
  </si>
  <si>
    <t>Práce IT technika pro inteligentní rozvaděče - slabo</t>
  </si>
  <si>
    <t>65</t>
  </si>
  <si>
    <t>Montáž mimo ceníkové položky při rekonstrukcích</t>
  </si>
  <si>
    <t>66</t>
  </si>
  <si>
    <t>Příprava ke komplexni zkoušce</t>
  </si>
  <si>
    <t>67</t>
  </si>
  <si>
    <t>Kordinační práce s ostatními profesemi a navazujícími pracemi</t>
  </si>
  <si>
    <t>HOD. ZÚČTOVACÍ SAZBY HLAVA XI - SLABOPROUD</t>
  </si>
  <si>
    <t>68</t>
  </si>
  <si>
    <t>Kompl. zkouš., výchozí revize, zkušební provoz</t>
  </si>
  <si>
    <t>PROVEDENI REVIZNICH ZKOUSEK - SILNOPROUD</t>
  </si>
  <si>
    <t>69</t>
  </si>
  <si>
    <t>Příprava před revizí</t>
  </si>
  <si>
    <t>70</t>
  </si>
  <si>
    <t>Revizni technik silnoproud</t>
  </si>
  <si>
    <t>71</t>
  </si>
  <si>
    <t>Podružný materiál</t>
  </si>
  <si>
    <t>Elektromontáže - celkem</t>
  </si>
  <si>
    <t>ZEDNICKÁ VÝPOMOC PRO ELEKTROMONTÁŽNÍ PRÁCE</t>
  </si>
  <si>
    <t>72</t>
  </si>
  <si>
    <t>pro elektromontáže</t>
  </si>
  <si>
    <t>VRTÁNÍ CIHELNÉ ZDI DO TL. 20 cm</t>
  </si>
  <si>
    <t>73</t>
  </si>
  <si>
    <t>do D40 s odsáváním prachu</t>
  </si>
  <si>
    <t>PRŮSTUP CIHELNOU ZDÍ / STROPEM DO TL. 80 cm</t>
  </si>
  <si>
    <t>74</t>
  </si>
  <si>
    <t>NIKA PRO ROZVADĚČ</t>
  </si>
  <si>
    <t>75</t>
  </si>
  <si>
    <t>Do rozměru 1000 x 600 x 200</t>
  </si>
  <si>
    <t>76</t>
  </si>
  <si>
    <t>Do rozměru 600 x 600 x 200</t>
  </si>
  <si>
    <t>77</t>
  </si>
  <si>
    <t>Výztuha přední horní hrany niky do délky 860</t>
  </si>
  <si>
    <t>LIKVIDACE VYBOURANÉHO MAT.</t>
  </si>
  <si>
    <t>78</t>
  </si>
  <si>
    <t>Odvoz a likvidace</t>
  </si>
  <si>
    <t>Stavební práce pro elektromontáže - celkem</t>
  </si>
  <si>
    <t>Hodnota</t>
  </si>
  <si>
    <t>Nadpis rekapitulace</t>
  </si>
  <si>
    <t>Seznam prací a dodávek elektrotechnických zařízení</t>
  </si>
  <si>
    <t>Akce</t>
  </si>
  <si>
    <t>MENDELOVA UNIVERZITA V BRNĚ
REKONSTRUKCE CHODEB OBJEKTU A</t>
  </si>
  <si>
    <t>Projekt</t>
  </si>
  <si>
    <t>- KLIMATIZACE
ELEKTROINSTALACE</t>
  </si>
  <si>
    <t>Investor</t>
  </si>
  <si>
    <t>Mendelova univerzita v Brně, Zemědělská 1</t>
  </si>
  <si>
    <t>Z. č.</t>
  </si>
  <si>
    <t>06/20</t>
  </si>
  <si>
    <t>A. č.</t>
  </si>
  <si>
    <t>E384/06/20</t>
  </si>
  <si>
    <t>Smlouva</t>
  </si>
  <si>
    <t>Vypracoval</t>
  </si>
  <si>
    <t>Ing. Jiří Kozlovský, Projekce ELEKTRO, Purkyňova 95a, Brno</t>
  </si>
  <si>
    <t>Kontroloval</t>
  </si>
  <si>
    <t>ING. KOZLOVSKÝ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</si>
  <si>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</si>
  <si>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</si>
  <si>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</si>
  <si>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</si>
  <si>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</si>
  <si>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</si>
  <si>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2,00</t>
  </si>
  <si>
    <t>Přesun dodávek  (1) %</t>
  </si>
  <si>
    <t>1,00</t>
  </si>
  <si>
    <t>PPV  (1 nebo 6) %</t>
  </si>
  <si>
    <t>4,00</t>
  </si>
  <si>
    <t>PPV zemních prací, nátěrů  (1) %</t>
  </si>
  <si>
    <t>0,00</t>
  </si>
  <si>
    <t>Dokumentace skut.prov.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</si>
  <si>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</si>
  <si>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</si>
  <si>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</si>
  <si>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</si>
  <si>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</si>
  <si>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</si>
  <si>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</si>
  <si>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</si>
  <si>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</si>
  <si>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</si>
  <si>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</si>
  <si>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</si>
  <si>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</si>
  <si>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Ing. Jiří Kozlovský</t>
  </si>
  <si>
    <t>Verox</t>
  </si>
  <si>
    <t>Elektromontáže - viz samostatné záložky EL</t>
  </si>
  <si>
    <t>POKYNY K VYPLNĚNÍ FORMULÁŘŮ (ZÁLOŽEK SOUBORU)</t>
  </si>
  <si>
    <t>VŠECHNY POLOŽKY JSOU INVESTICE</t>
  </si>
  <si>
    <t>SDK: 268,62+1,5*758</t>
  </si>
  <si>
    <t>M24.1</t>
  </si>
  <si>
    <t>stavební objekt / provozní soubor</t>
  </si>
  <si>
    <t>název / číslo</t>
  </si>
  <si>
    <t>SOUPIS PRACÍ A DODÁVEK VČETNÉ NABÍDKOVÉHO OCENĚNÍ</t>
  </si>
  <si>
    <t>Č.</t>
  </si>
  <si>
    <t>Popis položky</t>
  </si>
  <si>
    <t>Technický</t>
  </si>
  <si>
    <t>Výměra</t>
  </si>
  <si>
    <t>Měr.</t>
  </si>
  <si>
    <t>pol.</t>
  </si>
  <si>
    <t xml:space="preserve"> </t>
  </si>
  <si>
    <t xml:space="preserve"> reprezentant</t>
  </si>
  <si>
    <t>jedn.</t>
  </si>
  <si>
    <t>jednotkově</t>
  </si>
  <si>
    <t>Stavba :</t>
  </si>
  <si>
    <t>REKONSTRUKCE CHODEB OBJEKTU A
- KLIMATIZACE</t>
  </si>
  <si>
    <t xml:space="preserve">Profese : </t>
  </si>
  <si>
    <t>D.1.4.1 - CHLAZENÍ</t>
  </si>
  <si>
    <r>
      <t xml:space="preserve">Venkovní jednotka - zdroj chladu
</t>
    </r>
    <r>
      <rPr>
        <sz val="10"/>
        <rFont val="Arial CE"/>
        <charset val="238"/>
      </rPr>
      <t>Vzduchem chlazená, v provedení tepelné čerpadlo
Velikost jednotky 10</t>
    </r>
    <r>
      <rPr>
        <b/>
        <sz val="10"/>
        <rFont val="Arial CE"/>
        <family val="2"/>
        <charset val="238"/>
      </rPr>
      <t xml:space="preserve">
Chladící výkon 19,2 kW</t>
    </r>
  </si>
  <si>
    <t>-</t>
  </si>
  <si>
    <r>
      <t xml:space="preserve">Vnitřní nástěnná jednotka
</t>
    </r>
    <r>
      <rPr>
        <sz val="10"/>
        <rFont val="Arial CE"/>
        <charset val="238"/>
      </rPr>
      <t xml:space="preserve">Velikost jednotky 25
</t>
    </r>
    <r>
      <rPr>
        <b/>
        <sz val="10"/>
        <rFont val="Arial CE"/>
        <charset val="238"/>
      </rPr>
      <t>Jmenovitý výkon chlazení: 2,5 kW</t>
    </r>
  </si>
  <si>
    <r>
      <t xml:space="preserve">Vnitřní 4-cestná kazetová jednotka včetně dekoračního panelu
</t>
    </r>
    <r>
      <rPr>
        <sz val="10"/>
        <rFont val="Arial CE"/>
        <charset val="238"/>
      </rPr>
      <t xml:space="preserve">Velikost jednotky 25
</t>
    </r>
    <r>
      <rPr>
        <b/>
        <sz val="10"/>
        <rFont val="Arial CE"/>
        <charset val="238"/>
      </rPr>
      <t>Jmenovitý výkon chlazení: 2,5 kW</t>
    </r>
  </si>
  <si>
    <r>
      <t xml:space="preserve">Vnitřní 4-cestná kazetová jednotka včetně dekoračního panelu
</t>
    </r>
    <r>
      <rPr>
        <sz val="10"/>
        <rFont val="Arial CE"/>
        <charset val="238"/>
      </rPr>
      <t xml:space="preserve">Velikost jednotky 15
</t>
    </r>
    <r>
      <rPr>
        <b/>
        <sz val="10"/>
        <rFont val="Arial CE"/>
        <charset val="238"/>
      </rPr>
      <t>Jmenovitý výkon chlazení: 1,5 kW</t>
    </r>
  </si>
  <si>
    <r>
      <t xml:space="preserve">Vnitřní nástěnná jednotka
</t>
    </r>
    <r>
      <rPr>
        <sz val="10"/>
        <rFont val="Arial CE"/>
        <charset val="238"/>
      </rPr>
      <t xml:space="preserve">Velikost jednotky 20
</t>
    </r>
    <r>
      <rPr>
        <b/>
        <sz val="10"/>
        <rFont val="Arial CE"/>
        <charset val="238"/>
      </rPr>
      <t>Jmenovitý výkon chlazení: 2,0 kW</t>
    </r>
  </si>
  <si>
    <r>
      <t xml:space="preserve">Vnitřní nástěnná jednotka
</t>
    </r>
    <r>
      <rPr>
        <sz val="10"/>
        <rFont val="Arial CE"/>
        <charset val="238"/>
      </rPr>
      <t xml:space="preserve">Velikost jednotky 15
</t>
    </r>
    <r>
      <rPr>
        <b/>
        <sz val="10"/>
        <rFont val="Arial CE"/>
        <charset val="238"/>
      </rPr>
      <t>Jmenovitý výkon chlazení: 1,5 kW</t>
    </r>
  </si>
  <si>
    <r>
      <t xml:space="preserve">Kabelový ovladač - stříbrný
</t>
    </r>
    <r>
      <rPr>
        <sz val="10"/>
        <rFont val="Arial CE"/>
        <charset val="238"/>
      </rPr>
      <t>S plnotextovým rozhraním v češtině.
Obsahuje nastavení teploty, ventilátoru, eržimu klapek, stavu filtru a indikaci poruchy. Další podrobnější nastavení, jako časové režimy, omezení funkce atd. lze jednoduše nastavi pomocí chytrého telefonu.</t>
    </r>
  </si>
  <si>
    <r>
      <t xml:space="preserve">Originální rozpočka systému
</t>
    </r>
    <r>
      <rPr>
        <sz val="10"/>
        <rFont val="Arial CE"/>
        <charset val="238"/>
      </rPr>
      <t>Refnet Joint - distribuce chladiva pro systémy s tepleným čerpadlem
Rozbočka pro dvoutrubkové systémy
Obsahuje celý pár - kapalina i plyn
Velikost 20</t>
    </r>
  </si>
  <si>
    <r>
      <t xml:space="preserve">Originální rozpočka systému
</t>
    </r>
    <r>
      <rPr>
        <sz val="10"/>
        <rFont val="Arial CE"/>
        <charset val="238"/>
      </rPr>
      <t>Refnet Joint - distribuce chladiva pro systémy s tepleným čerpadlem
Rozbočka pro dvoutrubkové systémy
Obsahuje celý pár - kapalina i plyn
Velikost 29</t>
    </r>
  </si>
  <si>
    <r>
      <t xml:space="preserve">Chladivové potrubí průměr 6,4 mm
</t>
    </r>
    <r>
      <rPr>
        <sz val="10"/>
        <rFont val="Arial CE"/>
        <charset val="238"/>
      </rPr>
      <t>Předizolované měděné potrubí (izolace 9mm s parozábranou) 
Měď určená pro používání v chladivových systémech</t>
    </r>
  </si>
  <si>
    <r>
      <t xml:space="preserve">Chladivové potrubí průměr 9,5 mm
</t>
    </r>
    <r>
      <rPr>
        <sz val="10"/>
        <rFont val="Arial CE"/>
        <charset val="238"/>
      </rPr>
      <t>Předizolované měděné potrubí (izolace 9mm s parozábranou) 
Měď určená pro používání v chladivových systémech</t>
    </r>
  </si>
  <si>
    <r>
      <t xml:space="preserve">Chladivové potrubí průměr 12,7 mm
</t>
    </r>
    <r>
      <rPr>
        <sz val="10"/>
        <rFont val="Arial CE"/>
        <charset val="238"/>
      </rPr>
      <t>Předizolované měděné potrubí (izolace 9mm s parozábranou) 
Měď určená pro používání v chladivových systémech</t>
    </r>
  </si>
  <si>
    <r>
      <t xml:space="preserve">Chladivové potrubí průměr 15,9 mm
</t>
    </r>
    <r>
      <rPr>
        <sz val="10"/>
        <rFont val="Arial CE"/>
        <charset val="238"/>
      </rPr>
      <t>Předizolované měděné potrubí (izolace 9mm s parozábranou) 
Měď určená pro používání v chladivových systémech</t>
    </r>
  </si>
  <si>
    <r>
      <t xml:space="preserve">Chladivové potrubí průměr 19,1 mm
</t>
    </r>
    <r>
      <rPr>
        <sz val="10"/>
        <rFont val="Arial CE"/>
        <charset val="238"/>
      </rPr>
      <t>Předizolované měděné potrubí (izolace 9mm s parozábranou) 
Měď určená pro používání v chladivových systémech</t>
    </r>
  </si>
  <si>
    <r>
      <t xml:space="preserve">Chladivové potrubí průměr 22,2 mm
</t>
    </r>
    <r>
      <rPr>
        <sz val="10"/>
        <rFont val="Arial CE"/>
        <charset val="238"/>
      </rPr>
      <t>Předizolované měděné potrubí (izolace 9mm s parozábranou) 
Měď určená pro používání v chladivových systémech</t>
    </r>
  </si>
  <si>
    <r>
      <t xml:space="preserve">Utěsnění prostupů VZT 
</t>
    </r>
    <r>
      <rPr>
        <sz val="10"/>
        <rFont val="Arial"/>
        <family val="2"/>
        <charset val="238"/>
      </rPr>
      <t>požárně dělícími konstrukcemi</t>
    </r>
    <r>
      <rPr>
        <b/>
        <sz val="10"/>
        <rFont val="Arial"/>
        <family val="2"/>
        <charset val="238"/>
      </rPr>
      <t xml:space="preserve">
</t>
    </r>
    <r>
      <rPr>
        <sz val="10"/>
        <rFont val="Arial CE"/>
        <charset val="238"/>
      </rPr>
      <t>Požární odolnost dle platného PBŘ budovy
Utěsnění provedeno systémovými tmely a průchodkami. Každý takový prostup bude osazen štítkem a platnou revizí</t>
    </r>
  </si>
  <si>
    <r>
      <t xml:space="preserve">Izolace K-Flex ROLE-Samolepící páska
</t>
    </r>
    <r>
      <rPr>
        <sz val="10"/>
        <rFont val="Arial CE"/>
        <charset val="238"/>
      </rPr>
      <t>15m, šířka 50 mm, tl. 3 mm</t>
    </r>
  </si>
  <si>
    <r>
      <t xml:space="preserve">Komunikační kabel stíněný
</t>
    </r>
    <r>
      <rPr>
        <sz val="10"/>
        <rFont val="Arial"/>
        <family val="2"/>
        <charset val="238"/>
      </rPr>
      <t>Komunikace VRV systému, svorky F1,F2</t>
    </r>
  </si>
  <si>
    <r>
      <t xml:space="preserve">Komunikační kabel stíněný
</t>
    </r>
    <r>
      <rPr>
        <sz val="10"/>
        <rFont val="Arial"/>
        <family val="2"/>
        <charset val="238"/>
      </rPr>
      <t>Mezi vnitřní jednotkou a ovladačem, svorky P1,P2</t>
    </r>
  </si>
  <si>
    <r>
      <rPr>
        <b/>
        <sz val="10"/>
        <rFont val="Arial"/>
        <family val="2"/>
        <charset val="238"/>
      </rPr>
      <t xml:space="preserve">Oceloplechový kanál
</t>
    </r>
    <r>
      <rPr>
        <sz val="10"/>
        <rFont val="Arial"/>
        <family val="2"/>
        <charset val="238"/>
      </rPr>
      <t>velikost 100x500mm, tl. 0,8mm, neděrovaný, 
včetně víka, spojek, spojovacího a nosného materiálu.
Kanál bude připevněn pod ocelovou nosnou konstrukci jednotek a povede k fasádě budovy</t>
    </r>
  </si>
  <si>
    <r>
      <t>Zprovoznění chladivového okruhu</t>
    </r>
    <r>
      <rPr>
        <sz val="10"/>
        <rFont val="Arial"/>
        <family val="2"/>
        <charset val="238"/>
      </rPr>
      <t xml:space="preserve"> - vyvakouování, tlaková zkouška, protokol o tlakové zkoušce, natlakování chladivem</t>
    </r>
  </si>
  <si>
    <r>
      <t>Závěsový, montážní, spojovací a těsnící materiál</t>
    </r>
    <r>
      <rPr>
        <sz val="10"/>
        <rFont val="formata"/>
      </rPr>
      <t xml:space="preserve">.
</t>
    </r>
    <r>
      <rPr>
        <sz val="10"/>
        <rFont val="formata"/>
        <charset val="238"/>
      </rPr>
      <t>Potrubí bude uloženo na závěsy. Použité hmoždinky budou natloukací do betonu. Nosný systém bude na hmoždinky vynesen pomocí závitových tyčí. Nosníky závěsového systému budou použity i pro uložení venkovní jednotky na betonovnou přídlažbu.</t>
    </r>
  </si>
  <si>
    <r>
      <t xml:space="preserve">Venkovní jednotka - zdroj chladu
</t>
    </r>
    <r>
      <rPr>
        <sz val="10"/>
        <rFont val="Arial CE"/>
        <charset val="238"/>
      </rPr>
      <t>Vzduchem chlazená, v provedení tepelné čerpadlo
Velikost jednotky 12</t>
    </r>
    <r>
      <rPr>
        <b/>
        <sz val="10"/>
        <rFont val="Arial CE"/>
        <family val="2"/>
        <charset val="238"/>
      </rPr>
      <t xml:space="preserve">
Chladící výkon 23,8 kW</t>
    </r>
  </si>
  <si>
    <r>
      <t xml:space="preserve">Originální rozpočka systému
</t>
    </r>
    <r>
      <rPr>
        <sz val="10"/>
        <rFont val="Arial CE"/>
        <charset val="238"/>
      </rPr>
      <t>Refnet Joint - distribuce chladiva pro systémy s tepleným čerpadlem
Rozbočka pro dvoutrubkové systémy
Obsahuje celý pár - kapalina i plyn
Velikost 64</t>
    </r>
  </si>
  <si>
    <r>
      <t>Chladivové potrubí průměr 15,9 mm</t>
    </r>
    <r>
      <rPr>
        <sz val="10"/>
        <rFont val="Arial"/>
        <family val="2"/>
        <charset val="238"/>
      </rPr>
      <t xml:space="preserve"> 
</t>
    </r>
    <r>
      <rPr>
        <sz val="10"/>
        <rFont val="Arial CE"/>
        <charset val="238"/>
      </rPr>
      <t>Předizolované měděné potrubí (izolace 9mm s parozábranou) 
Měď určená pro používání v chladivových systémech</t>
    </r>
  </si>
  <si>
    <r>
      <t xml:space="preserve">Chladivové potrubí průměr 28,6 mm
</t>
    </r>
    <r>
      <rPr>
        <sz val="10"/>
        <rFont val="Arial CE"/>
        <charset val="238"/>
      </rPr>
      <t>Předizolované měděné potrubí (izolace 9mm s parozábranou) 
Měď určená pro používání v chladivových systémech</t>
    </r>
  </si>
  <si>
    <r>
      <t xml:space="preserve">Kaučuková izolace s parozábranou
</t>
    </r>
    <r>
      <rPr>
        <sz val="10"/>
        <rFont val="Arial CE"/>
        <charset val="238"/>
      </rPr>
      <t>tloušťka 13mm, průměr 28,6 mm</t>
    </r>
  </si>
  <si>
    <r>
      <t xml:space="preserve">Venkovní jednotka - zdroj chladu
</t>
    </r>
    <r>
      <rPr>
        <sz val="10"/>
        <rFont val="Arial CE"/>
        <charset val="238"/>
      </rPr>
      <t>Vzduchem chlazená, v provedení tepelné čerpadlo
Velikost jednotky 8</t>
    </r>
    <r>
      <rPr>
        <b/>
        <sz val="10"/>
        <rFont val="Arial CE"/>
        <family val="2"/>
        <charset val="238"/>
      </rPr>
      <t xml:space="preserve">
Chladící výkon 16,7 kW</t>
    </r>
  </si>
  <si>
    <r>
      <t xml:space="preserve">Vnitřní 4-cestná kazetová jednotka včetně dekoračního panelu
</t>
    </r>
    <r>
      <rPr>
        <sz val="10"/>
        <rFont val="Arial CE"/>
        <charset val="238"/>
      </rPr>
      <t xml:space="preserve">Velikost jednotky 20
</t>
    </r>
    <r>
      <rPr>
        <b/>
        <sz val="10"/>
        <rFont val="Arial CE"/>
        <charset val="238"/>
      </rPr>
      <t>Jmenovitý výkon chlazení: 2,0 kW</t>
    </r>
  </si>
  <si>
    <r>
      <t xml:space="preserve">Venkovní jednotka - zdroj chladu
</t>
    </r>
    <r>
      <rPr>
        <sz val="10"/>
        <rFont val="Arial CE"/>
        <charset val="238"/>
      </rPr>
      <t>Vzduchem chlazená, v provedení tepelné čerpadlo
Velikost jednotky 8</t>
    </r>
    <r>
      <rPr>
        <b/>
        <sz val="10"/>
        <rFont val="Arial CE"/>
        <family val="2"/>
        <charset val="238"/>
      </rPr>
      <t xml:space="preserve">
Chladící výkon 16,1 kW</t>
    </r>
  </si>
  <si>
    <r>
      <t xml:space="preserve">Vnitřní nástěnná jednotka
</t>
    </r>
    <r>
      <rPr>
        <sz val="10"/>
        <rFont val="Arial CE"/>
        <charset val="238"/>
      </rPr>
      <t xml:space="preserve">Velikost jednotky 32
</t>
    </r>
    <r>
      <rPr>
        <b/>
        <sz val="10"/>
        <rFont val="Arial CE"/>
        <charset val="238"/>
      </rPr>
      <t>Jmenovitý výkon chlazení: 3,2 kW</t>
    </r>
  </si>
  <si>
    <r>
      <t xml:space="preserve">Venkovní jednotka - zdroj chladu
</t>
    </r>
    <r>
      <rPr>
        <sz val="10"/>
        <rFont val="Arial CE"/>
        <charset val="238"/>
      </rPr>
      <t>Vzduchem chlazená, v provedení tepelné čerpadlo
Velikost jednotky 10</t>
    </r>
    <r>
      <rPr>
        <b/>
        <sz val="10"/>
        <rFont val="Arial CE"/>
        <family val="2"/>
        <charset val="238"/>
      </rPr>
      <t xml:space="preserve">
Chladící výkon 19,5 kW</t>
    </r>
  </si>
  <si>
    <r>
      <t xml:space="preserve">Venkovní jednotka - zdroj chladu
</t>
    </r>
    <r>
      <rPr>
        <sz val="10"/>
        <rFont val="Arial CE"/>
        <charset val="238"/>
      </rPr>
      <t>Vzduchem chlazená, v provedení tepelné čerpadlo
Velikost jednotky 10</t>
    </r>
    <r>
      <rPr>
        <b/>
        <sz val="10"/>
        <rFont val="Arial CE"/>
        <family val="2"/>
        <charset val="238"/>
      </rPr>
      <t xml:space="preserve">
Chladící výkon 20,3 kW</t>
    </r>
  </si>
  <si>
    <r>
      <t xml:space="preserve">Kanálová jednotka 
se středním tlakem
</t>
    </r>
    <r>
      <rPr>
        <sz val="10"/>
        <rFont val="Arial CE"/>
        <charset val="238"/>
      </rPr>
      <t xml:space="preserve">Velikost jednotky 32
</t>
    </r>
    <r>
      <rPr>
        <b/>
        <sz val="10"/>
        <rFont val="Arial CE"/>
        <charset val="238"/>
      </rPr>
      <t>Jmenovitý výkon chlazení: 3,2 kW</t>
    </r>
  </si>
  <si>
    <r>
      <t xml:space="preserve">Vnitřní 4-cestná kazetová jednotka včetně dekoračního panelu
</t>
    </r>
    <r>
      <rPr>
        <sz val="10"/>
        <rFont val="Arial CE"/>
        <charset val="238"/>
      </rPr>
      <t xml:space="preserve">Velikost jednotky 32
</t>
    </r>
    <r>
      <rPr>
        <b/>
        <sz val="10"/>
        <rFont val="Arial CE"/>
        <charset val="238"/>
      </rPr>
      <t>Jmenovitý výkon chlazení: 3,2 kW</t>
    </r>
  </si>
  <si>
    <t>23.C.4</t>
  </si>
  <si>
    <r>
      <t xml:space="preserve">Pružná manžeta
</t>
    </r>
    <r>
      <rPr>
        <sz val="10"/>
        <rFont val="Arial CE"/>
        <charset val="238"/>
      </rPr>
      <t>s přírubami</t>
    </r>
    <r>
      <rPr>
        <b/>
        <sz val="10"/>
        <rFont val="Arial CE"/>
        <charset val="238"/>
      </rPr>
      <t xml:space="preserve">
</t>
    </r>
    <r>
      <rPr>
        <sz val="10"/>
        <rFont val="Arial CE"/>
        <charset val="238"/>
      </rPr>
      <t>Rozměr 300x200x120 mm</t>
    </r>
  </si>
  <si>
    <t>23.D.1</t>
  </si>
  <si>
    <r>
      <t xml:space="preserve">Vyústka do čtyřhranného potrubí
</t>
    </r>
    <r>
      <rPr>
        <sz val="10"/>
        <rFont val="Arial CE"/>
        <charset val="238"/>
      </rPr>
      <t>- dvou</t>
    </r>
    <r>
      <rPr>
        <sz val="10"/>
        <rFont val="Arial CE"/>
        <family val="2"/>
        <charset val="238"/>
      </rPr>
      <t>řadá, upínání na šrouby, s vestavěnou regulací, s uspořádnání lamel horizontálně
Rozměr: 300x150 mm</t>
    </r>
  </si>
  <si>
    <t>23.D.2</t>
  </si>
  <si>
    <r>
      <t xml:space="preserve">Stěnová mřížka
- </t>
    </r>
    <r>
      <rPr>
        <sz val="10"/>
        <rFont val="Arial CE"/>
        <family val="2"/>
        <charset val="238"/>
      </rPr>
      <t>jednořadá, upínání se speciálním mechanismem včetně montážního rámečku, s uspořádnání lamel horizontálně a roztečí lamel 17,5mm
Rozměr: 800x200 mm</t>
    </r>
  </si>
  <si>
    <t>23.E.7</t>
  </si>
  <si>
    <r>
      <t xml:space="preserve">Potrubí 4-hranné, pozinkované </t>
    </r>
    <r>
      <rPr>
        <sz val="10"/>
        <rFont val="Arial"/>
        <family val="2"/>
        <charset val="238"/>
      </rPr>
      <t>+ 30% tvarovek.
Miniální třída těsnosti potrubních rozvodů: "C"
Do obvodu 1050 mm</t>
    </r>
  </si>
  <si>
    <t>23.E.8</t>
  </si>
  <si>
    <r>
      <t xml:space="preserve">Potrubí 4-hranné, pozinkované </t>
    </r>
    <r>
      <rPr>
        <sz val="10"/>
        <rFont val="Arial"/>
        <family val="2"/>
        <charset val="238"/>
      </rPr>
      <t>+ 30% tvarovek.
Miniální třída těsnosti potrubních rozvodů: "C"
Do obvodu 2630 mm</t>
    </r>
  </si>
  <si>
    <t>23.F.1</t>
  </si>
  <si>
    <r>
      <t xml:space="preserve">Kulisový tlumič hluku do hranatého potrubí
</t>
    </r>
    <r>
      <rPr>
        <sz val="10"/>
        <rFont val="Arial CE"/>
        <charset val="238"/>
      </rPr>
      <t>- v kašírovém provedení typ GKK
- včetně potrubí</t>
    </r>
    <r>
      <rPr>
        <b/>
        <sz val="10"/>
        <rFont val="Arial"/>
        <family val="2"/>
        <charset val="238"/>
      </rPr>
      <t xml:space="preserve">
</t>
    </r>
    <r>
      <rPr>
        <sz val="10"/>
        <rFont val="Arial CE"/>
        <charset val="238"/>
      </rPr>
      <t>Šířka kulisy 100mm,
Délka tlumiče hluku 500mm
Rozměr tlumiče: 300x200 mm</t>
    </r>
  </si>
  <si>
    <t>23.F.2</t>
  </si>
  <si>
    <r>
      <t xml:space="preserve">Kulisový tlumič hluku do hranatého potrubí
</t>
    </r>
    <r>
      <rPr>
        <sz val="10"/>
        <rFont val="Arial CE"/>
        <charset val="238"/>
      </rPr>
      <t>- v kašírovém provedení typ GKK
- včetně potrubí</t>
    </r>
    <r>
      <rPr>
        <b/>
        <sz val="10"/>
        <rFont val="Arial"/>
        <family val="2"/>
        <charset val="238"/>
      </rPr>
      <t xml:space="preserve">
</t>
    </r>
    <r>
      <rPr>
        <sz val="10"/>
        <rFont val="Arial CE"/>
        <charset val="238"/>
      </rPr>
      <t>Šířka kulisy 100mm,
Délka tlumiče hluku 1000mm
Rozměr tlumiče: 300x200 mm</t>
    </r>
  </si>
  <si>
    <t>23.H.1</t>
  </si>
  <si>
    <r>
      <t>Kaučuková izolace
-</t>
    </r>
    <r>
      <rPr>
        <sz val="10"/>
        <rFont val="Arial CE"/>
        <charset val="238"/>
      </rPr>
      <t xml:space="preserve"> se samolepící vrstvou a AL polepem</t>
    </r>
    <r>
      <rPr>
        <b/>
        <sz val="10"/>
        <rFont val="Arial CE"/>
        <charset val="238"/>
      </rPr>
      <t xml:space="preserve">
</t>
    </r>
    <r>
      <rPr>
        <sz val="10"/>
        <rFont val="Arial CE"/>
        <charset val="238"/>
      </rPr>
      <t>Tloušťka: 20 mm</t>
    </r>
  </si>
  <si>
    <t>K-Flex H DUCT</t>
  </si>
  <si>
    <r>
      <rPr>
        <b/>
        <sz val="10"/>
        <color indexed="8"/>
        <rFont val="Arial"/>
        <family val="2"/>
        <charset val="238"/>
      </rPr>
      <t xml:space="preserve">Venkovní klimatizační jednotka
</t>
    </r>
    <r>
      <rPr>
        <sz val="10"/>
        <color indexed="8"/>
        <rFont val="Arial"/>
        <family val="2"/>
        <charset val="238"/>
      </rPr>
      <t>Systém split 
Chladivo: R32
Chladící výkon: 5,0 kW</t>
    </r>
  </si>
  <si>
    <r>
      <rPr>
        <b/>
        <sz val="10"/>
        <color indexed="8"/>
        <rFont val="Arial"/>
        <family val="2"/>
        <charset val="238"/>
      </rPr>
      <t>Vnitřní klimatizační jednotka</t>
    </r>
    <r>
      <rPr>
        <sz val="10"/>
        <color indexed="8"/>
        <rFont val="Arial"/>
        <family val="2"/>
        <charset val="238"/>
      </rPr>
      <t xml:space="preserve"> 
4-cestná kazetová jednotka, včetně dekoračního panelu
Chladivo: R32
Chladící výkon: 5,0 kW </t>
    </r>
  </si>
  <si>
    <r>
      <t xml:space="preserve">Komunikační kabel 
</t>
    </r>
    <r>
      <rPr>
        <sz val="10"/>
        <rFont val="Arial CE"/>
        <charset val="238"/>
      </rPr>
      <t>pětižilový, stíněný o minimálním přůžezu drátu 1,5 mm</t>
    </r>
  </si>
  <si>
    <r>
      <t xml:space="preserve">Komunikační kabel
</t>
    </r>
    <r>
      <rPr>
        <sz val="10"/>
        <rFont val="Arial CE"/>
        <charset val="238"/>
      </rPr>
      <t>Kabel mezi vnitřní jednotkou a ovladačem</t>
    </r>
    <r>
      <rPr>
        <b/>
        <sz val="10"/>
        <rFont val="Arial"/>
        <family val="2"/>
        <charset val="238"/>
      </rPr>
      <t>.</t>
    </r>
  </si>
  <si>
    <r>
      <t xml:space="preserve">Venkovní jednotka - zdroj chladu
</t>
    </r>
    <r>
      <rPr>
        <sz val="10"/>
        <rFont val="Arial CE"/>
        <charset val="238"/>
      </rPr>
      <t>Vzduchem chlazená, v provedení tepelné čerpadlo
Velikost jednotky 8</t>
    </r>
    <r>
      <rPr>
        <b/>
        <sz val="10"/>
        <rFont val="Arial CE"/>
        <family val="2"/>
        <charset val="238"/>
      </rPr>
      <t xml:space="preserve">
Chladící výkon 14,7 kW</t>
    </r>
  </si>
  <si>
    <r>
      <t xml:space="preserve">Venkovní jednotka - zdroj chladu
</t>
    </r>
    <r>
      <rPr>
        <sz val="10"/>
        <rFont val="Arial CE"/>
        <charset val="238"/>
      </rPr>
      <t>Vzduchem chlazená, v provedení tepelné čerpadlo
Velikost jednotky 10</t>
    </r>
    <r>
      <rPr>
        <b/>
        <sz val="10"/>
        <rFont val="Arial CE"/>
        <family val="2"/>
        <charset val="238"/>
      </rPr>
      <t xml:space="preserve">
Chladící výkon 20,2 kW</t>
    </r>
  </si>
  <si>
    <r>
      <t xml:space="preserve">Venkovní jednotka - zdroj chladu
</t>
    </r>
    <r>
      <rPr>
        <sz val="10"/>
        <rFont val="Arial CE"/>
        <charset val="238"/>
      </rPr>
      <t>Vzduchem chlazená, v provedení tepelné čerpadlo
Velikost jednotky 12</t>
    </r>
    <r>
      <rPr>
        <b/>
        <sz val="10"/>
        <rFont val="Arial CE"/>
        <family val="2"/>
        <charset val="238"/>
      </rPr>
      <t xml:space="preserve">
Chladící výkon 23,4 kW</t>
    </r>
  </si>
  <si>
    <r>
      <t xml:space="preserve">Vnitřní 4-cestná kazetová jednotka včetně dekoračního panelu
</t>
    </r>
    <r>
      <rPr>
        <sz val="10"/>
        <rFont val="Arial CE"/>
        <charset val="238"/>
      </rPr>
      <t xml:space="preserve">Velikost jednotky 40
</t>
    </r>
    <r>
      <rPr>
        <b/>
        <sz val="10"/>
        <rFont val="Arial CE"/>
        <charset val="238"/>
      </rPr>
      <t>Jmenovitý výkon chlazení: 4,0 kW</t>
    </r>
  </si>
  <si>
    <r>
      <t xml:space="preserve">Venkovní jednotka - zdroj chladu
</t>
    </r>
    <r>
      <rPr>
        <sz val="10"/>
        <rFont val="Arial CE"/>
        <charset val="238"/>
      </rPr>
      <t>Vzduchem chlazená, v provedení tepelné čerpadlo
Velikost jednotky 10</t>
    </r>
    <r>
      <rPr>
        <b/>
        <sz val="10"/>
        <rFont val="Arial CE"/>
        <family val="2"/>
        <charset val="238"/>
      </rPr>
      <t xml:space="preserve">
Chladící výkon 17,6 kW</t>
    </r>
  </si>
  <si>
    <r>
      <t xml:space="preserve">Venkovní jednotka - zdroj chladu
</t>
    </r>
    <r>
      <rPr>
        <sz val="10"/>
        <rFont val="Arial CE"/>
        <charset val="238"/>
      </rPr>
      <t>Vzduchem chlazená, v provedení tepelné čerpadlo
Velikost jednotky 12</t>
    </r>
    <r>
      <rPr>
        <b/>
        <sz val="10"/>
        <rFont val="Arial CE"/>
        <family val="2"/>
        <charset val="238"/>
      </rPr>
      <t xml:space="preserve">
Chladící výkon 26,0 kW</t>
    </r>
  </si>
  <si>
    <r>
      <t xml:space="preserve">Vnitřní nástěnná jednotka
</t>
    </r>
    <r>
      <rPr>
        <sz val="10"/>
        <rFont val="Arial CE"/>
        <charset val="238"/>
      </rPr>
      <t xml:space="preserve">Velikost jednotky 50
</t>
    </r>
    <r>
      <rPr>
        <b/>
        <sz val="10"/>
        <rFont val="Arial CE"/>
        <charset val="238"/>
      </rPr>
      <t>Jmenovitý výkon chlazení: 5,0 kW</t>
    </r>
  </si>
  <si>
    <r>
      <t xml:space="preserve">Venkovní jednotka - zdroj chladu
</t>
    </r>
    <r>
      <rPr>
        <sz val="10"/>
        <rFont val="Arial CE"/>
        <charset val="238"/>
      </rPr>
      <t>Vzduchem chlazená, v provedení tepelné čerpadlo
Velikost jednotky 12</t>
    </r>
    <r>
      <rPr>
        <b/>
        <sz val="10"/>
        <rFont val="Arial CE"/>
        <family val="2"/>
        <charset val="238"/>
      </rPr>
      <t xml:space="preserve">
Chladící výkon 25,0 kW</t>
    </r>
  </si>
  <si>
    <r>
      <t xml:space="preserve">Vnitřní nástěnná jednotka
</t>
    </r>
    <r>
      <rPr>
        <sz val="10"/>
        <rFont val="Arial CE"/>
        <charset val="238"/>
      </rPr>
      <t xml:space="preserve">Velikost jednotky 40
</t>
    </r>
    <r>
      <rPr>
        <b/>
        <sz val="10"/>
        <rFont val="Arial CE"/>
        <charset val="238"/>
      </rPr>
      <t>Jmenovitý výkon chlazení: 4,0 kW</t>
    </r>
  </si>
  <si>
    <r>
      <t xml:space="preserve">Venkovní jednotka - zdroj chladu
</t>
    </r>
    <r>
      <rPr>
        <sz val="10"/>
        <rFont val="Arial CE"/>
        <charset val="238"/>
      </rPr>
      <t>Vzduchem chlazená, v provedení tepelné čerpadlo
Velikost jednotky 8</t>
    </r>
    <r>
      <rPr>
        <b/>
        <sz val="10"/>
        <rFont val="Arial CE"/>
        <family val="2"/>
        <charset val="238"/>
      </rPr>
      <t xml:space="preserve">
Chladící výkon 15,6 kW</t>
    </r>
  </si>
  <si>
    <r>
      <t xml:space="preserve">Venkovní jednotka - zdroj chladu
</t>
    </r>
    <r>
      <rPr>
        <sz val="10"/>
        <rFont val="Arial CE"/>
        <charset val="238"/>
      </rPr>
      <t>Vzduchem chlazená, v provedení tepelné čerpadlo
Velikost jednotky 12</t>
    </r>
    <r>
      <rPr>
        <b/>
        <sz val="10"/>
        <rFont val="Arial CE"/>
        <family val="2"/>
        <charset val="238"/>
      </rPr>
      <t xml:space="preserve">
Chladící výkon 25,8 kW</t>
    </r>
  </si>
  <si>
    <r>
      <t xml:space="preserve">Venkovní jednotka - zdroj chladu
</t>
    </r>
    <r>
      <rPr>
        <sz val="10"/>
        <rFont val="Arial CE"/>
        <charset val="238"/>
      </rPr>
      <t>Vzduchem chlazená, v provedení tepelné čerpadlo
Velikost jednotky 12</t>
    </r>
    <r>
      <rPr>
        <b/>
        <sz val="10"/>
        <rFont val="Arial CE"/>
        <family val="2"/>
        <charset val="238"/>
      </rPr>
      <t xml:space="preserve">
Chladící výkon 23,7 kW</t>
    </r>
  </si>
  <si>
    <r>
      <t xml:space="preserve">BACnet Interface
</t>
    </r>
    <r>
      <rPr>
        <sz val="10"/>
        <rFont val="Arial CE"/>
        <charset val="238"/>
      </rPr>
      <t xml:space="preserve">integrovaný řídicí systém propojující systém VRV se systémem BMS
Brána BACnet musí být v provedení IP a musí splňovat standardy technologií Mendelu, kdy komunikace s velínem v budově Q musí probíhat po stejných branách. </t>
    </r>
  </si>
  <si>
    <r>
      <t xml:space="preserve">Deska pro přidání 2 kumunikačních portů DIII-NET
</t>
    </r>
    <r>
      <rPr>
        <sz val="10"/>
        <rFont val="Arial CE"/>
        <charset val="238"/>
      </rPr>
      <t>pro instalaci BACnet brány</t>
    </r>
  </si>
  <si>
    <t>kpl</t>
  </si>
  <si>
    <r>
      <t>Zprovoznění zařízení</t>
    </r>
    <r>
      <rPr>
        <sz val="10"/>
        <rFont val="Arial CE"/>
        <charset val="238"/>
      </rPr>
      <t>, zaregulování</t>
    </r>
  </si>
  <si>
    <r>
      <t>Dokumentace skutečného stavu</t>
    </r>
    <r>
      <rPr>
        <sz val="10"/>
        <rFont val="Arial CE"/>
        <charset val="238"/>
      </rPr>
      <t xml:space="preserve"> (3 PARÉ) + 1x elektronická podoba</t>
    </r>
  </si>
  <si>
    <r>
      <t xml:space="preserve">Dokumentace pro předání díla :
</t>
    </r>
    <r>
      <rPr>
        <sz val="10"/>
        <rFont val="Arial CE"/>
        <charset val="238"/>
      </rPr>
      <t>- návod k obsluze - generální a jednotlivých strojů a zařízení,
- protokol o zaškolení, 
- protokol o předání,
- ostatní potřebné protokoly</t>
    </r>
  </si>
  <si>
    <t>Celkem bez DPH</t>
  </si>
  <si>
    <t>REKAPITULACE dle zařízení</t>
  </si>
  <si>
    <t>VYPLŇUJÍ SE ORANŽOVĚ PODBARVENÉ BUŇKY TÉTO BARVY v záložkách:
Stavba, 
VN+ON
VZT
EL-Parametry, 
EL-Položky</t>
  </si>
  <si>
    <t>Vypracování dokumentace skutečného provedení stavby  dle SoD, platné legislativy, podmínek a, požadavků investora a uživatele a podmínek dotačního titulu. S - 45 hod, VZT - 90 hod, EL - 45 hod</t>
  </si>
  <si>
    <t>RTS_II/2022</t>
  </si>
  <si>
    <t>Hodnota A</t>
  </si>
  <si>
    <t>Hodnota B</t>
  </si>
  <si>
    <t>Dokumentace skut.prov. 0,00% z mezisoučtu 2</t>
  </si>
  <si>
    <t>Specifikace rozvaděče R01.11</t>
  </si>
  <si>
    <t>Kombinovaná přep.ochrana 1+ 2+3. st., TN-N (3+0), parametry viz v.č.E9</t>
  </si>
  <si>
    <t>Přep.ochrana 3. st., RFI/EMI filtr, 16A, DS, parametry viz v.č.E9</t>
  </si>
  <si>
    <t>Jistič CVS160F TM160D 3P 36kA</t>
  </si>
  <si>
    <t>Multimetr PM3255,x/5A, 2x I/O, nepřímé měř., komunikace Modbus</t>
  </si>
  <si>
    <t>Nastavení multimetru</t>
  </si>
  <si>
    <t>Komunikační brána Ethernet TCP/IP na Modbus Com'X 510, EBX510</t>
  </si>
  <si>
    <t>Propojovací prefabrikované kabely 450mm 6ks, A9XCAH06</t>
  </si>
  <si>
    <t>Propojovací kabel sériového portu Modbus RS485, 2 konektory 500mm</t>
  </si>
  <si>
    <t>Prefabrikovaný kabel 870mm 6ks 1konektor</t>
  </si>
  <si>
    <t>Jistič iC60H 1P 6A C, 10 kA, A9F07106</t>
  </si>
  <si>
    <t>Jistič iC60H 1P 16A C, 10 kA, A9F07116</t>
  </si>
  <si>
    <t>Jistič iC60H 3P 20A C, 10 kA, A9F07320</t>
  </si>
  <si>
    <t>Jistič iC60H 3P 25A C, 10 kA, A9F07325</t>
  </si>
  <si>
    <t>Jistič iC60H 3P 32A C, 10 kA, A9F07332</t>
  </si>
  <si>
    <t>Zkratovací svorkovnice 3f</t>
  </si>
  <si>
    <t>MPT 150/5A, např. METSEC T5CC015</t>
  </si>
  <si>
    <t>Vypínač 1P, iSW 32A, A9S60132</t>
  </si>
  <si>
    <t>Signálka IIL ZELENÁ 110-230 V</t>
  </si>
  <si>
    <t>Pojistkový odpínač SBI 3P 22x58 500/660V</t>
  </si>
  <si>
    <t>Pojistkový odpínač STI 1P  8,5x31,5 400V</t>
  </si>
  <si>
    <t>Pojistkový odpínač STI 3P  8,5x31,5 400V</t>
  </si>
  <si>
    <t xml:space="preserve">Pojistka gG 8,5X31,5, 2A, 380V, DF2BN0200 </t>
  </si>
  <si>
    <t>Pojistka aM 22X58, 100A, 500V, DF2FA100</t>
  </si>
  <si>
    <t>Kontakt iOF+SD24, ACTI9 IOF SD24</t>
  </si>
  <si>
    <t>Nízkonapěťové relé iRTBT, A9A15416</t>
  </si>
  <si>
    <t>Motorový pohon 220-240 V 50/60 Hz pro CVS 160, LV429434</t>
  </si>
  <si>
    <t>Napájecí modul. zdroj 230V/24V=, 60W, 2,5A, ABLM1A24025</t>
  </si>
  <si>
    <t>Acti 9 Smartlink SI B Ethernet wifi  MASTER, komunikační systém, A9XMZA08</t>
  </si>
  <si>
    <t>Acti 9 Smartlink Modbus SLAVE, komunikační systém sběru dat A9XMSB11</t>
  </si>
  <si>
    <t>Vzdálené pomocné ovládání Ti24 pro iC60 3P-4P, RCA iC60, A9C70124</t>
  </si>
  <si>
    <t>Propojovací třífázová lišta 3P, 100A, 1m, A9XPH357</t>
  </si>
  <si>
    <t>Propojovací vodič, třífázový propoj, 160A, 1m</t>
  </si>
  <si>
    <t>Řadová svorka 2,5 zapojená</t>
  </si>
  <si>
    <t>Řadová svorka 6 zapojená</t>
  </si>
  <si>
    <t>Řadová svorka 70 zapojená</t>
  </si>
  <si>
    <t>Koncová svěrka</t>
  </si>
  <si>
    <t>Patch kabel 0,6m Cat 6a</t>
  </si>
  <si>
    <t>Konektor RJ45 Cat 6A na DIN lištu</t>
  </si>
  <si>
    <t>Rozv. OCEP IP40/20, na omítku, min. 150M, vč. lišt, zákryttů, záslepek, viz v.č. E9</t>
  </si>
  <si>
    <t>Specifikace rozvaděče R01.11 - celkem</t>
  </si>
  <si>
    <t>Trubka ohebná 320 N PVC D 25/18,3 pevně, barva světle šedá</t>
  </si>
  <si>
    <t>KABEL SDĚLOVACÍ, OVLÁDACÍ IZOLACE PVC</t>
  </si>
  <si>
    <t>JYTY 4x1,0, stínění (laminovaná Al folie s příložným Cu drátem), zatažení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</si>
  <si>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</si>
  <si>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</si>
  <si>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</si>
  <si>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</si>
  <si>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</si>
  <si>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</si>
  <si>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</si>
  <si>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</si>
  <si>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</si>
  <si>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</si>
  <si>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</si>
  <si>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</si>
  <si>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</si>
  <si>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</si>
  <si>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</si>
  <si>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97</t>
  </si>
  <si>
    <t>98</t>
  </si>
  <si>
    <t>100</t>
  </si>
  <si>
    <t>101</t>
  </si>
  <si>
    <t>102</t>
  </si>
  <si>
    <t>SOFTWARE POWER MONITORING</t>
  </si>
  <si>
    <t>103</t>
  </si>
  <si>
    <t>Sdružená licence na přístroje, aktivní prvky v Power Monitoring, viz v.č. E9 a E10</t>
  </si>
  <si>
    <t>104</t>
  </si>
  <si>
    <t>Licence na přístroje, aktivní prvky v systému Power Monitoring, viz v.č. E9 a E10</t>
  </si>
  <si>
    <t>105</t>
  </si>
  <si>
    <t>Programování systému Power Monitoring Expert, začlenění prvků klimatizace</t>
  </si>
  <si>
    <t>106</t>
  </si>
  <si>
    <t>107</t>
  </si>
  <si>
    <t>108</t>
  </si>
  <si>
    <t>Parametrizace prvků EM - slabo</t>
  </si>
  <si>
    <t>109</t>
  </si>
  <si>
    <t>110</t>
  </si>
  <si>
    <t>111</t>
  </si>
  <si>
    <t>112</t>
  </si>
  <si>
    <t>HODINOVE ZUCTOVACI SAZBY - ÚPRAVA SCHÉMAT ROZVADĚČŮ, EM</t>
  </si>
  <si>
    <t>113</t>
  </si>
  <si>
    <t>Přepracování ovládání klima jednotek dle dodaného typu, viz popisy na E9 a E10</t>
  </si>
  <si>
    <t>114</t>
  </si>
  <si>
    <t>115</t>
  </si>
  <si>
    <t>116</t>
  </si>
  <si>
    <t>118</t>
  </si>
  <si>
    <t>119</t>
  </si>
  <si>
    <t>120</t>
  </si>
  <si>
    <t>121</t>
  </si>
  <si>
    <t>122</t>
  </si>
  <si>
    <t>123</t>
  </si>
  <si>
    <t>124</t>
  </si>
  <si>
    <t>14.9.2022</t>
  </si>
  <si>
    <t>3.Q 2022</t>
  </si>
  <si>
    <t>Procento podružného mat. % 1</t>
  </si>
  <si>
    <t>Procento podružného mat. % 2</t>
  </si>
  <si>
    <r>
      <t>Plyn pro tlakovou zkoušku</t>
    </r>
    <r>
      <rPr>
        <sz val="10"/>
        <rFont val="Arial CE"/>
        <charset val="238"/>
      </rPr>
      <t xml:space="preserve"> 
(3 tlakové lahve dusíku)</t>
    </r>
  </si>
  <si>
    <t>soub</t>
  </si>
  <si>
    <t>12.J.4</t>
  </si>
  <si>
    <t>13.J.4</t>
  </si>
  <si>
    <t>21.J.3</t>
  </si>
  <si>
    <t>21.J.4</t>
  </si>
  <si>
    <t>22.J.4</t>
  </si>
  <si>
    <t>11.J.4</t>
  </si>
  <si>
    <t>23.J.4</t>
  </si>
  <si>
    <r>
      <t>Plyn pro tlakovou zkoušku</t>
    </r>
    <r>
      <rPr>
        <sz val="10"/>
        <rFont val="Arial CE"/>
        <charset val="238"/>
      </rPr>
      <t xml:space="preserve"> 
(1 tlaková lahev dusíku)</t>
    </r>
  </si>
  <si>
    <t>24.J.3</t>
  </si>
  <si>
    <t>31.J.4</t>
  </si>
  <si>
    <t>32.J.4</t>
  </si>
  <si>
    <t>33.J.4</t>
  </si>
  <si>
    <t>41.J.4</t>
  </si>
  <si>
    <t>42.J.4</t>
  </si>
  <si>
    <t>43.J.4</t>
  </si>
  <si>
    <t>51.J.4</t>
  </si>
  <si>
    <t>52.J.4</t>
  </si>
  <si>
    <t>vodorovné prostupy:156,26*1,2</t>
  </si>
  <si>
    <t>vodorovné prostupy:82,88*1,2</t>
  </si>
  <si>
    <t>Potrubí z PPR, D 20x3,4 mm, PN 20, vč. kovových podpěr a závěsů a zed. výpom.</t>
  </si>
  <si>
    <t>Potrubí z PPR, D 25x4,2 mm, PN 20, vč. kovových podpěr a závěsů a zed. výpom.</t>
  </si>
  <si>
    <t>Potrubí z PPR, D 32x5,4 mm, PN 20, vč. kovových podpěr a závěsů a zed. výpom.</t>
  </si>
  <si>
    <t>do umyvadel:23,47*1,2</t>
  </si>
  <si>
    <t>k jednotce:40,6*1,2</t>
  </si>
  <si>
    <t>vodorovné:442,752*1,2</t>
  </si>
  <si>
    <t>do umyvadel:85,595*1,2</t>
  </si>
  <si>
    <t>vodorovné:376,67*1,2</t>
  </si>
  <si>
    <t>do umyvadel:13,62*1,2</t>
  </si>
  <si>
    <t>vodorovné:16,32*1,2</t>
  </si>
  <si>
    <t>30a</t>
  </si>
  <si>
    <t>Snímací modul energie (výkonu) Acti 9 PowerTag F63, 3P+N, A9MEM1570</t>
  </si>
  <si>
    <t>Rozvaděč R01.11</t>
  </si>
  <si>
    <t>Specifikace rozvaděče R01.11, schéma viz v.č. E9</t>
  </si>
  <si>
    <t>Montáž přístrojů a kompletační práce, propojovací vodiče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</si>
</sst>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0"/>
    <numFmt numFmtId="165" formatCode="\ #,##0&quot; Kč &quot;;\-#,##0&quot; Kč &quot;;&quot; -&quot;#&quot; Kč &quot;;@\ "/>
    <numFmt numFmtId="166" formatCode="#,###\ [$Kč-405];\-#,###\ [$Kč-405]"/>
    <numFmt numFmtId="167" formatCode="#"/>
    <numFmt numFmtId="168" formatCode="#,###\ [$Kč-405];[Red]\-#,###\ [$Kč-405]"/>
  </numFmts>
  <fonts count="4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rgb="FF000000"/>
      <name val="慔潨慭"/>
      <charset val="238"/>
    </font>
    <font>
      <b/>
      <sz val="9"/>
      <color rgb="FF000000"/>
      <name val="慔潨慭"/>
      <charset val="238"/>
    </font>
    <font>
      <b/>
      <sz val="8"/>
      <color rgb="FF000000"/>
      <name val="慔潨慭"/>
      <charset val="238"/>
    </font>
    <font>
      <b/>
      <sz val="11"/>
      <color rgb="FF000000"/>
      <name val="慔潨慭"/>
      <charset val="238"/>
    </font>
    <font>
      <i/>
      <sz val="9"/>
      <color rgb="FF000000"/>
      <name val="慔潨慭"/>
      <charset val="238"/>
    </font>
    <font>
      <i/>
      <sz val="8"/>
      <color rgb="FF000000"/>
      <name val="慔潨慭"/>
      <charset val="238"/>
    </font>
    <font>
      <b/>
      <sz val="14"/>
      <name val="Arial CE"/>
      <charset val="238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2"/>
      <name val="formata"/>
      <charset val="238"/>
    </font>
    <font>
      <b/>
      <sz val="9"/>
      <name val="Arial CE"/>
      <family val="2"/>
      <charset val="238"/>
    </font>
    <font>
      <b/>
      <sz val="11"/>
      <name val="Arial"/>
      <family val="2"/>
      <charset val="238"/>
    </font>
    <font>
      <sz val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trike/>
      <sz val="10"/>
      <name val="Arial"/>
      <family val="2"/>
      <charset val="238"/>
    </font>
    <font>
      <sz val="10"/>
      <name val="formata"/>
    </font>
    <font>
      <sz val="10"/>
      <name val="formata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29" fillId="0" borderId="0"/>
    <xf numFmtId="0" fontId="32" fillId="0" borderId="0"/>
    <xf numFmtId="0" fontId="29" fillId="0" borderId="0"/>
    <xf numFmtId="0" fontId="1" fillId="0" borderId="0"/>
    <xf numFmtId="0" fontId="1" fillId="0" borderId="0"/>
  </cellStyleXfs>
  <cellXfs count="549">
    <xf numFmtId="0" fontId="0" fillId="0" borderId="0" xfId="0"/>
    <xf numFmtId="0" fontId="0" fillId="0" borderId="0" xfId="0" applyAlignment="1"/>
    <xf numFmtId="14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10" fillId="0" borderId="6" xfId="0" applyFont="1" applyBorder="1"/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10" fillId="0" borderId="1" xfId="0" applyFont="1" applyBorder="1"/>
    <xf numFmtId="0" fontId="10" fillId="0" borderId="0" xfId="0" applyFont="1" applyBorder="1"/>
    <xf numFmtId="0" fontId="10" fillId="0" borderId="6" xfId="0" applyFont="1" applyBorder="1" applyAlignment="1"/>
    <xf numFmtId="0" fontId="10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10" fillId="0" borderId="0" xfId="0" applyFont="1"/>
    <xf numFmtId="0" fontId="10" fillId="0" borderId="2" xfId="0" applyFont="1" applyBorder="1" applyAlignment="1">
      <alignment horizontal="right"/>
    </xf>
    <xf numFmtId="0" fontId="10" fillId="0" borderId="6" xfId="0" applyFont="1" applyBorder="1" applyAlignment="1">
      <alignment vertical="top"/>
    </xf>
    <xf numFmtId="14" fontId="10" fillId="0" borderId="6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left" vertical="center" indent="1"/>
    </xf>
    <xf numFmtId="1" fontId="10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10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10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10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10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10" fillId="0" borderId="18" xfId="0" applyFont="1" applyFill="1" applyBorder="1" applyAlignment="1">
      <alignment horizontal="left" vertical="top"/>
    </xf>
    <xf numFmtId="0" fontId="10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10" fillId="0" borderId="14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/>
    <xf numFmtId="0" fontId="6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10" fillId="0" borderId="6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indent="1"/>
    </xf>
    <xf numFmtId="49" fontId="8" fillId="2" borderId="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0" fontId="10" fillId="2" borderId="0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10" fillId="0" borderId="0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3" borderId="30" xfId="0" applyNumberFormat="1" applyFill="1" applyBorder="1" applyAlignment="1"/>
    <xf numFmtId="3" fontId="9" fillId="2" borderId="27" xfId="0" applyNumberFormat="1" applyFont="1" applyFill="1" applyBorder="1" applyAlignment="1">
      <alignment vertical="center"/>
    </xf>
    <xf numFmtId="3" fontId="9" fillId="2" borderId="18" xfId="0" applyNumberFormat="1" applyFont="1" applyFill="1" applyBorder="1" applyAlignment="1">
      <alignment vertical="center"/>
    </xf>
    <xf numFmtId="3" fontId="9" fillId="2" borderId="18" xfId="0" applyNumberFormat="1" applyFont="1" applyFill="1" applyBorder="1" applyAlignment="1">
      <alignment vertical="center" wrapText="1"/>
    </xf>
    <xf numFmtId="3" fontId="9" fillId="2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4" fillId="0" borderId="0" xfId="0" applyFont="1" applyAlignment="1">
      <alignment horizontal="center" shrinkToFit="1"/>
    </xf>
    <xf numFmtId="3" fontId="12" fillId="2" borderId="28" xfId="0" applyNumberFormat="1" applyFont="1" applyFill="1" applyBorder="1" applyAlignment="1">
      <alignment horizontal="center" vertical="center" wrapText="1" shrinkToFit="1"/>
    </xf>
    <xf numFmtId="3" fontId="9" fillId="2" borderId="28" xfId="0" applyNumberFormat="1" applyFont="1" applyFill="1" applyBorder="1" applyAlignment="1">
      <alignment horizontal="center" vertical="center" wrapText="1" shrinkToFit="1"/>
    </xf>
    <xf numFmtId="3" fontId="5" fillId="0" borderId="29" xfId="0" applyNumberFormat="1" applyFont="1" applyBorder="1" applyAlignment="1">
      <alignment horizontal="right" wrapText="1" shrinkToFit="1"/>
    </xf>
    <xf numFmtId="3" fontId="5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3" borderId="30" xfId="0" applyNumberFormat="1" applyFill="1" applyBorder="1" applyAlignment="1">
      <alignment wrapText="1" shrinkToFit="1"/>
    </xf>
    <xf numFmtId="3" fontId="0" fillId="3" borderId="30" xfId="0" applyNumberFormat="1" applyFill="1" applyBorder="1" applyAlignment="1">
      <alignment shrinkToFit="1"/>
    </xf>
    <xf numFmtId="0" fontId="6" fillId="2" borderId="11" xfId="0" applyFont="1" applyFill="1" applyBorder="1" applyAlignment="1">
      <alignment horizontal="left" vertical="center" indent="1"/>
    </xf>
    <xf numFmtId="0" fontId="7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6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10" fillId="2" borderId="13" xfId="0" applyNumberFormat="1" applyFont="1" applyFill="1" applyBorder="1" applyAlignment="1">
      <alignment horizontal="left" vertical="center"/>
    </xf>
    <xf numFmtId="0" fontId="8" fillId="0" borderId="0" xfId="0" applyFont="1"/>
    <xf numFmtId="0" fontId="17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/>
    </xf>
    <xf numFmtId="0" fontId="9" fillId="0" borderId="26" xfId="0" applyFont="1" applyBorder="1"/>
    <xf numFmtId="49" fontId="9" fillId="0" borderId="26" xfId="0" applyNumberFormat="1" applyFont="1" applyBorder="1" applyAlignment="1">
      <alignment vertical="center"/>
    </xf>
    <xf numFmtId="0" fontId="17" fillId="2" borderId="36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9" fillId="3" borderId="10" xfId="0" applyFont="1" applyFill="1" applyBorder="1"/>
    <xf numFmtId="0" fontId="9" fillId="3" borderId="6" xfId="0" applyFont="1" applyFill="1" applyBorder="1"/>
    <xf numFmtId="0" fontId="17" fillId="2" borderId="35" xfId="0" applyFont="1" applyFill="1" applyBorder="1" applyAlignment="1">
      <alignment horizontal="center" vertical="center" wrapText="1"/>
    </xf>
    <xf numFmtId="49" fontId="9" fillId="0" borderId="36" xfId="0" applyNumberFormat="1" applyFont="1" applyBorder="1" applyAlignment="1">
      <alignment vertical="center"/>
    </xf>
    <xf numFmtId="4" fontId="9" fillId="0" borderId="35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vertical="center"/>
    </xf>
    <xf numFmtId="4" fontId="9" fillId="0" borderId="38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vertical="center"/>
    </xf>
    <xf numFmtId="4" fontId="9" fillId="3" borderId="38" xfId="0" applyNumberFormat="1" applyFont="1" applyFill="1" applyBorder="1" applyAlignment="1">
      <alignment horizontal="center"/>
    </xf>
    <xf numFmtId="4" fontId="9" fillId="3" borderId="38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2" borderId="45" xfId="0" applyFill="1" applyBorder="1"/>
    <xf numFmtId="49" fontId="0" fillId="2" borderId="42" xfId="0" applyNumberFormat="1" applyFill="1" applyBorder="1" applyAlignment="1"/>
    <xf numFmtId="49" fontId="0" fillId="2" borderId="42" xfId="0" applyNumberFormat="1" applyFill="1" applyBorder="1"/>
    <xf numFmtId="0" fontId="0" fillId="2" borderId="42" xfId="0" applyFill="1" applyBorder="1"/>
    <xf numFmtId="0" fontId="0" fillId="2" borderId="41" xfId="0" applyFill="1" applyBorder="1"/>
    <xf numFmtId="0" fontId="0" fillId="2" borderId="36" xfId="0" applyFill="1" applyBorder="1"/>
    <xf numFmtId="0" fontId="18" fillId="0" borderId="0" xfId="0" applyFont="1"/>
    <xf numFmtId="0" fontId="18" fillId="0" borderId="26" xfId="0" applyFont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35" xfId="0" applyFill="1" applyBorder="1"/>
    <xf numFmtId="49" fontId="0" fillId="2" borderId="35" xfId="0" applyNumberFormat="1" applyFill="1" applyBorder="1"/>
    <xf numFmtId="0" fontId="0" fillId="2" borderId="47" xfId="0" applyFill="1" applyBorder="1" applyAlignment="1">
      <alignment vertical="top"/>
    </xf>
    <xf numFmtId="0" fontId="18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18" fillId="0" borderId="33" xfId="0" applyFont="1" applyBorder="1" applyAlignment="1">
      <alignment vertical="top" shrinkToFit="1"/>
    </xf>
    <xf numFmtId="0" fontId="18" fillId="0" borderId="26" xfId="0" applyFont="1" applyBorder="1" applyAlignment="1">
      <alignment vertical="top" shrinkToFit="1"/>
    </xf>
    <xf numFmtId="0" fontId="0" fillId="2" borderId="38" xfId="0" applyFill="1" applyBorder="1" applyAlignment="1">
      <alignment vertical="top" shrinkToFit="1"/>
    </xf>
    <xf numFmtId="0" fontId="0" fillId="2" borderId="10" xfId="0" applyFill="1" applyBorder="1" applyAlignment="1">
      <alignment vertical="top" shrinkToFit="1"/>
    </xf>
    <xf numFmtId="4" fontId="18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0" fontId="0" fillId="2" borderId="48" xfId="0" applyFill="1" applyBorder="1"/>
    <xf numFmtId="0" fontId="0" fillId="2" borderId="49" xfId="0" applyFill="1" applyBorder="1" applyAlignment="1">
      <alignment vertical="top"/>
    </xf>
    <xf numFmtId="49" fontId="0" fillId="2" borderId="49" xfId="0" applyNumberFormat="1" applyFill="1" applyBorder="1" applyAlignment="1">
      <alignment vertical="top"/>
    </xf>
    <xf numFmtId="49" fontId="0" fillId="2" borderId="47" xfId="0" applyNumberFormat="1" applyFill="1" applyBorder="1" applyAlignment="1">
      <alignment vertical="top"/>
    </xf>
    <xf numFmtId="4" fontId="0" fillId="2" borderId="47" xfId="0" applyNumberFormat="1" applyFill="1" applyBorder="1" applyAlignment="1">
      <alignment vertical="top"/>
    </xf>
    <xf numFmtId="0" fontId="10" fillId="2" borderId="15" xfId="0" applyFont="1" applyFill="1" applyBorder="1" applyAlignment="1">
      <alignment vertical="top"/>
    </xf>
    <xf numFmtId="0" fontId="10" fillId="2" borderId="12" xfId="0" applyFont="1" applyFill="1" applyBorder="1" applyAlignment="1">
      <alignment vertical="top"/>
    </xf>
    <xf numFmtId="4" fontId="10" fillId="2" borderId="22" xfId="0" applyNumberFormat="1" applyFont="1" applyFill="1" applyBorder="1" applyAlignment="1">
      <alignment vertical="top"/>
    </xf>
    <xf numFmtId="0" fontId="18" fillId="0" borderId="33" xfId="0" applyNumberFormat="1" applyFont="1" applyBorder="1" applyAlignment="1">
      <alignment horizontal="left" vertical="top" wrapText="1"/>
    </xf>
    <xf numFmtId="0" fontId="19" fillId="0" borderId="33" xfId="0" quotePrefix="1" applyNumberFormat="1" applyFont="1" applyBorder="1" applyAlignment="1">
      <alignment horizontal="left" vertical="top" wrapText="1"/>
    </xf>
    <xf numFmtId="0" fontId="0" fillId="2" borderId="38" xfId="0" applyNumberFormat="1" applyFill="1" applyBorder="1" applyAlignment="1">
      <alignment horizontal="left" vertical="top" wrapText="1"/>
    </xf>
    <xf numFmtId="49" fontId="10" fillId="2" borderId="12" xfId="0" applyNumberFormat="1" applyFont="1" applyFill="1" applyBorder="1" applyAlignment="1">
      <alignment horizontal="left" vertical="top" wrapText="1"/>
    </xf>
    <xf numFmtId="0" fontId="0" fillId="2" borderId="42" xfId="0" applyFill="1" applyBorder="1" applyAlignment="1">
      <alignment horizontal="center"/>
    </xf>
    <xf numFmtId="4" fontId="0" fillId="2" borderId="42" xfId="0" applyNumberFormat="1" applyFill="1" applyBorder="1"/>
    <xf numFmtId="4" fontId="0" fillId="0" borderId="0" xfId="0" applyNumberFormat="1"/>
    <xf numFmtId="4" fontId="18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4" fontId="0" fillId="2" borderId="35" xfId="0" applyNumberFormat="1" applyFill="1" applyBorder="1"/>
    <xf numFmtId="4" fontId="19" fillId="0" borderId="33" xfId="0" applyNumberFormat="1" applyFont="1" applyBorder="1" applyAlignment="1">
      <alignment vertical="top" wrapText="1" shrinkToFit="1"/>
    </xf>
    <xf numFmtId="4" fontId="10" fillId="2" borderId="12" xfId="0" applyNumberFormat="1" applyFont="1" applyFill="1" applyBorder="1" applyAlignment="1">
      <alignment vertical="top"/>
    </xf>
    <xf numFmtId="0" fontId="0" fillId="2" borderId="35" xfId="0" applyFill="1" applyBorder="1" applyAlignment="1">
      <alignment horizontal="center"/>
    </xf>
    <xf numFmtId="0" fontId="18" fillId="0" borderId="34" xfId="0" applyFont="1" applyBorder="1" applyAlignment="1">
      <alignment horizontal="center" vertical="top" shrinkToFit="1"/>
    </xf>
    <xf numFmtId="0" fontId="19" fillId="0" borderId="34" xfId="0" applyNumberFormat="1" applyFont="1" applyBorder="1" applyAlignment="1">
      <alignment horizontal="center" vertical="top" wrapText="1" shrinkToFit="1"/>
    </xf>
    <xf numFmtId="0" fontId="0" fillId="2" borderId="37" xfId="0" applyFill="1" applyBorder="1" applyAlignment="1">
      <alignment horizontal="center" vertical="top" shrinkToFit="1"/>
    </xf>
    <xf numFmtId="0" fontId="10" fillId="2" borderId="12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35" xfId="0" applyFill="1" applyBorder="1" applyAlignment="1">
      <alignment horizontal="center" wrapText="1"/>
    </xf>
    <xf numFmtId="0" fontId="0" fillId="2" borderId="50" xfId="0" applyFill="1" applyBorder="1" applyAlignment="1">
      <alignment horizontal="center" vertical="top"/>
    </xf>
    <xf numFmtId="0" fontId="0" fillId="0" borderId="0" xfId="0"/>
    <xf numFmtId="0" fontId="9" fillId="0" borderId="26" xfId="0" applyFont="1" applyBorder="1" applyAlignment="1">
      <alignment vertical="center"/>
    </xf>
    <xf numFmtId="49" fontId="9" fillId="0" borderId="26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vertical="center"/>
    </xf>
    <xf numFmtId="49" fontId="10" fillId="2" borderId="12" xfId="0" applyNumberFormat="1" applyFont="1" applyFill="1" applyBorder="1" applyAlignment="1">
      <alignment vertical="top"/>
    </xf>
    <xf numFmtId="4" fontId="18" fillId="0" borderId="33" xfId="0" applyNumberFormat="1" applyFont="1" applyBorder="1" applyAlignment="1">
      <alignment vertical="top" shrinkToFit="1"/>
    </xf>
    <xf numFmtId="4" fontId="0" fillId="2" borderId="38" xfId="0" applyNumberFormat="1" applyFill="1" applyBorder="1" applyAlignment="1">
      <alignment vertical="top" shrinkToFit="1"/>
    </xf>
    <xf numFmtId="0" fontId="18" fillId="0" borderId="10" xfId="0" applyNumberFormat="1" applyFont="1" applyBorder="1" applyAlignment="1">
      <alignment vertical="top"/>
    </xf>
    <xf numFmtId="4" fontId="18" fillId="0" borderId="38" xfId="0" applyNumberFormat="1" applyFont="1" applyBorder="1" applyAlignment="1">
      <alignment vertical="top" shrinkToFit="1"/>
    </xf>
    <xf numFmtId="0" fontId="18" fillId="0" borderId="38" xfId="0" applyFont="1" applyBorder="1" applyAlignment="1">
      <alignment vertical="top" shrinkToFit="1"/>
    </xf>
    <xf numFmtId="0" fontId="18" fillId="0" borderId="10" xfId="0" applyFont="1" applyBorder="1" applyAlignment="1">
      <alignment vertical="top" shrinkToFit="1"/>
    </xf>
    <xf numFmtId="0" fontId="0" fillId="0" borderId="47" xfId="0" applyFont="1" applyBorder="1" applyAlignment="1">
      <alignment vertical="top"/>
    </xf>
    <xf numFmtId="49" fontId="0" fillId="0" borderId="42" xfId="0" applyNumberFormat="1" applyBorder="1" applyAlignment="1">
      <alignment vertical="top"/>
    </xf>
    <xf numFmtId="0" fontId="0" fillId="4" borderId="51" xfId="0" applyFill="1" applyBorder="1" applyAlignment="1">
      <alignment horizontal="left" vertical="top"/>
    </xf>
    <xf numFmtId="49" fontId="0" fillId="4" borderId="52" xfId="0" applyNumberFormat="1" applyFill="1" applyBorder="1" applyAlignment="1">
      <alignment horizontal="left" vertical="top"/>
    </xf>
    <xf numFmtId="49" fontId="0" fillId="4" borderId="52" xfId="0" applyNumberFormat="1" applyFill="1" applyBorder="1" applyAlignment="1">
      <alignment horizontal="left" vertical="top" wrapText="1"/>
    </xf>
    <xf numFmtId="4" fontId="0" fillId="4" borderId="52" xfId="0" applyNumberFormat="1" applyFill="1" applyBorder="1" applyAlignment="1">
      <alignment horizontal="center" vertical="top"/>
    </xf>
    <xf numFmtId="0" fontId="0" fillId="4" borderId="53" xfId="0" applyFill="1" applyBorder="1" applyAlignment="1">
      <alignment horizontal="center" vertical="top"/>
    </xf>
    <xf numFmtId="0" fontId="0" fillId="4" borderId="51" xfId="0" applyFill="1" applyBorder="1" applyAlignment="1">
      <alignment horizontal="center" vertical="top"/>
    </xf>
    <xf numFmtId="0" fontId="0" fillId="4" borderId="54" xfId="0" applyFill="1" applyBorder="1" applyAlignment="1">
      <alignment horizontal="center" vertical="top" wrapText="1"/>
    </xf>
    <xf numFmtId="0" fontId="0" fillId="4" borderId="23" xfId="0" applyFill="1" applyBorder="1" applyAlignment="1">
      <alignment horizontal="left" vertical="top"/>
    </xf>
    <xf numFmtId="49" fontId="0" fillId="4" borderId="55" xfId="0" applyNumberFormat="1" applyFill="1" applyBorder="1" applyAlignment="1">
      <alignment horizontal="left" vertical="top"/>
    </xf>
    <xf numFmtId="4" fontId="0" fillId="0" borderId="54" xfId="0" applyNumberFormat="1" applyBorder="1" applyAlignment="1">
      <alignment horizontal="center" vertical="top"/>
    </xf>
    <xf numFmtId="0" fontId="0" fillId="4" borderId="9" xfId="0" applyFill="1" applyBorder="1" applyAlignment="1">
      <alignment horizontal="left" vertical="top"/>
    </xf>
    <xf numFmtId="0" fontId="0" fillId="4" borderId="10" xfId="0" applyNumberFormat="1" applyFill="1" applyBorder="1" applyAlignment="1">
      <alignment horizontal="left" vertical="top"/>
    </xf>
    <xf numFmtId="0" fontId="0" fillId="4" borderId="38" xfId="0" applyNumberFormat="1" applyFill="1" applyBorder="1" applyAlignment="1">
      <alignment horizontal="left" vertical="top" wrapText="1"/>
    </xf>
    <xf numFmtId="4" fontId="0" fillId="4" borderId="38" xfId="0" applyNumberFormat="1" applyFill="1" applyBorder="1" applyAlignment="1">
      <alignment horizontal="right" vertical="top" shrinkToFit="1"/>
    </xf>
    <xf numFmtId="4" fontId="0" fillId="4" borderId="49" xfId="0" applyNumberFormat="1" applyFill="1" applyBorder="1" applyAlignment="1">
      <alignment horizontal="right" vertical="top" shrinkToFit="1"/>
    </xf>
    <xf numFmtId="4" fontId="0" fillId="4" borderId="50" xfId="0" applyNumberFormat="1" applyFill="1" applyBorder="1" applyAlignment="1">
      <alignment horizontal="right" vertical="top" shrinkToFit="1"/>
    </xf>
    <xf numFmtId="4" fontId="0" fillId="4" borderId="57" xfId="0" applyNumberFormat="1" applyFill="1" applyBorder="1" applyAlignment="1">
      <alignment horizontal="center" vertical="top" shrinkToFit="1"/>
    </xf>
    <xf numFmtId="0" fontId="18" fillId="0" borderId="1" xfId="0" applyFont="1" applyBorder="1" applyAlignment="1">
      <alignment horizontal="left" vertical="top"/>
    </xf>
    <xf numFmtId="0" fontId="18" fillId="0" borderId="26" xfId="0" applyNumberFormat="1" applyFont="1" applyBorder="1" applyAlignment="1">
      <alignment horizontal="left" vertical="top"/>
    </xf>
    <xf numFmtId="4" fontId="18" fillId="0" borderId="33" xfId="0" applyNumberFormat="1" applyFont="1" applyBorder="1" applyAlignment="1">
      <alignment horizontal="right" vertical="top" shrinkToFit="1"/>
    </xf>
    <xf numFmtId="4" fontId="18" fillId="0" borderId="58" xfId="0" applyNumberFormat="1" applyFont="1" applyBorder="1" applyAlignment="1">
      <alignment horizontal="center" vertical="top" shrinkToFit="1"/>
    </xf>
    <xf numFmtId="4" fontId="0" fillId="4" borderId="10" xfId="0" applyNumberFormat="1" applyFill="1" applyBorder="1" applyAlignment="1">
      <alignment horizontal="right" vertical="top" shrinkToFit="1"/>
    </xf>
    <xf numFmtId="4" fontId="0" fillId="4" borderId="37" xfId="0" applyNumberFormat="1" applyFill="1" applyBorder="1" applyAlignment="1">
      <alignment horizontal="right" vertical="top" shrinkToFit="1"/>
    </xf>
    <xf numFmtId="0" fontId="18" fillId="0" borderId="3" xfId="0" applyFont="1" applyBorder="1" applyAlignment="1">
      <alignment horizontal="left" vertical="top"/>
    </xf>
    <xf numFmtId="0" fontId="18" fillId="0" borderId="59" xfId="0" applyNumberFormat="1" applyFont="1" applyBorder="1" applyAlignment="1">
      <alignment horizontal="left" vertical="top"/>
    </xf>
    <xf numFmtId="0" fontId="18" fillId="0" borderId="60" xfId="0" applyNumberFormat="1" applyFont="1" applyBorder="1" applyAlignment="1">
      <alignment horizontal="left" vertical="top" wrapText="1"/>
    </xf>
    <xf numFmtId="4" fontId="18" fillId="0" borderId="60" xfId="0" applyNumberFormat="1" applyFont="1" applyBorder="1" applyAlignment="1">
      <alignment horizontal="right" vertical="top" shrinkToFit="1"/>
    </xf>
    <xf numFmtId="4" fontId="18" fillId="0" borderId="61" xfId="0" applyNumberFormat="1" applyFont="1" applyBorder="1" applyAlignment="1">
      <alignment horizontal="center" vertical="top" shrinkToFit="1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3" fillId="5" borderId="11" xfId="0" applyNumberFormat="1" applyFont="1" applyFill="1" applyBorder="1" applyAlignment="1">
      <alignment horizontal="left" vertical="top" wrapText="1"/>
    </xf>
    <xf numFmtId="4" fontId="13" fillId="5" borderId="7" xfId="0" applyNumberFormat="1" applyFont="1" applyFill="1" applyBorder="1" applyAlignment="1">
      <alignment horizontal="right"/>
    </xf>
    <xf numFmtId="4" fontId="13" fillId="5" borderId="13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vertical="top"/>
    </xf>
    <xf numFmtId="4" fontId="18" fillId="0" borderId="0" xfId="0" applyNumberFormat="1" applyFont="1" applyBorder="1" applyAlignment="1">
      <alignment vertical="top" shrinkToFit="1"/>
    </xf>
    <xf numFmtId="0" fontId="18" fillId="0" borderId="0" xfId="0" applyFont="1" applyBorder="1" applyAlignment="1">
      <alignment vertical="top" shrinkToFit="1"/>
    </xf>
    <xf numFmtId="0" fontId="0" fillId="2" borderId="38" xfId="0" applyFill="1" applyBorder="1" applyAlignment="1">
      <alignment horizontal="center" vertical="top" shrinkToFit="1"/>
    </xf>
    <xf numFmtId="0" fontId="10" fillId="0" borderId="0" xfId="0" applyFont="1" applyBorder="1" applyAlignment="1">
      <alignment horizontal="right" vertical="center"/>
    </xf>
    <xf numFmtId="0" fontId="0" fillId="4" borderId="52" xfId="0" applyFill="1" applyBorder="1" applyAlignment="1">
      <alignment horizontal="center" vertical="top"/>
    </xf>
    <xf numFmtId="0" fontId="0" fillId="4" borderId="38" xfId="0" applyFill="1" applyBorder="1" applyAlignment="1">
      <alignment horizontal="center" vertical="top" shrinkToFit="1"/>
    </xf>
    <xf numFmtId="0" fontId="18" fillId="0" borderId="33" xfId="0" applyFont="1" applyBorder="1" applyAlignment="1">
      <alignment horizontal="center" vertical="top" shrinkToFit="1"/>
    </xf>
    <xf numFmtId="0" fontId="18" fillId="0" borderId="60" xfId="0" applyFont="1" applyBorder="1" applyAlignment="1">
      <alignment horizontal="center" vertical="top" shrinkToFit="1"/>
    </xf>
    <xf numFmtId="0" fontId="13" fillId="5" borderId="7" xfId="0" applyFont="1" applyFill="1" applyBorder="1" applyAlignment="1">
      <alignment horizontal="center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shrinkToFit="1"/>
    </xf>
    <xf numFmtId="4" fontId="18" fillId="0" borderId="34" xfId="0" applyNumberFormat="1" applyFont="1" applyBorder="1" applyAlignment="1">
      <alignment vertical="top" shrinkToFit="1"/>
    </xf>
    <xf numFmtId="0" fontId="18" fillId="0" borderId="38" xfId="0" applyNumberFormat="1" applyFont="1" applyBorder="1" applyAlignment="1">
      <alignment horizontal="left" vertical="top" wrapText="1"/>
    </xf>
    <xf numFmtId="0" fontId="18" fillId="0" borderId="37" xfId="0" applyFont="1" applyBorder="1" applyAlignment="1">
      <alignment horizontal="center" vertical="top" shrinkToFit="1"/>
    </xf>
    <xf numFmtId="0" fontId="18" fillId="0" borderId="38" xfId="0" applyFont="1" applyBorder="1" applyAlignment="1">
      <alignment vertical="top"/>
    </xf>
    <xf numFmtId="0" fontId="0" fillId="2" borderId="47" xfId="0" applyFill="1" applyBorder="1" applyAlignment="1">
      <alignment horizontal="center" vertical="top"/>
    </xf>
    <xf numFmtId="0" fontId="18" fillId="0" borderId="38" xfId="0" applyFont="1" applyBorder="1" applyAlignment="1">
      <alignment horizontal="center" vertical="top" shrinkToFit="1"/>
    </xf>
    <xf numFmtId="0" fontId="0" fillId="2" borderId="48" xfId="0" applyFill="1" applyBorder="1" applyAlignment="1">
      <alignment horizontal="center"/>
    </xf>
    <xf numFmtId="0" fontId="18" fillId="0" borderId="26" xfId="0" applyFont="1" applyFill="1" applyBorder="1" applyAlignment="1">
      <alignment vertical="top"/>
    </xf>
    <xf numFmtId="0" fontId="18" fillId="0" borderId="26" xfId="0" applyNumberFormat="1" applyFont="1" applyFill="1" applyBorder="1" applyAlignment="1">
      <alignment vertical="top"/>
    </xf>
    <xf numFmtId="0" fontId="18" fillId="0" borderId="33" xfId="0" applyNumberFormat="1" applyFont="1" applyFill="1" applyBorder="1" applyAlignment="1">
      <alignment horizontal="left" vertical="top" wrapText="1"/>
    </xf>
    <xf numFmtId="0" fontId="18" fillId="0" borderId="34" xfId="0" applyFont="1" applyFill="1" applyBorder="1" applyAlignment="1">
      <alignment horizontal="center" vertical="top" shrinkToFit="1"/>
    </xf>
    <xf numFmtId="4" fontId="18" fillId="0" borderId="33" xfId="0" applyNumberFormat="1" applyFont="1" applyFill="1" applyBorder="1" applyAlignment="1">
      <alignment vertical="top" shrinkToFit="1"/>
    </xf>
    <xf numFmtId="0" fontId="18" fillId="0" borderId="33" xfId="0" applyFont="1" applyFill="1" applyBorder="1" applyAlignment="1">
      <alignment horizontal="center" vertical="top" shrinkToFit="1"/>
    </xf>
    <xf numFmtId="0" fontId="18" fillId="0" borderId="26" xfId="0" applyFont="1" applyFill="1" applyBorder="1" applyAlignment="1">
      <alignment vertical="top" shrinkToFit="1"/>
    </xf>
    <xf numFmtId="0" fontId="18" fillId="0" borderId="33" xfId="0" applyFont="1" applyFill="1" applyBorder="1" applyAlignment="1">
      <alignment vertical="top" shrinkToFit="1"/>
    </xf>
    <xf numFmtId="0" fontId="27" fillId="0" borderId="0" xfId="0" applyFont="1"/>
    <xf numFmtId="49" fontId="10" fillId="11" borderId="6" xfId="0" applyNumberFormat="1" applyFont="1" applyFill="1" applyBorder="1" applyAlignment="1" applyProtection="1">
      <alignment horizontal="right" vertical="center"/>
      <protection locked="0"/>
    </xf>
    <xf numFmtId="49" fontId="10" fillId="11" borderId="0" xfId="0" applyNumberFormat="1" applyFont="1" applyFill="1" applyBorder="1" applyAlignment="1" applyProtection="1">
      <alignment horizontal="left" vertical="center"/>
      <protection locked="0"/>
    </xf>
    <xf numFmtId="4" fontId="18" fillId="11" borderId="33" xfId="0" applyNumberFormat="1" applyFont="1" applyFill="1" applyBorder="1" applyAlignment="1" applyProtection="1">
      <alignment vertical="top" shrinkToFit="1"/>
      <protection locked="0"/>
    </xf>
    <xf numFmtId="4" fontId="18" fillId="0" borderId="33" xfId="0" applyNumberFormat="1" applyFont="1" applyBorder="1" applyAlignment="1" applyProtection="1">
      <alignment vertical="top" shrinkToFit="1"/>
      <protection locked="0"/>
    </xf>
    <xf numFmtId="4" fontId="0" fillId="2" borderId="38" xfId="0" applyNumberFormat="1" applyFill="1" applyBorder="1" applyAlignment="1" applyProtection="1">
      <alignment vertical="top" shrinkToFit="1"/>
      <protection locked="0"/>
    </xf>
    <xf numFmtId="4" fontId="18" fillId="0" borderId="33" xfId="0" applyNumberFormat="1" applyFont="1" applyFill="1" applyBorder="1" applyAlignment="1" applyProtection="1">
      <alignment vertical="top" shrinkToFit="1"/>
      <protection locked="0"/>
    </xf>
    <xf numFmtId="4" fontId="18" fillId="0" borderId="33" xfId="0" applyNumberFormat="1" applyFont="1" applyFill="1" applyBorder="1" applyAlignment="1" applyProtection="1">
      <alignment vertical="top" shrinkToFit="1"/>
    </xf>
    <xf numFmtId="4" fontId="18" fillId="11" borderId="33" xfId="0" applyNumberFormat="1" applyFont="1" applyFill="1" applyBorder="1" applyAlignment="1" applyProtection="1">
      <alignment horizontal="right" vertical="top" shrinkToFit="1"/>
      <protection locked="0"/>
    </xf>
    <xf numFmtId="4" fontId="18" fillId="11" borderId="60" xfId="0" applyNumberFormat="1" applyFont="1" applyFill="1" applyBorder="1" applyAlignment="1" applyProtection="1">
      <alignment horizontal="right" vertical="top" shrinkToFit="1"/>
      <protection locked="0"/>
    </xf>
    <xf numFmtId="4" fontId="18" fillId="0" borderId="38" xfId="0" applyNumberFormat="1" applyFont="1" applyFill="1" applyBorder="1" applyAlignment="1" applyProtection="1">
      <alignment vertical="top" shrinkToFit="1"/>
      <protection locked="0"/>
    </xf>
    <xf numFmtId="0" fontId="29" fillId="0" borderId="0" xfId="3"/>
    <xf numFmtId="0" fontId="7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7" fillId="12" borderId="63" xfId="3" applyFont="1" applyFill="1" applyBorder="1" applyAlignment="1">
      <alignment horizontal="center"/>
    </xf>
    <xf numFmtId="0" fontId="7" fillId="12" borderId="64" xfId="3" applyFont="1" applyFill="1" applyBorder="1" applyAlignment="1">
      <alignment horizontal="left"/>
    </xf>
    <xf numFmtId="0" fontId="7" fillId="12" borderId="64" xfId="3" applyFont="1" applyFill="1" applyBorder="1" applyAlignment="1">
      <alignment horizontal="center"/>
    </xf>
    <xf numFmtId="0" fontId="7" fillId="12" borderId="65" xfId="3" applyFont="1" applyFill="1" applyBorder="1" applyAlignment="1">
      <alignment horizontal="center"/>
    </xf>
    <xf numFmtId="0" fontId="7" fillId="12" borderId="66" xfId="3" applyFont="1" applyFill="1" applyBorder="1" applyAlignment="1">
      <alignment horizontal="center"/>
    </xf>
    <xf numFmtId="0" fontId="7" fillId="12" borderId="67" xfId="3" applyFont="1" applyFill="1" applyBorder="1" applyAlignment="1">
      <alignment horizontal="center"/>
    </xf>
    <xf numFmtId="0" fontId="7" fillId="12" borderId="70" xfId="3" applyFont="1" applyFill="1" applyBorder="1" applyAlignment="1">
      <alignment horizontal="center"/>
    </xf>
    <xf numFmtId="0" fontId="7" fillId="12" borderId="71" xfId="3" applyFont="1" applyFill="1" applyBorder="1" applyAlignment="1">
      <alignment horizontal="center"/>
    </xf>
    <xf numFmtId="0" fontId="7" fillId="12" borderId="72" xfId="3" applyFont="1" applyFill="1" applyBorder="1" applyAlignment="1">
      <alignment horizontal="center"/>
    </xf>
    <xf numFmtId="0" fontId="7" fillId="12" borderId="73" xfId="3" applyFont="1" applyFill="1" applyBorder="1" applyAlignment="1">
      <alignment horizontal="center"/>
    </xf>
    <xf numFmtId="0" fontId="29" fillId="0" borderId="74" xfId="3" applyBorder="1"/>
    <xf numFmtId="0" fontId="29" fillId="0" borderId="64" xfId="3" applyBorder="1"/>
    <xf numFmtId="0" fontId="29" fillId="0" borderId="75" xfId="3" applyBorder="1"/>
    <xf numFmtId="49" fontId="7" fillId="0" borderId="1" xfId="3" applyNumberFormat="1" applyFont="1" applyBorder="1" applyAlignment="1">
      <alignment horizontal="left" vertical="center"/>
    </xf>
    <xf numFmtId="49" fontId="30" fillId="0" borderId="0" xfId="3" applyNumberFormat="1" applyFont="1" applyAlignment="1">
      <alignment vertical="center" wrapText="1"/>
    </xf>
    <xf numFmtId="49" fontId="30" fillId="0" borderId="0" xfId="3" applyNumberFormat="1" applyFont="1" applyAlignment="1">
      <alignment horizontal="center" vertical="center" wrapText="1"/>
    </xf>
    <xf numFmtId="0" fontId="30" fillId="0" borderId="0" xfId="3" applyFont="1" applyAlignment="1">
      <alignment horizontal="center" vertical="center"/>
    </xf>
    <xf numFmtId="165" fontId="30" fillId="0" borderId="0" xfId="3" applyNumberFormat="1" applyFont="1" applyAlignment="1">
      <alignment horizontal="center" vertical="center"/>
    </xf>
    <xf numFmtId="165" fontId="30" fillId="0" borderId="2" xfId="3" applyNumberFormat="1" applyFont="1" applyBorder="1" applyAlignment="1">
      <alignment horizontal="center" vertical="center"/>
    </xf>
    <xf numFmtId="49" fontId="29" fillId="0" borderId="79" xfId="3" applyNumberFormat="1" applyBorder="1" applyAlignment="1">
      <alignment horizontal="left" vertical="center"/>
    </xf>
    <xf numFmtId="49" fontId="30" fillId="0" borderId="80" xfId="3" applyNumberFormat="1" applyFont="1" applyBorder="1" applyAlignment="1">
      <alignment vertical="center" wrapText="1"/>
    </xf>
    <xf numFmtId="49" fontId="30" fillId="0" borderId="80" xfId="3" applyNumberFormat="1" applyFont="1" applyBorder="1" applyAlignment="1">
      <alignment horizontal="center" vertical="center" wrapText="1"/>
    </xf>
    <xf numFmtId="0" fontId="30" fillId="0" borderId="80" xfId="3" applyFont="1" applyBorder="1" applyAlignment="1">
      <alignment horizontal="center" vertical="center"/>
    </xf>
    <xf numFmtId="165" fontId="30" fillId="0" borderId="80" xfId="3" applyNumberFormat="1" applyFont="1" applyBorder="1" applyAlignment="1">
      <alignment horizontal="center" vertical="center"/>
    </xf>
    <xf numFmtId="165" fontId="30" fillId="0" borderId="81" xfId="3" applyNumberFormat="1" applyFont="1" applyBorder="1" applyAlignment="1">
      <alignment horizontal="center" vertical="center"/>
    </xf>
    <xf numFmtId="0" fontId="33" fillId="12" borderId="74" xfId="3" applyFont="1" applyFill="1" applyBorder="1" applyAlignment="1">
      <alignment vertical="center"/>
    </xf>
    <xf numFmtId="0" fontId="34" fillId="12" borderId="64" xfId="3" applyFont="1" applyFill="1" applyBorder="1" applyAlignment="1">
      <alignment vertical="center" wrapText="1"/>
    </xf>
    <xf numFmtId="0" fontId="35" fillId="12" borderId="64" xfId="3" applyFont="1" applyFill="1" applyBorder="1" applyAlignment="1">
      <alignment vertical="center"/>
    </xf>
    <xf numFmtId="0" fontId="35" fillId="12" borderId="75" xfId="3" applyFont="1" applyFill="1" applyBorder="1" applyAlignment="1">
      <alignment vertical="center"/>
    </xf>
    <xf numFmtId="0" fontId="33" fillId="12" borderId="79" xfId="3" applyFont="1" applyFill="1" applyBorder="1" applyAlignment="1">
      <alignment vertical="center"/>
    </xf>
    <xf numFmtId="0" fontId="7" fillId="12" borderId="80" xfId="3" applyFont="1" applyFill="1" applyBorder="1" applyAlignment="1">
      <alignment vertical="center"/>
    </xf>
    <xf numFmtId="0" fontId="35" fillId="12" borderId="80" xfId="3" applyFont="1" applyFill="1" applyBorder="1" applyAlignment="1">
      <alignment vertical="center"/>
    </xf>
    <xf numFmtId="0" fontId="35" fillId="12" borderId="81" xfId="3" applyFont="1" applyFill="1" applyBorder="1" applyAlignment="1">
      <alignment vertical="center"/>
    </xf>
    <xf numFmtId="49" fontId="31" fillId="0" borderId="74" xfId="3" applyNumberFormat="1" applyFont="1" applyBorder="1" applyAlignment="1">
      <alignment horizontal="center" vertical="center" wrapText="1"/>
    </xf>
    <xf numFmtId="0" fontId="29" fillId="0" borderId="64" xfId="3" applyBorder="1" applyAlignment="1">
      <alignment vertical="center" wrapText="1"/>
    </xf>
    <xf numFmtId="0" fontId="29" fillId="0" borderId="64" xfId="3" applyBorder="1" applyAlignment="1">
      <alignment horizontal="center" vertical="center"/>
    </xf>
    <xf numFmtId="49" fontId="29" fillId="0" borderId="64" xfId="3" applyNumberFormat="1" applyBorder="1" applyAlignment="1">
      <alignment horizontal="center" vertical="center"/>
    </xf>
    <xf numFmtId="0" fontId="29" fillId="0" borderId="75" xfId="3" applyBorder="1" applyAlignment="1">
      <alignment horizontal="center" vertical="center"/>
    </xf>
    <xf numFmtId="49" fontId="36" fillId="13" borderId="1" xfId="3" applyNumberFormat="1" applyFont="1" applyFill="1" applyBorder="1" applyAlignment="1">
      <alignment horizontal="center" vertical="center"/>
    </xf>
    <xf numFmtId="0" fontId="31" fillId="13" borderId="0" xfId="5" applyFont="1" applyFill="1" applyAlignment="1">
      <alignment vertical="center"/>
    </xf>
    <xf numFmtId="0" fontId="31" fillId="13" borderId="0" xfId="5" applyFont="1" applyFill="1" applyAlignment="1">
      <alignment horizontal="center" vertical="center"/>
    </xf>
    <xf numFmtId="49" fontId="3" fillId="13" borderId="0" xfId="3" applyNumberFormat="1" applyFont="1" applyFill="1" applyAlignment="1">
      <alignment horizontal="center" vertical="center"/>
    </xf>
    <xf numFmtId="49" fontId="3" fillId="13" borderId="0" xfId="3" applyNumberFormat="1" applyFont="1" applyFill="1" applyAlignment="1">
      <alignment vertical="center" wrapText="1"/>
    </xf>
    <xf numFmtId="3" fontId="3" fillId="13" borderId="0" xfId="3" applyNumberFormat="1" applyFont="1" applyFill="1" applyAlignment="1">
      <alignment horizontal="center" vertical="center"/>
    </xf>
    <xf numFmtId="49" fontId="37" fillId="13" borderId="2" xfId="3" applyNumberFormat="1" applyFont="1" applyFill="1" applyBorder="1" applyAlignment="1">
      <alignment horizontal="left" vertical="center"/>
    </xf>
    <xf numFmtId="49" fontId="3" fillId="14" borderId="0" xfId="3" applyNumberFormat="1" applyFont="1" applyFill="1" applyAlignment="1">
      <alignment vertical="center"/>
    </xf>
    <xf numFmtId="0" fontId="3" fillId="14" borderId="0" xfId="3" applyFont="1" applyFill="1" applyAlignment="1">
      <alignment vertical="center"/>
    </xf>
    <xf numFmtId="49" fontId="7" fillId="0" borderId="1" xfId="3" applyNumberFormat="1" applyFont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49" fontId="29" fillId="0" borderId="0" xfId="3" applyNumberFormat="1" applyAlignment="1">
      <alignment horizontal="center" vertical="center" wrapText="1"/>
    </xf>
    <xf numFmtId="1" fontId="29" fillId="0" borderId="0" xfId="3" applyNumberFormat="1" applyAlignment="1">
      <alignment horizontal="center" vertical="center"/>
    </xf>
    <xf numFmtId="0" fontId="0" fillId="0" borderId="0" xfId="5" applyFont="1" applyAlignment="1">
      <alignment horizontal="center" vertical="center"/>
    </xf>
    <xf numFmtId="166" fontId="29" fillId="0" borderId="0" xfId="3" applyNumberFormat="1" applyAlignment="1">
      <alignment horizontal="right" vertical="center"/>
    </xf>
    <xf numFmtId="166" fontId="29" fillId="0" borderId="2" xfId="3" applyNumberFormat="1" applyBorder="1" applyAlignment="1">
      <alignment horizontal="right" vertical="center"/>
    </xf>
    <xf numFmtId="49" fontId="7" fillId="0" borderId="1" xfId="1" applyNumberFormat="1" applyFont="1" applyBorder="1" applyAlignment="1">
      <alignment horizontal="center" vertical="center" wrapText="1"/>
    </xf>
    <xf numFmtId="49" fontId="10" fillId="0" borderId="0" xfId="1" applyNumberFormat="1" applyFont="1" applyAlignment="1">
      <alignment vertical="center" wrapText="1"/>
    </xf>
    <xf numFmtId="49" fontId="0" fillId="0" borderId="0" xfId="1" applyNumberFormat="1" applyFont="1" applyAlignment="1">
      <alignment horizontal="center" vertical="center" wrapText="1"/>
    </xf>
    <xf numFmtId="1" fontId="3" fillId="0" borderId="0" xfId="1" applyNumberFormat="1" applyAlignment="1">
      <alignment horizontal="center" vertical="center"/>
    </xf>
    <xf numFmtId="0" fontId="29" fillId="0" borderId="0" xfId="5" applyAlignment="1">
      <alignment horizontal="center" vertical="center"/>
    </xf>
    <xf numFmtId="49" fontId="31" fillId="0" borderId="1" xfId="3" applyNumberFormat="1" applyFont="1" applyBorder="1" applyAlignment="1">
      <alignment horizontal="center" vertical="center" wrapText="1"/>
    </xf>
    <xf numFmtId="0" fontId="31" fillId="0" borderId="0" xfId="3" applyFont="1" applyAlignment="1">
      <alignment vertical="center" wrapText="1"/>
    </xf>
    <xf numFmtId="167" fontId="29" fillId="0" borderId="0" xfId="3" applyNumberFormat="1" applyAlignment="1">
      <alignment horizontal="center" vertical="center"/>
    </xf>
    <xf numFmtId="0" fontId="3" fillId="0" borderId="0" xfId="3" applyFont="1" applyAlignment="1">
      <alignment horizontal="center" vertical="center"/>
    </xf>
    <xf numFmtId="166" fontId="29" fillId="0" borderId="82" xfId="3" applyNumberFormat="1" applyBorder="1" applyAlignment="1">
      <alignment horizontal="right" vertical="center"/>
    </xf>
    <xf numFmtId="49" fontId="31" fillId="0" borderId="83" xfId="3" applyNumberFormat="1" applyFont="1" applyBorder="1" applyAlignment="1">
      <alignment horizontal="center" vertical="center" wrapText="1"/>
    </xf>
    <xf numFmtId="49" fontId="7" fillId="0" borderId="83" xfId="3" applyNumberFormat="1" applyFont="1" applyBorder="1" applyAlignment="1">
      <alignment horizontal="center" vertical="center" wrapText="1"/>
    </xf>
    <xf numFmtId="49" fontId="29" fillId="0" borderId="0" xfId="3" applyNumberFormat="1" applyAlignment="1">
      <alignment vertical="center" wrapText="1"/>
    </xf>
    <xf numFmtId="166" fontId="38" fillId="0" borderId="0" xfId="3" applyNumberFormat="1" applyFont="1" applyAlignment="1">
      <alignment horizontal="right" vertical="center"/>
    </xf>
    <xf numFmtId="166" fontId="38" fillId="0" borderId="2" xfId="3" applyNumberFormat="1" applyFont="1" applyBorder="1" applyAlignment="1">
      <alignment horizontal="right" vertical="center"/>
    </xf>
    <xf numFmtId="0" fontId="29" fillId="0" borderId="0" xfId="3" applyAlignment="1">
      <alignment horizontal="center" vertical="center"/>
    </xf>
    <xf numFmtId="167" fontId="3" fillId="0" borderId="0" xfId="3" applyNumberFormat="1" applyFont="1" applyAlignment="1">
      <alignment horizontal="center" vertical="center"/>
    </xf>
    <xf numFmtId="0" fontId="29" fillId="0" borderId="0" xfId="3" applyAlignment="1">
      <alignment horizontal="right" vertical="center"/>
    </xf>
    <xf numFmtId="0" fontId="29" fillId="0" borderId="2" xfId="3" applyBorder="1" applyAlignment="1">
      <alignment horizontal="right" vertical="center"/>
    </xf>
    <xf numFmtId="49" fontId="7" fillId="0" borderId="0" xfId="1" applyNumberFormat="1" applyFont="1" applyAlignment="1">
      <alignment vertical="center" wrapText="1"/>
    </xf>
    <xf numFmtId="49" fontId="7" fillId="0" borderId="83" xfId="1" applyNumberFormat="1" applyFont="1" applyBorder="1" applyAlignment="1">
      <alignment horizontal="center" vertical="center" wrapText="1"/>
    </xf>
    <xf numFmtId="49" fontId="3" fillId="0" borderId="0" xfId="3" applyNumberFormat="1" applyFont="1" applyAlignment="1">
      <alignment horizontal="center" vertical="center" wrapText="1"/>
    </xf>
    <xf numFmtId="49" fontId="29" fillId="0" borderId="0" xfId="1" applyNumberFormat="1" applyFont="1" applyAlignment="1">
      <alignment horizontal="center" vertical="center" wrapText="1"/>
    </xf>
    <xf numFmtId="49" fontId="41" fillId="0" borderId="0" xfId="3" applyNumberFormat="1" applyFont="1" applyAlignment="1">
      <alignment vertical="center" wrapText="1"/>
    </xf>
    <xf numFmtId="49" fontId="31" fillId="0" borderId="0" xfId="3" applyNumberFormat="1" applyFont="1" applyAlignment="1">
      <alignment horizontal="center" vertical="center" wrapText="1"/>
    </xf>
    <xf numFmtId="49" fontId="31" fillId="13" borderId="1" xfId="3" applyNumberFormat="1" applyFont="1" applyFill="1" applyBorder="1" applyAlignment="1">
      <alignment horizontal="center" vertical="center"/>
    </xf>
    <xf numFmtId="49" fontId="31" fillId="13" borderId="0" xfId="3" applyNumberFormat="1" applyFont="1" applyFill="1" applyAlignment="1">
      <alignment horizontal="left" vertical="center"/>
    </xf>
    <xf numFmtId="49" fontId="31" fillId="13" borderId="0" xfId="3" applyNumberFormat="1" applyFont="1" applyFill="1" applyAlignment="1">
      <alignment horizontal="center" vertical="center"/>
    </xf>
    <xf numFmtId="49" fontId="29" fillId="13" borderId="0" xfId="3" applyNumberFormat="1" applyFill="1" applyAlignment="1">
      <alignment horizontal="center" vertical="center"/>
    </xf>
    <xf numFmtId="49" fontId="29" fillId="13" borderId="2" xfId="3" applyNumberFormat="1" applyFill="1" applyBorder="1" applyAlignment="1">
      <alignment horizontal="center" vertical="center"/>
    </xf>
    <xf numFmtId="49" fontId="31" fillId="0" borderId="0" xfId="3" applyNumberFormat="1" applyFont="1" applyAlignment="1">
      <alignment horizontal="left" vertical="center"/>
    </xf>
    <xf numFmtId="49" fontId="31" fillId="0" borderId="79" xfId="3" applyNumberFormat="1" applyFont="1" applyBorder="1" applyAlignment="1">
      <alignment horizontal="center" vertical="center" wrapText="1"/>
    </xf>
    <xf numFmtId="0" fontId="29" fillId="0" borderId="80" xfId="3" applyBorder="1" applyAlignment="1">
      <alignment vertical="center" wrapText="1"/>
    </xf>
    <xf numFmtId="0" fontId="29" fillId="0" borderId="80" xfId="3" applyBorder="1" applyAlignment="1">
      <alignment horizontal="center"/>
    </xf>
    <xf numFmtId="0" fontId="29" fillId="0" borderId="80" xfId="3" applyBorder="1"/>
    <xf numFmtId="0" fontId="29" fillId="0" borderId="81" xfId="3" applyBorder="1"/>
    <xf numFmtId="0" fontId="29" fillId="0" borderId="74" xfId="3" applyBorder="1" applyAlignment="1">
      <alignment horizontal="center"/>
    </xf>
    <xf numFmtId="0" fontId="29" fillId="0" borderId="64" xfId="3" applyBorder="1" applyAlignment="1">
      <alignment horizontal="center"/>
    </xf>
    <xf numFmtId="0" fontId="29" fillId="0" borderId="1" xfId="3" applyBorder="1"/>
    <xf numFmtId="168" fontId="29" fillId="0" borderId="2" xfId="3" applyNumberFormat="1" applyBorder="1" applyAlignment="1">
      <alignment horizontal="right" vertical="center"/>
    </xf>
    <xf numFmtId="0" fontId="29" fillId="0" borderId="1" xfId="3" applyBorder="1" applyAlignment="1">
      <alignment horizontal="center"/>
    </xf>
    <xf numFmtId="0" fontId="29" fillId="0" borderId="0" xfId="3" applyAlignment="1">
      <alignment horizontal="center"/>
    </xf>
    <xf numFmtId="0" fontId="31" fillId="0" borderId="0" xfId="3" applyFont="1"/>
    <xf numFmtId="168" fontId="31" fillId="0" borderId="2" xfId="3" applyNumberFormat="1" applyFont="1" applyBorder="1" applyAlignment="1">
      <alignment horizontal="right" vertical="center"/>
    </xf>
    <xf numFmtId="0" fontId="29" fillId="0" borderId="79" xfId="3" applyBorder="1" applyAlignment="1">
      <alignment horizontal="center"/>
    </xf>
    <xf numFmtId="0" fontId="42" fillId="0" borderId="1" xfId="3" applyFont="1" applyBorder="1" applyAlignment="1">
      <alignment vertical="center"/>
    </xf>
    <xf numFmtId="0" fontId="29" fillId="0" borderId="2" xfId="3" applyBorder="1"/>
    <xf numFmtId="0" fontId="29" fillId="0" borderId="1" xfId="3" applyBorder="1" applyAlignment="1">
      <alignment horizontal="center" vertical="center" wrapText="1"/>
    </xf>
    <xf numFmtId="168" fontId="29" fillId="0" borderId="0" xfId="3" applyNumberFormat="1" applyAlignment="1">
      <alignment horizontal="right" vertical="center"/>
    </xf>
    <xf numFmtId="49" fontId="29" fillId="0" borderId="1" xfId="3" applyNumberFormat="1" applyBorder="1" applyAlignment="1">
      <alignment horizontal="center" vertical="center" wrapText="1"/>
    </xf>
    <xf numFmtId="49" fontId="31" fillId="0" borderId="0" xfId="3" applyNumberFormat="1" applyFont="1" applyAlignment="1">
      <alignment vertical="center" wrapText="1"/>
    </xf>
    <xf numFmtId="0" fontId="29" fillId="0" borderId="3" xfId="3" applyBorder="1" applyAlignment="1">
      <alignment horizontal="center" vertical="center" wrapText="1"/>
    </xf>
    <xf numFmtId="0" fontId="31" fillId="0" borderId="4" xfId="3" applyFont="1" applyBorder="1" applyAlignment="1">
      <alignment vertical="center" wrapText="1"/>
    </xf>
    <xf numFmtId="0" fontId="29" fillId="0" borderId="4" xfId="3" applyBorder="1" applyAlignment="1">
      <alignment horizontal="center"/>
    </xf>
    <xf numFmtId="0" fontId="29" fillId="0" borderId="4" xfId="3" applyBorder="1"/>
    <xf numFmtId="168" fontId="29" fillId="0" borderId="4" xfId="3" applyNumberFormat="1" applyBorder="1" applyAlignment="1">
      <alignment horizontal="right" vertical="center"/>
    </xf>
    <xf numFmtId="168" fontId="31" fillId="0" borderId="5" xfId="3" applyNumberFormat="1" applyFont="1" applyBorder="1" applyAlignment="1">
      <alignment horizontal="right" vertical="center"/>
    </xf>
    <xf numFmtId="0" fontId="29" fillId="0" borderId="83" xfId="3" applyBorder="1" applyAlignment="1">
      <alignment horizontal="center"/>
    </xf>
    <xf numFmtId="0" fontId="29" fillId="0" borderId="82" xfId="3" applyBorder="1"/>
    <xf numFmtId="168" fontId="31" fillId="0" borderId="82" xfId="3" applyNumberFormat="1" applyFont="1" applyBorder="1" applyAlignment="1">
      <alignment horizontal="right" vertical="center"/>
    </xf>
    <xf numFmtId="0" fontId="29" fillId="0" borderId="84" xfId="3" applyBorder="1" applyAlignment="1">
      <alignment horizontal="center"/>
    </xf>
    <xf numFmtId="0" fontId="29" fillId="0" borderId="85" xfId="3" applyBorder="1"/>
    <xf numFmtId="166" fontId="29" fillId="11" borderId="0" xfId="3" applyNumberFormat="1" applyFill="1" applyAlignment="1" applyProtection="1">
      <alignment horizontal="right" vertical="center"/>
      <protection locked="0"/>
    </xf>
    <xf numFmtId="166" fontId="38" fillId="0" borderId="0" xfId="3" applyNumberFormat="1" applyFont="1" applyFill="1" applyAlignment="1" applyProtection="1">
      <alignment horizontal="right" vertical="center"/>
    </xf>
    <xf numFmtId="0" fontId="0" fillId="0" borderId="0" xfId="0"/>
    <xf numFmtId="0" fontId="18" fillId="0" borderId="0" xfId="0" applyFont="1"/>
    <xf numFmtId="49" fontId="21" fillId="2" borderId="62" xfId="6" applyNumberFormat="1" applyFont="1" applyFill="1" applyBorder="1" applyAlignment="1">
      <alignment horizontal="left"/>
    </xf>
    <xf numFmtId="4" fontId="21" fillId="2" borderId="62" xfId="6" applyNumberFormat="1" applyFont="1" applyFill="1" applyBorder="1" applyAlignment="1">
      <alignment horizontal="left"/>
    </xf>
    <xf numFmtId="0" fontId="1" fillId="0" borderId="62" xfId="6" applyBorder="1"/>
    <xf numFmtId="0" fontId="1" fillId="0" borderId="0" xfId="6"/>
    <xf numFmtId="49" fontId="22" fillId="6" borderId="62" xfId="6" applyNumberFormat="1" applyFont="1" applyFill="1" applyBorder="1" applyAlignment="1">
      <alignment horizontal="left"/>
    </xf>
    <xf numFmtId="4" fontId="22" fillId="6" borderId="62" xfId="6" applyNumberFormat="1" applyFont="1" applyFill="1" applyBorder="1" applyAlignment="1">
      <alignment horizontal="right"/>
    </xf>
    <xf numFmtId="49" fontId="21" fillId="7" borderId="62" xfId="6" applyNumberFormat="1" applyFont="1" applyFill="1" applyBorder="1" applyAlignment="1">
      <alignment horizontal="left"/>
    </xf>
    <xf numFmtId="4" fontId="21" fillId="7" borderId="62" xfId="6" applyNumberFormat="1" applyFont="1" applyFill="1" applyBorder="1" applyAlignment="1">
      <alignment horizontal="right"/>
    </xf>
    <xf numFmtId="49" fontId="23" fillId="8" borderId="62" xfId="6" applyNumberFormat="1" applyFont="1" applyFill="1" applyBorder="1" applyAlignment="1">
      <alignment horizontal="left"/>
    </xf>
    <xf numFmtId="4" fontId="23" fillId="8" borderId="62" xfId="6" applyNumberFormat="1" applyFont="1" applyFill="1" applyBorder="1" applyAlignment="1">
      <alignment horizontal="right"/>
    </xf>
    <xf numFmtId="49" fontId="24" fillId="9" borderId="62" xfId="6" applyNumberFormat="1" applyFont="1" applyFill="1" applyBorder="1" applyAlignment="1">
      <alignment horizontal="left"/>
    </xf>
    <xf numFmtId="4" fontId="24" fillId="9" borderId="62" xfId="6" applyNumberFormat="1" applyFont="1" applyFill="1" applyBorder="1" applyAlignment="1">
      <alignment horizontal="right"/>
    </xf>
    <xf numFmtId="49" fontId="22" fillId="6" borderId="62" xfId="6" applyNumberFormat="1" applyFont="1" applyFill="1" applyBorder="1" applyAlignment="1">
      <alignment horizontal="center"/>
    </xf>
    <xf numFmtId="49" fontId="28" fillId="0" borderId="0" xfId="7" applyNumberFormat="1" applyFont="1"/>
    <xf numFmtId="4" fontId="1" fillId="0" borderId="0" xfId="6" applyNumberFormat="1"/>
    <xf numFmtId="49" fontId="1" fillId="0" borderId="0" xfId="6" applyNumberFormat="1"/>
    <xf numFmtId="49" fontId="21" fillId="2" borderId="62" xfId="7" applyNumberFormat="1" applyFont="1" applyFill="1" applyBorder="1" applyAlignment="1">
      <alignment horizontal="left"/>
    </xf>
    <xf numFmtId="4" fontId="21" fillId="2" borderId="62" xfId="7" applyNumberFormat="1" applyFont="1" applyFill="1" applyBorder="1" applyAlignment="1">
      <alignment horizontal="left"/>
    </xf>
    <xf numFmtId="4" fontId="21" fillId="2" borderId="62" xfId="7" applyNumberFormat="1" applyFont="1" applyFill="1" applyBorder="1" applyAlignment="1" applyProtection="1">
      <alignment horizontal="left"/>
      <protection locked="0"/>
    </xf>
    <xf numFmtId="0" fontId="1" fillId="0" borderId="62" xfId="7" applyBorder="1"/>
    <xf numFmtId="0" fontId="1" fillId="0" borderId="0" xfId="7"/>
    <xf numFmtId="49" fontId="25" fillId="10" borderId="62" xfId="7" applyNumberFormat="1" applyFont="1" applyFill="1" applyBorder="1" applyAlignment="1">
      <alignment horizontal="left"/>
    </xf>
    <xf numFmtId="49" fontId="25" fillId="10" borderId="62" xfId="7" applyNumberFormat="1" applyFont="1" applyFill="1" applyBorder="1" applyAlignment="1">
      <alignment horizontal="left" wrapText="1"/>
    </xf>
    <xf numFmtId="4" fontId="25" fillId="10" borderId="62" xfId="7" applyNumberFormat="1" applyFont="1" applyFill="1" applyBorder="1" applyAlignment="1">
      <alignment horizontal="right"/>
    </xf>
    <xf numFmtId="4" fontId="25" fillId="10" borderId="62" xfId="7" applyNumberFormat="1" applyFont="1" applyFill="1" applyBorder="1" applyAlignment="1" applyProtection="1">
      <alignment horizontal="right"/>
      <protection locked="0"/>
    </xf>
    <xf numFmtId="49" fontId="24" fillId="9" borderId="62" xfId="7" applyNumberFormat="1" applyFont="1" applyFill="1" applyBorder="1" applyAlignment="1">
      <alignment horizontal="left"/>
    </xf>
    <xf numFmtId="4" fontId="24" fillId="9" borderId="62" xfId="7" applyNumberFormat="1" applyFont="1" applyFill="1" applyBorder="1" applyAlignment="1">
      <alignment horizontal="right"/>
    </xf>
    <xf numFmtId="4" fontId="24" fillId="9" borderId="62" xfId="7" applyNumberFormat="1" applyFont="1" applyFill="1" applyBorder="1" applyAlignment="1" applyProtection="1">
      <alignment horizontal="right"/>
      <protection locked="0"/>
    </xf>
    <xf numFmtId="49" fontId="21" fillId="7" borderId="62" xfId="7" applyNumberFormat="1" applyFont="1" applyFill="1" applyBorder="1" applyAlignment="1">
      <alignment horizontal="left"/>
    </xf>
    <xf numFmtId="4" fontId="21" fillId="7" borderId="62" xfId="7" applyNumberFormat="1" applyFont="1" applyFill="1" applyBorder="1" applyAlignment="1">
      <alignment horizontal="right"/>
    </xf>
    <xf numFmtId="4" fontId="21" fillId="11" borderId="62" xfId="7" applyNumberFormat="1" applyFont="1" applyFill="1" applyBorder="1" applyAlignment="1" applyProtection="1">
      <alignment horizontal="right"/>
      <protection locked="0"/>
    </xf>
    <xf numFmtId="4" fontId="21" fillId="7" borderId="62" xfId="7" applyNumberFormat="1" applyFont="1" applyFill="1" applyBorder="1" applyAlignment="1" applyProtection="1">
      <alignment horizontal="right"/>
      <protection locked="0"/>
    </xf>
    <xf numFmtId="4" fontId="21" fillId="7" borderId="62" xfId="7" applyNumberFormat="1" applyFont="1" applyFill="1" applyBorder="1" applyAlignment="1">
      <alignment horizontal="left"/>
    </xf>
    <xf numFmtId="4" fontId="21" fillId="7" borderId="62" xfId="7" applyNumberFormat="1" applyFont="1" applyFill="1" applyBorder="1" applyAlignment="1" applyProtection="1">
      <alignment horizontal="left"/>
      <protection locked="0"/>
    </xf>
    <xf numFmtId="49" fontId="26" fillId="10" borderId="62" xfId="7" applyNumberFormat="1" applyFont="1" applyFill="1" applyBorder="1" applyAlignment="1">
      <alignment horizontal="left"/>
    </xf>
    <xf numFmtId="4" fontId="26" fillId="10" borderId="62" xfId="7" applyNumberFormat="1" applyFont="1" applyFill="1" applyBorder="1" applyAlignment="1">
      <alignment horizontal="right"/>
    </xf>
    <xf numFmtId="4" fontId="26" fillId="10" borderId="62" xfId="7" applyNumberFormat="1" applyFont="1" applyFill="1" applyBorder="1" applyAlignment="1" applyProtection="1">
      <alignment horizontal="right"/>
      <protection locked="0"/>
    </xf>
    <xf numFmtId="49" fontId="1" fillId="0" borderId="0" xfId="7" applyNumberFormat="1"/>
    <xf numFmtId="4" fontId="1" fillId="0" borderId="0" xfId="7" applyNumberFormat="1"/>
    <xf numFmtId="4" fontId="1" fillId="0" borderId="0" xfId="7" applyNumberFormat="1" applyProtection="1">
      <protection locked="0"/>
    </xf>
    <xf numFmtId="49" fontId="21" fillId="2" borderId="62" xfId="7" applyNumberFormat="1" applyFont="1" applyFill="1" applyBorder="1" applyAlignment="1" applyProtection="1">
      <alignment horizontal="left"/>
      <protection locked="0"/>
    </xf>
    <xf numFmtId="0" fontId="1" fillId="0" borderId="62" xfId="7" applyBorder="1" applyProtection="1">
      <protection locked="0"/>
    </xf>
    <xf numFmtId="0" fontId="1" fillId="0" borderId="0" xfId="7" applyProtection="1">
      <protection locked="0"/>
    </xf>
    <xf numFmtId="49" fontId="24" fillId="9" borderId="62" xfId="7" applyNumberFormat="1" applyFont="1" applyFill="1" applyBorder="1" applyAlignment="1" applyProtection="1">
      <alignment horizontal="left"/>
      <protection locked="0"/>
    </xf>
    <xf numFmtId="49" fontId="22" fillId="6" borderId="62" xfId="7" applyNumberFormat="1" applyFont="1" applyFill="1" applyBorder="1" applyAlignment="1" applyProtection="1">
      <alignment horizontal="left" wrapText="1"/>
      <protection locked="0"/>
    </xf>
    <xf numFmtId="49" fontId="22" fillId="6" borderId="62" xfId="7" applyNumberFormat="1" applyFont="1" applyFill="1" applyBorder="1" applyAlignment="1" applyProtection="1">
      <alignment horizontal="left"/>
      <protection locked="0"/>
    </xf>
    <xf numFmtId="49" fontId="21" fillId="7" borderId="62" xfId="7" applyNumberFormat="1" applyFont="1" applyFill="1" applyBorder="1" applyAlignment="1" applyProtection="1">
      <alignment horizontal="left"/>
      <protection locked="0"/>
    </xf>
    <xf numFmtId="49" fontId="23" fillId="8" borderId="62" xfId="7" applyNumberFormat="1" applyFont="1" applyFill="1" applyBorder="1" applyAlignment="1" applyProtection="1">
      <alignment horizontal="left"/>
      <protection locked="0"/>
    </xf>
    <xf numFmtId="49" fontId="21" fillId="2" borderId="62" xfId="7" applyNumberFormat="1" applyFont="1" applyFill="1" applyBorder="1" applyAlignment="1" applyProtection="1">
      <alignment horizontal="left" wrapText="1"/>
      <protection locked="0"/>
    </xf>
    <xf numFmtId="49" fontId="1" fillId="0" borderId="0" xfId="7" applyNumberFormat="1" applyProtection="1">
      <protection locked="0"/>
    </xf>
    <xf numFmtId="49" fontId="31" fillId="0" borderId="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66" fontId="0" fillId="0" borderId="0" xfId="0" applyNumberFormat="1" applyAlignment="1">
      <alignment horizontal="right" vertical="center"/>
    </xf>
    <xf numFmtId="166" fontId="0" fillId="0" borderId="2" xfId="0" applyNumberFormat="1" applyBorder="1" applyAlignment="1">
      <alignment horizontal="right" vertical="center"/>
    </xf>
    <xf numFmtId="167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6" fontId="38" fillId="0" borderId="0" xfId="0" applyNumberFormat="1" applyFont="1" applyAlignment="1">
      <alignment horizontal="right" vertical="center"/>
    </xf>
    <xf numFmtId="166" fontId="38" fillId="0" borderId="2" xfId="0" applyNumberFormat="1" applyFont="1" applyBorder="1" applyAlignment="1">
      <alignment horizontal="right" vertical="center"/>
    </xf>
    <xf numFmtId="166" fontId="0" fillId="11" borderId="0" xfId="0" applyNumberFormat="1" applyFill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4" fontId="21" fillId="0" borderId="62" xfId="7" applyNumberFormat="1" applyFont="1" applyFill="1" applyBorder="1" applyAlignment="1" applyProtection="1">
      <alignment horizontal="right"/>
    </xf>
    <xf numFmtId="0" fontId="8" fillId="11" borderId="0" xfId="0" applyFont="1" applyFill="1" applyAlignment="1">
      <alignment wrapText="1"/>
    </xf>
    <xf numFmtId="0" fontId="8" fillId="11" borderId="0" xfId="0" applyFont="1" applyFill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right" vertical="center"/>
    </xf>
    <xf numFmtId="4" fontId="13" fillId="0" borderId="6" xfId="0" applyNumberFormat="1" applyFont="1" applyBorder="1" applyAlignment="1">
      <alignment horizontal="right" vertical="center"/>
    </xf>
    <xf numFmtId="4" fontId="13" fillId="0" borderId="18" xfId="0" applyNumberFormat="1" applyFont="1" applyBorder="1" applyAlignment="1">
      <alignment horizontal="right" vertical="center"/>
    </xf>
    <xf numFmtId="4" fontId="14" fillId="2" borderId="7" xfId="0" applyNumberFormat="1" applyFont="1" applyFill="1" applyBorder="1" applyAlignment="1">
      <alignment horizontal="right" vertical="center"/>
    </xf>
    <xf numFmtId="4" fontId="13" fillId="0" borderId="15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horizontal="right" vertical="center" indent="1"/>
    </xf>
    <xf numFmtId="4" fontId="15" fillId="0" borderId="16" xfId="0" applyNumberFormat="1" applyFont="1" applyBorder="1" applyAlignment="1">
      <alignment horizontal="right" vertical="center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2" fontId="14" fillId="2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5" fillId="0" borderId="22" xfId="0" applyNumberFormat="1" applyFont="1" applyBorder="1" applyAlignment="1">
      <alignment horizontal="right" vertical="center" indent="1"/>
    </xf>
    <xf numFmtId="49" fontId="10" fillId="11" borderId="0" xfId="0" applyNumberFormat="1" applyFont="1" applyFill="1" applyBorder="1" applyAlignment="1" applyProtection="1">
      <alignment horizontal="left" vertical="center"/>
      <protection locked="0"/>
    </xf>
    <xf numFmtId="49" fontId="10" fillId="11" borderId="6" xfId="0" applyNumberFormat="1" applyFont="1" applyFill="1" applyBorder="1" applyAlignment="1" applyProtection="1">
      <alignment horizontal="left" vertical="center"/>
      <protection locked="0"/>
    </xf>
    <xf numFmtId="1" fontId="0" fillId="0" borderId="6" xfId="0" applyNumberFormat="1" applyFont="1" applyBorder="1" applyAlignment="1">
      <alignment horizontal="right" indent="1"/>
    </xf>
    <xf numFmtId="49" fontId="10" fillId="11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3" fillId="0" borderId="15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 indent="1"/>
    </xf>
    <xf numFmtId="4" fontId="9" fillId="0" borderId="33" xfId="0" applyNumberFormat="1" applyFont="1" applyBorder="1" applyAlignment="1">
      <alignment vertical="center"/>
    </xf>
    <xf numFmtId="49" fontId="9" fillId="0" borderId="26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3" borderId="31" xfId="0" applyNumberFormat="1" applyFill="1" applyBorder="1"/>
    <xf numFmtId="3" fontId="0" fillId="3" borderId="12" xfId="0" applyNumberFormat="1" applyFill="1" applyBorder="1"/>
    <xf numFmtId="3" fontId="0" fillId="3" borderId="32" xfId="0" applyNumberFormat="1" applyFill="1" applyBorder="1"/>
    <xf numFmtId="0" fontId="17" fillId="2" borderId="35" xfId="0" applyFont="1" applyFill="1" applyBorder="1" applyAlignment="1">
      <alignment horizontal="center" vertical="center" wrapText="1"/>
    </xf>
    <xf numFmtId="4" fontId="9" fillId="0" borderId="35" xfId="0" applyNumberFormat="1" applyFont="1" applyBorder="1" applyAlignment="1">
      <alignment vertical="center"/>
    </xf>
    <xf numFmtId="49" fontId="9" fillId="0" borderId="36" xfId="0" applyNumberFormat="1" applyFont="1" applyBorder="1" applyAlignment="1">
      <alignment vertical="center" wrapText="1"/>
    </xf>
    <xf numFmtId="49" fontId="9" fillId="0" borderId="18" xfId="0" applyNumberFormat="1" applyFont="1" applyBorder="1" applyAlignment="1">
      <alignment vertical="center" wrapText="1"/>
    </xf>
    <xf numFmtId="4" fontId="9" fillId="0" borderId="38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4" fontId="9" fillId="3" borderId="38" xfId="0" applyNumberFormat="1" applyFont="1" applyFill="1" applyBorder="1" applyAlignment="1"/>
    <xf numFmtId="4" fontId="9" fillId="0" borderId="33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49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8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20" fillId="0" borderId="26" xfId="0" applyNumberFormat="1" applyFont="1" applyBorder="1" applyAlignment="1">
      <alignment horizontal="left" vertical="top" wrapText="1"/>
    </xf>
    <xf numFmtId="0" fontId="20" fillId="0" borderId="0" xfId="0" applyNumberFormat="1" applyFont="1" applyBorder="1" applyAlignment="1">
      <alignment horizontal="left" vertical="top" wrapText="1" shrinkToFit="1"/>
    </xf>
    <xf numFmtId="164" fontId="20" fillId="0" borderId="0" xfId="0" applyNumberFormat="1" applyFont="1" applyBorder="1" applyAlignment="1">
      <alignment horizontal="left" vertical="top" wrapText="1" shrinkToFit="1"/>
    </xf>
    <xf numFmtId="4" fontId="20" fillId="0" borderId="0" xfId="0" applyNumberFormat="1" applyFont="1" applyBorder="1" applyAlignment="1">
      <alignment horizontal="left" vertical="top" wrapText="1" shrinkToFit="1"/>
    </xf>
    <xf numFmtId="4" fontId="20" fillId="0" borderId="34" xfId="0" applyNumberFormat="1" applyFont="1" applyBorder="1" applyAlignment="1">
      <alignment horizontal="left" vertical="top" wrapText="1" shrinkToFit="1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4" borderId="56" xfId="0" applyFill="1" applyBorder="1" applyAlignment="1">
      <alignment horizontal="left" vertical="top" wrapText="1"/>
    </xf>
    <xf numFmtId="0" fontId="0" fillId="4" borderId="56" xfId="0" applyFill="1" applyBorder="1" applyAlignment="1">
      <alignment horizontal="left" vertical="top"/>
    </xf>
    <xf numFmtId="164" fontId="0" fillId="4" borderId="56" xfId="0" applyNumberFormat="1" applyFill="1" applyBorder="1" applyAlignment="1">
      <alignment horizontal="left" vertical="top"/>
    </xf>
    <xf numFmtId="4" fontId="0" fillId="4" borderId="56" xfId="0" applyNumberFormat="1" applyFill="1" applyBorder="1" applyAlignment="1">
      <alignment horizontal="left" vertical="top"/>
    </xf>
    <xf numFmtId="0" fontId="0" fillId="0" borderId="0" xfId="4" applyFont="1" applyAlignment="1">
      <alignment horizontal="left" vertical="top" wrapText="1"/>
    </xf>
    <xf numFmtId="0" fontId="0" fillId="0" borderId="2" xfId="4" applyFont="1" applyBorder="1" applyAlignment="1">
      <alignment horizontal="left" vertical="top" wrapText="1"/>
    </xf>
    <xf numFmtId="0" fontId="7" fillId="12" borderId="68" xfId="3" applyFont="1" applyFill="1" applyBorder="1" applyAlignment="1">
      <alignment horizontal="center"/>
    </xf>
    <xf numFmtId="0" fontId="7" fillId="12" borderId="69" xfId="3" applyFont="1" applyFill="1" applyBorder="1" applyAlignment="1">
      <alignment horizontal="center"/>
    </xf>
    <xf numFmtId="49" fontId="29" fillId="0" borderId="76" xfId="3" applyNumberFormat="1" applyBorder="1" applyAlignment="1">
      <alignment horizontal="left" vertical="center" wrapText="1"/>
    </xf>
    <xf numFmtId="49" fontId="29" fillId="0" borderId="77" xfId="3" applyNumberFormat="1" applyBorder="1" applyAlignment="1">
      <alignment horizontal="left" vertical="center" wrapText="1"/>
    </xf>
    <xf numFmtId="49" fontId="29" fillId="0" borderId="78" xfId="3" applyNumberFormat="1" applyBorder="1" applyAlignment="1">
      <alignment horizontal="left" vertical="center" wrapText="1"/>
    </xf>
    <xf numFmtId="49" fontId="29" fillId="0" borderId="1" xfId="3" applyNumberFormat="1" applyBorder="1" applyAlignment="1">
      <alignment horizontal="left" vertical="center" wrapText="1"/>
    </xf>
    <xf numFmtId="49" fontId="29" fillId="0" borderId="0" xfId="3" applyNumberFormat="1" applyAlignment="1">
      <alignment horizontal="left" vertical="center" wrapText="1"/>
    </xf>
    <xf numFmtId="49" fontId="29" fillId="0" borderId="2" xfId="3" applyNumberFormat="1" applyBorder="1" applyAlignment="1">
      <alignment horizontal="left" vertical="center" wrapText="1"/>
    </xf>
    <xf numFmtId="49" fontId="31" fillId="0" borderId="76" xfId="3" applyNumberFormat="1" applyFont="1" applyBorder="1" applyAlignment="1">
      <alignment horizontal="left" vertical="center" wrapText="1"/>
    </xf>
    <xf numFmtId="49" fontId="31" fillId="0" borderId="77" xfId="3" applyNumberFormat="1" applyFont="1" applyBorder="1" applyAlignment="1">
      <alignment horizontal="left" vertical="center" wrapText="1"/>
    </xf>
    <xf numFmtId="49" fontId="31" fillId="0" borderId="78" xfId="3" applyNumberFormat="1" applyFont="1" applyBorder="1" applyAlignment="1">
      <alignment horizontal="left" vertical="center" wrapText="1"/>
    </xf>
  </cellXfs>
  <cellStyles count="8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3 2" xfId="7" xr:uid="{224332DB-5590-412D-B051-C5351CD1A861}"/>
    <cellStyle name="Normální 4" xfId="3" xr:uid="{00000000-0005-0000-0000-000003000000}"/>
    <cellStyle name="Normální 5" xfId="6" xr:uid="{B44E7F44-EA23-4B5B-914A-7692FA1142A8}"/>
    <cellStyle name="normální_ROZPOCET_ODESILANI_11.4" xfId="5" xr:uid="{00000000-0005-0000-0000-000004000000}"/>
    <cellStyle name="normální_Škoda Vrchlabí, Hlavní brána, 24.9.200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S%20Stavitel%202016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112">
    <tabColor rgb="FF66FF66"/>
    <pageSetUpPr fitToPage="1"/>
  </sheetPr>
  <dimension ref="A1:O70"/>
  <sheetViews>
    <sheetView showGridLines="0" tabSelected="1" topLeftCell="B1" zoomScaleNormal="100" zoomScaleSheetLayoutView="100" workbookViewId="0">
      <selection activeCell="B1" sqref="B1:J1"/>
    </sheetView>
  </sheetViews>
  <sheetFormatPr defaultColWidth="9" defaultRowHeight="12.75"/>
  <cols>
    <col min="1" max="1" width="0.8554687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3" t="s">
        <v>34</v>
      </c>
      <c r="B1" s="462" t="s">
        <v>38</v>
      </c>
      <c r="C1" s="463"/>
      <c r="D1" s="463"/>
      <c r="E1" s="463"/>
      <c r="F1" s="463"/>
      <c r="G1" s="463"/>
      <c r="H1" s="463"/>
      <c r="I1" s="463"/>
      <c r="J1" s="464"/>
    </row>
    <row r="2" spans="1:15" ht="23.25" customHeight="1">
      <c r="A2" s="4"/>
      <c r="B2" s="81" t="s">
        <v>36</v>
      </c>
      <c r="C2" s="82"/>
      <c r="D2" s="507" t="s">
        <v>309</v>
      </c>
      <c r="E2" s="508"/>
      <c r="F2" s="508"/>
      <c r="G2" s="508"/>
      <c r="H2" s="508"/>
      <c r="I2" s="508"/>
      <c r="J2" s="509"/>
      <c r="O2" s="2"/>
    </row>
    <row r="3" spans="1:15" ht="23.25" customHeight="1">
      <c r="A3" s="4"/>
      <c r="B3" s="83" t="s">
        <v>39</v>
      </c>
      <c r="C3" s="84"/>
      <c r="D3" s="510" t="s">
        <v>314</v>
      </c>
      <c r="E3" s="511"/>
      <c r="F3" s="511"/>
      <c r="G3" s="511"/>
      <c r="H3" s="511"/>
      <c r="I3" s="511"/>
      <c r="J3" s="512"/>
    </row>
    <row r="4" spans="1:15" ht="23.25" customHeight="1">
      <c r="A4" s="4"/>
      <c r="B4" s="85" t="s">
        <v>40</v>
      </c>
      <c r="C4" s="86"/>
      <c r="D4" s="504" t="s">
        <v>313</v>
      </c>
      <c r="E4" s="505"/>
      <c r="F4" s="505"/>
      <c r="G4" s="505"/>
      <c r="H4" s="505"/>
      <c r="I4" s="505"/>
      <c r="J4" s="506"/>
    </row>
    <row r="5" spans="1:15" ht="24" customHeight="1">
      <c r="A5" s="4"/>
      <c r="B5" s="47" t="s">
        <v>21</v>
      </c>
      <c r="C5" s="5"/>
      <c r="D5" s="87"/>
      <c r="E5" s="26"/>
      <c r="F5" s="26"/>
      <c r="G5" s="26"/>
      <c r="H5" s="240" t="s">
        <v>359</v>
      </c>
      <c r="I5" s="87" t="s">
        <v>360</v>
      </c>
      <c r="J5" s="11"/>
    </row>
    <row r="6" spans="1:15" ht="15.75" customHeight="1">
      <c r="A6" s="4"/>
      <c r="B6" s="41"/>
      <c r="C6" s="26"/>
      <c r="D6" s="87"/>
      <c r="E6" s="26"/>
      <c r="F6" s="26"/>
      <c r="G6" s="26"/>
      <c r="H6" s="240" t="s">
        <v>361</v>
      </c>
      <c r="I6" s="87" t="s">
        <v>362</v>
      </c>
      <c r="J6" s="11"/>
    </row>
    <row r="7" spans="1:15" ht="15.75" customHeight="1">
      <c r="A7" s="4"/>
      <c r="B7" s="42"/>
      <c r="C7" s="88"/>
      <c r="D7" s="80"/>
      <c r="E7" s="34"/>
      <c r="F7" s="34"/>
      <c r="G7" s="34"/>
      <c r="H7" s="36"/>
      <c r="I7" s="34"/>
      <c r="J7" s="51"/>
    </row>
    <row r="8" spans="1:15" ht="24" hidden="1" customHeight="1">
      <c r="A8" s="4"/>
      <c r="B8" s="47" t="s">
        <v>19</v>
      </c>
      <c r="C8" s="5"/>
      <c r="D8" s="35"/>
      <c r="E8" s="5"/>
      <c r="F8" s="5"/>
      <c r="G8" s="45"/>
      <c r="H8" s="28" t="s">
        <v>31</v>
      </c>
      <c r="I8" s="33"/>
      <c r="J8" s="11"/>
    </row>
    <row r="9" spans="1:15" ht="15.75" hidden="1" customHeight="1">
      <c r="A9" s="4"/>
      <c r="B9" s="4"/>
      <c r="C9" s="5"/>
      <c r="D9" s="35"/>
      <c r="E9" s="5"/>
      <c r="F9" s="5"/>
      <c r="G9" s="45"/>
      <c r="H9" s="28" t="s">
        <v>32</v>
      </c>
      <c r="I9" s="33"/>
      <c r="J9" s="11"/>
    </row>
    <row r="10" spans="1:15" ht="15.75" hidden="1" customHeight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>
      <c r="A11" s="4"/>
      <c r="B11" s="47" t="s">
        <v>18</v>
      </c>
      <c r="C11" s="5"/>
      <c r="D11" s="482"/>
      <c r="E11" s="482"/>
      <c r="F11" s="482"/>
      <c r="G11" s="482"/>
      <c r="H11" s="28" t="s">
        <v>31</v>
      </c>
      <c r="I11" s="265"/>
      <c r="J11" s="11"/>
    </row>
    <row r="12" spans="1:15" ht="15.75" customHeight="1">
      <c r="A12" s="4"/>
      <c r="B12" s="41"/>
      <c r="C12" s="26"/>
      <c r="D12" s="479"/>
      <c r="E12" s="479"/>
      <c r="F12" s="479"/>
      <c r="G12" s="479"/>
      <c r="H12" s="28" t="s">
        <v>32</v>
      </c>
      <c r="I12" s="265"/>
      <c r="J12" s="11"/>
    </row>
    <row r="13" spans="1:15" ht="15.75" customHeight="1">
      <c r="A13" s="4"/>
      <c r="B13" s="42"/>
      <c r="C13" s="264"/>
      <c r="D13" s="480"/>
      <c r="E13" s="480"/>
      <c r="F13" s="480"/>
      <c r="G13" s="480"/>
      <c r="H13" s="29"/>
      <c r="I13" s="34"/>
      <c r="J13" s="51"/>
    </row>
    <row r="14" spans="1:15" ht="24" hidden="1" customHeight="1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>
      <c r="A15" s="4"/>
      <c r="B15" s="52" t="s">
        <v>29</v>
      </c>
      <c r="C15" s="72"/>
      <c r="D15" s="53"/>
      <c r="E15" s="481"/>
      <c r="F15" s="481"/>
      <c r="G15" s="476"/>
      <c r="H15" s="476"/>
      <c r="I15" s="476" t="s">
        <v>28</v>
      </c>
      <c r="J15" s="477"/>
    </row>
    <row r="16" spans="1:15" ht="23.25" customHeight="1">
      <c r="A16" s="134" t="s">
        <v>23</v>
      </c>
      <c r="B16" s="135" t="s">
        <v>23</v>
      </c>
      <c r="C16" s="58"/>
      <c r="D16" s="59"/>
      <c r="E16" s="471"/>
      <c r="F16" s="478"/>
      <c r="G16" s="471"/>
      <c r="H16" s="478"/>
      <c r="I16" s="471">
        <f>SUMIF(F47:F64,A16,I47:I64)+SUMIF(F47:F64,"PSU",I47:I64)</f>
        <v>0</v>
      </c>
      <c r="J16" s="472"/>
    </row>
    <row r="17" spans="1:10" ht="23.25" customHeight="1">
      <c r="A17" s="134" t="s">
        <v>24</v>
      </c>
      <c r="B17" s="135" t="s">
        <v>24</v>
      </c>
      <c r="C17" s="58"/>
      <c r="D17" s="59"/>
      <c r="E17" s="471"/>
      <c r="F17" s="478"/>
      <c r="G17" s="471"/>
      <c r="H17" s="478"/>
      <c r="I17" s="471">
        <f>SUMIF(F47:F64,A17,I47:I64)</f>
        <v>0</v>
      </c>
      <c r="J17" s="472"/>
    </row>
    <row r="18" spans="1:10" ht="23.25" customHeight="1">
      <c r="A18" s="134" t="s">
        <v>25</v>
      </c>
      <c r="B18" s="135" t="s">
        <v>25</v>
      </c>
      <c r="C18" s="58"/>
      <c r="D18" s="59"/>
      <c r="E18" s="471"/>
      <c r="F18" s="478"/>
      <c r="G18" s="471"/>
      <c r="H18" s="478"/>
      <c r="I18" s="471">
        <f>SUMIF(F47:F64,A18,I47:I64)</f>
        <v>0</v>
      </c>
      <c r="J18" s="472"/>
    </row>
    <row r="19" spans="1:10" ht="23.25" customHeight="1">
      <c r="A19" s="134" t="s">
        <v>77</v>
      </c>
      <c r="B19" s="135" t="s">
        <v>26</v>
      </c>
      <c r="C19" s="58"/>
      <c r="D19" s="59"/>
      <c r="E19" s="471"/>
      <c r="F19" s="478"/>
      <c r="G19" s="471"/>
      <c r="H19" s="478"/>
      <c r="I19" s="471">
        <f>'VN+ON'!F8</f>
        <v>0</v>
      </c>
      <c r="J19" s="472"/>
    </row>
    <row r="20" spans="1:10" ht="23.25" customHeight="1">
      <c r="A20" s="134" t="s">
        <v>78</v>
      </c>
      <c r="B20" s="135" t="s">
        <v>27</v>
      </c>
      <c r="C20" s="58"/>
      <c r="D20" s="59"/>
      <c r="E20" s="471"/>
      <c r="F20" s="478"/>
      <c r="G20" s="471"/>
      <c r="H20" s="478"/>
      <c r="I20" s="471">
        <f>'VN+ON'!F18</f>
        <v>0</v>
      </c>
      <c r="J20" s="472"/>
    </row>
    <row r="21" spans="1:10" ht="23.25" customHeight="1">
      <c r="A21" s="4"/>
      <c r="B21" s="74" t="s">
        <v>28</v>
      </c>
      <c r="C21" s="75"/>
      <c r="D21" s="76"/>
      <c r="E21" s="473"/>
      <c r="F21" s="474"/>
      <c r="G21" s="473"/>
      <c r="H21" s="474"/>
      <c r="I21" s="473">
        <f>SUM(I16:J20)</f>
        <v>0</v>
      </c>
      <c r="J21" s="486"/>
    </row>
    <row r="22" spans="1:10" ht="33" customHeight="1">
      <c r="A22" s="4"/>
      <c r="B22" s="65" t="s">
        <v>30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469">
        <v>0</v>
      </c>
      <c r="H23" s="470"/>
      <c r="I23" s="470"/>
      <c r="J23" s="62" t="str">
        <f t="shared" ref="J23:J28" si="0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484">
        <f>ZakladDPHSni*SazbaDPH1/100</f>
        <v>0</v>
      </c>
      <c r="H24" s="485"/>
      <c r="I24" s="485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469">
        <f>I21</f>
        <v>0</v>
      </c>
      <c r="H25" s="470"/>
      <c r="I25" s="470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465">
        <f>ZakladDPHZakl*SazbaDPH2/100</f>
        <v>0</v>
      </c>
      <c r="H26" s="466"/>
      <c r="I26" s="466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467">
        <f>0</f>
        <v>0</v>
      </c>
      <c r="H27" s="467"/>
      <c r="I27" s="467"/>
      <c r="J27" s="63" t="str">
        <f t="shared" si="0"/>
        <v>CZK</v>
      </c>
    </row>
    <row r="28" spans="1:10" ht="27.75" hidden="1" customHeight="1" thickBot="1">
      <c r="A28" s="4"/>
      <c r="B28" s="107" t="s">
        <v>22</v>
      </c>
      <c r="C28" s="108"/>
      <c r="D28" s="108"/>
      <c r="E28" s="109"/>
      <c r="F28" s="110"/>
      <c r="G28" s="475" t="e">
        <f>ZakladDPHSniVypocet+ZakladDPHZaklVypocet</f>
        <v>#REF!</v>
      </c>
      <c r="H28" s="475"/>
      <c r="I28" s="475"/>
      <c r="J28" s="111" t="str">
        <f t="shared" si="0"/>
        <v>CZK</v>
      </c>
    </row>
    <row r="29" spans="1:10" ht="27.75" customHeight="1" thickBot="1">
      <c r="A29" s="4"/>
      <c r="B29" s="107" t="s">
        <v>33</v>
      </c>
      <c r="C29" s="112"/>
      <c r="D29" s="112"/>
      <c r="E29" s="112"/>
      <c r="F29" s="112"/>
      <c r="G29" s="468">
        <f>ZakladDPHSni+DPHSni+ZakladDPHZakl+DPHZakl+Zaokrouhleni</f>
        <v>0</v>
      </c>
      <c r="H29" s="468"/>
      <c r="I29" s="468"/>
      <c r="J29" s="113" t="s">
        <v>44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44936</v>
      </c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483" t="s">
        <v>2</v>
      </c>
      <c r="E35" s="483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>
      <c r="B37" s="77" t="s">
        <v>15</v>
      </c>
      <c r="C37" s="3"/>
      <c r="D37" s="3"/>
      <c r="E37" s="3"/>
      <c r="F37" s="99"/>
      <c r="G37" s="99"/>
      <c r="H37" s="99"/>
      <c r="I37" s="99"/>
      <c r="J37" s="3"/>
    </row>
    <row r="38" spans="1:10" ht="25.5" hidden="1" customHeight="1">
      <c r="A38" s="91" t="s">
        <v>35</v>
      </c>
      <c r="B38" s="93" t="s">
        <v>16</v>
      </c>
      <c r="C38" s="94" t="s">
        <v>5</v>
      </c>
      <c r="D38" s="95"/>
      <c r="E38" s="95"/>
      <c r="F38" s="100" t="str">
        <f>B23</f>
        <v>Základ pro sníženou DPH</v>
      </c>
      <c r="G38" s="100" t="str">
        <f>B25</f>
        <v>Základ pro základní DPH</v>
      </c>
      <c r="H38" s="101" t="s">
        <v>17</v>
      </c>
      <c r="I38" s="101" t="s">
        <v>1</v>
      </c>
      <c r="J38" s="96" t="s">
        <v>0</v>
      </c>
    </row>
    <row r="39" spans="1:10" ht="25.5" hidden="1" customHeight="1">
      <c r="A39" s="91">
        <v>1</v>
      </c>
      <c r="B39" s="97" t="s">
        <v>42</v>
      </c>
      <c r="C39" s="490" t="s">
        <v>41</v>
      </c>
      <c r="D39" s="491"/>
      <c r="E39" s="491"/>
      <c r="F39" s="102" t="e">
        <f>Stavba!M281</f>
        <v>#REF!</v>
      </c>
      <c r="G39" s="103" t="e">
        <f>Stavba!N281</f>
        <v>#REF!</v>
      </c>
      <c r="H39" s="104" t="e">
        <f>(F39*SazbaDPH1/100)+(G39*SazbaDPH2/100)</f>
        <v>#REF!</v>
      </c>
      <c r="I39" s="104" t="e">
        <f>F39+G39+H39</f>
        <v>#REF!</v>
      </c>
      <c r="J39" s="98" t="e">
        <f>IF(CenaCelkemVypocet=0,"",I39/CenaCelkemVypocet*100)</f>
        <v>#REF!</v>
      </c>
    </row>
    <row r="40" spans="1:10" ht="25.5" hidden="1" customHeight="1">
      <c r="A40" s="91"/>
      <c r="B40" s="492" t="s">
        <v>43</v>
      </c>
      <c r="C40" s="493"/>
      <c r="D40" s="493"/>
      <c r="E40" s="494"/>
      <c r="F40" s="105" t="e">
        <f>SUMIF(A39:A39,"=1",F39:F39)</f>
        <v>#REF!</v>
      </c>
      <c r="G40" s="106" t="e">
        <f>SUMIF(A39:A39,"=1",G39:G39)</f>
        <v>#REF!</v>
      </c>
      <c r="H40" s="106" t="e">
        <f>SUMIF(A39:A39,"=1",H39:H39)</f>
        <v>#REF!</v>
      </c>
      <c r="I40" s="106" t="e">
        <f>SUMIF(A39:A39,"=1",I39:I39)</f>
        <v>#REF!</v>
      </c>
      <c r="J40" s="92" t="e">
        <f>SUMIF(A39:A39,"=1",J39:J39)</f>
        <v>#REF!</v>
      </c>
    </row>
    <row r="44" spans="1:10" ht="15.75">
      <c r="B44" s="114" t="s">
        <v>45</v>
      </c>
    </row>
    <row r="46" spans="1:10" ht="25.5" customHeight="1">
      <c r="A46" s="115"/>
      <c r="B46" s="119" t="s">
        <v>16</v>
      </c>
      <c r="C46" s="119" t="s">
        <v>5</v>
      </c>
      <c r="D46" s="120"/>
      <c r="E46" s="120"/>
      <c r="F46" s="123" t="s">
        <v>46</v>
      </c>
      <c r="G46" s="123"/>
      <c r="H46" s="123"/>
      <c r="I46" s="495" t="s">
        <v>28</v>
      </c>
      <c r="J46" s="495"/>
    </row>
    <row r="47" spans="1:10" ht="25.5" customHeight="1">
      <c r="A47" s="116"/>
      <c r="B47" s="124" t="s">
        <v>47</v>
      </c>
      <c r="C47" s="497" t="s">
        <v>48</v>
      </c>
      <c r="D47" s="498"/>
      <c r="E47" s="498"/>
      <c r="F47" s="125" t="s">
        <v>23</v>
      </c>
      <c r="G47" s="126"/>
      <c r="H47" s="126"/>
      <c r="I47" s="496">
        <f>Stavba!G8</f>
        <v>0</v>
      </c>
      <c r="J47" s="496"/>
    </row>
    <row r="48" spans="1:10" ht="25.5" customHeight="1">
      <c r="A48" s="116"/>
      <c r="B48" s="118" t="s">
        <v>49</v>
      </c>
      <c r="C48" s="488" t="s">
        <v>50</v>
      </c>
      <c r="D48" s="489"/>
      <c r="E48" s="489"/>
      <c r="F48" s="127" t="s">
        <v>23</v>
      </c>
      <c r="G48" s="128"/>
      <c r="H48" s="128"/>
      <c r="I48" s="487">
        <f>Stavba!G15</f>
        <v>0</v>
      </c>
      <c r="J48" s="487"/>
    </row>
    <row r="49" spans="1:10" ht="25.5" customHeight="1">
      <c r="A49" s="116"/>
      <c r="B49" s="118" t="s">
        <v>51</v>
      </c>
      <c r="C49" s="488" t="s">
        <v>52</v>
      </c>
      <c r="D49" s="489"/>
      <c r="E49" s="489"/>
      <c r="F49" s="127" t="s">
        <v>23</v>
      </c>
      <c r="G49" s="128"/>
      <c r="H49" s="128"/>
      <c r="I49" s="487">
        <f>Stavba!G25</f>
        <v>0</v>
      </c>
      <c r="J49" s="487"/>
    </row>
    <row r="50" spans="1:10" ht="25.5" customHeight="1">
      <c r="A50" s="116"/>
      <c r="B50" s="118" t="s">
        <v>53</v>
      </c>
      <c r="C50" s="488" t="s">
        <v>54</v>
      </c>
      <c r="D50" s="489"/>
      <c r="E50" s="489"/>
      <c r="F50" s="127" t="s">
        <v>23</v>
      </c>
      <c r="G50" s="128"/>
      <c r="H50" s="128"/>
      <c r="I50" s="487">
        <f>Stavba!G29</f>
        <v>0</v>
      </c>
      <c r="J50" s="487"/>
    </row>
    <row r="51" spans="1:10" ht="25.5" customHeight="1">
      <c r="A51" s="116"/>
      <c r="B51" s="118" t="s">
        <v>55</v>
      </c>
      <c r="C51" s="488" t="s">
        <v>56</v>
      </c>
      <c r="D51" s="489"/>
      <c r="E51" s="489"/>
      <c r="F51" s="127" t="s">
        <v>23</v>
      </c>
      <c r="G51" s="128"/>
      <c r="H51" s="128"/>
      <c r="I51" s="487">
        <f>Stavba!G50</f>
        <v>0</v>
      </c>
      <c r="J51" s="487"/>
    </row>
    <row r="52" spans="1:10" ht="25.5" customHeight="1">
      <c r="A52" s="116"/>
      <c r="B52" s="118" t="s">
        <v>57</v>
      </c>
      <c r="C52" s="488" t="s">
        <v>58</v>
      </c>
      <c r="D52" s="489"/>
      <c r="E52" s="489"/>
      <c r="F52" s="127" t="s">
        <v>23</v>
      </c>
      <c r="G52" s="128"/>
      <c r="H52" s="128"/>
      <c r="I52" s="487">
        <f>Stavba!G91</f>
        <v>0</v>
      </c>
      <c r="J52" s="487"/>
    </row>
    <row r="53" spans="1:10" ht="25.5" customHeight="1">
      <c r="A53" s="116"/>
      <c r="B53" s="118" t="s">
        <v>59</v>
      </c>
      <c r="C53" s="488" t="s">
        <v>60</v>
      </c>
      <c r="D53" s="489"/>
      <c r="E53" s="489"/>
      <c r="F53" s="127" t="s">
        <v>23</v>
      </c>
      <c r="G53" s="128"/>
      <c r="H53" s="128"/>
      <c r="I53" s="487">
        <f>Stavba!G96</f>
        <v>0</v>
      </c>
      <c r="J53" s="487"/>
    </row>
    <row r="54" spans="1:10" ht="25.5" customHeight="1">
      <c r="A54" s="116"/>
      <c r="B54" s="118" t="s">
        <v>61</v>
      </c>
      <c r="C54" s="488" t="s">
        <v>62</v>
      </c>
      <c r="D54" s="489"/>
      <c r="E54" s="489"/>
      <c r="F54" s="127" t="s">
        <v>23</v>
      </c>
      <c r="G54" s="128"/>
      <c r="H54" s="128"/>
      <c r="I54" s="487">
        <f>Stavba!G102</f>
        <v>0</v>
      </c>
      <c r="J54" s="487"/>
    </row>
    <row r="55" spans="1:10" ht="25.5" customHeight="1">
      <c r="A55" s="116"/>
      <c r="B55" s="118" t="s">
        <v>63</v>
      </c>
      <c r="C55" s="488" t="s">
        <v>64</v>
      </c>
      <c r="D55" s="489"/>
      <c r="E55" s="489"/>
      <c r="F55" s="127" t="s">
        <v>23</v>
      </c>
      <c r="G55" s="128"/>
      <c r="H55" s="128"/>
      <c r="I55" s="487">
        <f>Stavba!G169</f>
        <v>0</v>
      </c>
      <c r="J55" s="487"/>
    </row>
    <row r="56" spans="1:10" ht="25.5" customHeight="1">
      <c r="A56" s="116"/>
      <c r="B56" s="118" t="s">
        <v>65</v>
      </c>
      <c r="C56" s="488" t="s">
        <v>66</v>
      </c>
      <c r="D56" s="489"/>
      <c r="E56" s="489"/>
      <c r="F56" s="127" t="s">
        <v>24</v>
      </c>
      <c r="G56" s="128"/>
      <c r="H56" s="128"/>
      <c r="I56" s="487">
        <f>Stavba!G172</f>
        <v>0</v>
      </c>
      <c r="J56" s="487"/>
    </row>
    <row r="57" spans="1:10" ht="25.5" customHeight="1">
      <c r="A57" s="116"/>
      <c r="B57" s="118" t="s">
        <v>67</v>
      </c>
      <c r="C57" s="488" t="s">
        <v>68</v>
      </c>
      <c r="D57" s="489"/>
      <c r="E57" s="489"/>
      <c r="F57" s="127" t="s">
        <v>24</v>
      </c>
      <c r="G57" s="128"/>
      <c r="H57" s="128"/>
      <c r="I57" s="487">
        <f>Stavba!G180</f>
        <v>0</v>
      </c>
      <c r="J57" s="487"/>
    </row>
    <row r="58" spans="1:10" ht="25.5" customHeight="1">
      <c r="A58" s="116"/>
      <c r="B58" s="118" t="s">
        <v>69</v>
      </c>
      <c r="C58" s="488" t="s">
        <v>70</v>
      </c>
      <c r="D58" s="489"/>
      <c r="E58" s="489"/>
      <c r="F58" s="127" t="s">
        <v>24</v>
      </c>
      <c r="G58" s="128"/>
      <c r="H58" s="128"/>
      <c r="I58" s="487">
        <f>Stavba!G186</f>
        <v>0</v>
      </c>
      <c r="J58" s="487"/>
    </row>
    <row r="59" spans="1:10" ht="25.5" customHeight="1">
      <c r="A59" s="116"/>
      <c r="B59" s="118" t="s">
        <v>71</v>
      </c>
      <c r="C59" s="488" t="s">
        <v>72</v>
      </c>
      <c r="D59" s="489"/>
      <c r="E59" s="489"/>
      <c r="F59" s="127" t="s">
        <v>24</v>
      </c>
      <c r="G59" s="128"/>
      <c r="H59" s="128"/>
      <c r="I59" s="487">
        <f>Stavba!G207</f>
        <v>0</v>
      </c>
      <c r="J59" s="487"/>
    </row>
    <row r="60" spans="1:10" ht="25.5" customHeight="1">
      <c r="A60" s="116"/>
      <c r="B60" s="118" t="s">
        <v>73</v>
      </c>
      <c r="C60" s="488" t="s">
        <v>74</v>
      </c>
      <c r="D60" s="489"/>
      <c r="E60" s="489"/>
      <c r="F60" s="127" t="s">
        <v>24</v>
      </c>
      <c r="G60" s="128"/>
      <c r="H60" s="128"/>
      <c r="I60" s="487">
        <f>Stavba!G239</f>
        <v>0</v>
      </c>
      <c r="J60" s="487"/>
    </row>
    <row r="61" spans="1:10" ht="25.5" customHeight="1">
      <c r="A61" s="116"/>
      <c r="B61" s="118" t="s">
        <v>75</v>
      </c>
      <c r="C61" s="488" t="s">
        <v>76</v>
      </c>
      <c r="D61" s="489"/>
      <c r="E61" s="489"/>
      <c r="F61" s="127" t="s">
        <v>24</v>
      </c>
      <c r="G61" s="128"/>
      <c r="H61" s="128"/>
      <c r="I61" s="487">
        <f>Stavba!G261</f>
        <v>0</v>
      </c>
      <c r="J61" s="487"/>
    </row>
    <row r="62" spans="1:10" s="188" customFormat="1" ht="25.5" customHeight="1">
      <c r="A62" s="189"/>
      <c r="B62" s="190" t="s">
        <v>355</v>
      </c>
      <c r="C62" s="488" t="s">
        <v>356</v>
      </c>
      <c r="D62" s="489"/>
      <c r="E62" s="489"/>
      <c r="F62" s="192" t="s">
        <v>25</v>
      </c>
      <c r="G62" s="193"/>
      <c r="H62" s="193"/>
      <c r="I62" s="503">
        <f>Stavba!G276</f>
        <v>0</v>
      </c>
      <c r="J62" s="503"/>
    </row>
    <row r="63" spans="1:10" s="188" customFormat="1" ht="25.5" customHeight="1">
      <c r="A63" s="189"/>
      <c r="B63" s="190" t="s">
        <v>358</v>
      </c>
      <c r="C63" s="488" t="s">
        <v>363</v>
      </c>
      <c r="D63" s="489"/>
      <c r="E63" s="489"/>
      <c r="F63" s="192" t="s">
        <v>25</v>
      </c>
      <c r="G63" s="193"/>
      <c r="H63" s="193"/>
      <c r="I63" s="487">
        <f>Stavba!G278</f>
        <v>0</v>
      </c>
      <c r="J63" s="487"/>
    </row>
    <row r="64" spans="1:10" ht="25.5" customHeight="1">
      <c r="A64" s="116"/>
      <c r="B64" s="191" t="s">
        <v>311</v>
      </c>
      <c r="C64" s="500" t="s">
        <v>312</v>
      </c>
      <c r="D64" s="501"/>
      <c r="E64" s="501"/>
      <c r="F64" s="129" t="s">
        <v>77</v>
      </c>
      <c r="G64" s="130"/>
      <c r="H64" s="130"/>
      <c r="I64" s="499">
        <f>'VN+ON'!F39</f>
        <v>0</v>
      </c>
      <c r="J64" s="499"/>
    </row>
    <row r="65" spans="1:10" ht="25.5" customHeight="1">
      <c r="A65" s="117"/>
      <c r="B65" s="121" t="s">
        <v>1</v>
      </c>
      <c r="C65" s="121"/>
      <c r="D65" s="122"/>
      <c r="E65" s="122"/>
      <c r="F65" s="131"/>
      <c r="G65" s="132"/>
      <c r="H65" s="132"/>
      <c r="I65" s="502">
        <f>SUM(I47:I64)</f>
        <v>0</v>
      </c>
      <c r="J65" s="502"/>
    </row>
    <row r="66" spans="1:10">
      <c r="F66" s="133"/>
      <c r="G66" s="90"/>
      <c r="H66" s="133"/>
      <c r="I66" s="90"/>
      <c r="J66" s="90"/>
    </row>
    <row r="67" spans="1:10">
      <c r="F67" s="133"/>
      <c r="G67" s="90"/>
      <c r="H67" s="133"/>
      <c r="I67" s="90"/>
      <c r="J67" s="90"/>
    </row>
    <row r="68" spans="1:10" ht="18">
      <c r="B68" s="263" t="s">
        <v>1167</v>
      </c>
      <c r="F68" s="133"/>
      <c r="G68" s="90"/>
      <c r="H68" s="133"/>
      <c r="I68" s="90"/>
      <c r="J68" s="90"/>
    </row>
    <row r="70" spans="1:10" ht="114.75" customHeight="1">
      <c r="B70" s="460" t="s">
        <v>1265</v>
      </c>
      <c r="C70" s="461"/>
      <c r="D70" s="461"/>
      <c r="E70" s="461"/>
      <c r="F70" s="461"/>
      <c r="G70" s="461"/>
      <c r="H70" s="461"/>
      <c r="I70" s="461"/>
      <c r="J70" s="461"/>
    </row>
  </sheetData>
  <sheetProtection algorithmName="SHA-512" hashValue="AremxWHlBSSlQjabjmKNOHYrdhxRFSmPFkYp3awY8CPqAwxg4+5VmY0EduZXRiK411iDguaVZYBP+Z5CeZ4bXQ==" saltValue="nlFlL6CUqkzC54rlsq3atA==" spinCount="100000" sheet="1" objects="1" scenarios="1" formatCells="0" formatColumns="0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7">
    <mergeCell ref="D4:J4"/>
    <mergeCell ref="D2:J2"/>
    <mergeCell ref="D3:J3"/>
    <mergeCell ref="I61:J61"/>
    <mergeCell ref="C61:E61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I64:J64"/>
    <mergeCell ref="C64:E64"/>
    <mergeCell ref="I65:J65"/>
    <mergeCell ref="C62:E62"/>
    <mergeCell ref="I62:J62"/>
    <mergeCell ref="C63:E63"/>
    <mergeCell ref="I63:J63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C39:E39"/>
    <mergeCell ref="B40:E40"/>
    <mergeCell ref="I46:J46"/>
    <mergeCell ref="I47:J47"/>
    <mergeCell ref="C47:E47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70:J7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</mergeCells>
  <phoneticPr fontId="0" type="noConversion"/>
  <pageMargins left="0.39370078740157483" right="0.19685039370078741" top="0.59055118110236227" bottom="0.39370078740157483" header="0" footer="0.19685039370078741"/>
  <pageSetup paperSize="9" fitToHeight="0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513" t="s">
        <v>6</v>
      </c>
      <c r="B1" s="513"/>
      <c r="C1" s="514"/>
      <c r="D1" s="513"/>
      <c r="E1" s="513"/>
      <c r="F1" s="513"/>
      <c r="G1" s="513"/>
    </row>
    <row r="2" spans="1:7" ht="24.95" customHeight="1">
      <c r="A2" s="79" t="s">
        <v>37</v>
      </c>
      <c r="B2" s="78"/>
      <c r="C2" s="515"/>
      <c r="D2" s="515"/>
      <c r="E2" s="515"/>
      <c r="F2" s="515"/>
      <c r="G2" s="516"/>
    </row>
    <row r="3" spans="1:7" ht="24.95" hidden="1" customHeight="1">
      <c r="A3" s="79" t="s">
        <v>7</v>
      </c>
      <c r="B3" s="78"/>
      <c r="C3" s="515"/>
      <c r="D3" s="515"/>
      <c r="E3" s="515"/>
      <c r="F3" s="515"/>
      <c r="G3" s="516"/>
    </row>
    <row r="4" spans="1:7" ht="24.95" hidden="1" customHeight="1">
      <c r="A4" s="79" t="s">
        <v>8</v>
      </c>
      <c r="B4" s="78"/>
      <c r="C4" s="515"/>
      <c r="D4" s="515"/>
      <c r="E4" s="515"/>
      <c r="F4" s="515"/>
      <c r="G4" s="516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AR284"/>
  <sheetViews>
    <sheetView showZeros="0" zoomScaleNormal="100" workbookViewId="0">
      <pane ySplit="7" topLeftCell="A8" activePane="bottomLeft" state="frozen"/>
      <selection pane="bottomLeft" activeCell="A8" sqref="A8"/>
    </sheetView>
  </sheetViews>
  <sheetFormatPr defaultRowHeight="12.75" outlineLevelRow="1"/>
  <cols>
    <col min="1" max="1" width="4.28515625" customWidth="1"/>
    <col min="2" max="2" width="14.42578125" style="89" customWidth="1"/>
    <col min="3" max="3" width="50.7109375" style="89" customWidth="1"/>
    <col min="4" max="4" width="4.5703125" style="185" customWidth="1"/>
    <col min="5" max="5" width="10.5703125" style="174" customWidth="1"/>
    <col min="6" max="6" width="9.85546875" customWidth="1"/>
    <col min="7" max="7" width="12.7109375" customWidth="1"/>
    <col min="8" max="8" width="9.140625" style="185" customWidth="1"/>
    <col min="9" max="9" width="12.7109375" style="188" customWidth="1"/>
    <col min="10" max="10" width="10.42578125" style="188" customWidth="1"/>
    <col min="11" max="11" width="9.140625" style="188" customWidth="1"/>
    <col min="13" max="23" width="0" hidden="1" customWidth="1"/>
  </cols>
  <sheetData>
    <row r="1" spans="1:44" ht="15.75" customHeight="1">
      <c r="A1" s="517" t="s">
        <v>6</v>
      </c>
      <c r="B1" s="517"/>
      <c r="C1" s="517"/>
      <c r="D1" s="517"/>
      <c r="E1" s="517"/>
      <c r="F1" s="517"/>
      <c r="G1" s="517"/>
      <c r="O1" t="s">
        <v>80</v>
      </c>
    </row>
    <row r="2" spans="1:44" ht="24.95" customHeight="1">
      <c r="A2" s="138" t="s">
        <v>79</v>
      </c>
      <c r="B2" s="136"/>
      <c r="C2" s="521" t="s">
        <v>309</v>
      </c>
      <c r="D2" s="522"/>
      <c r="E2" s="522"/>
      <c r="F2" s="522"/>
      <c r="G2" s="523"/>
      <c r="O2" t="s">
        <v>81</v>
      </c>
    </row>
    <row r="3" spans="1:44" ht="24.95" customHeight="1">
      <c r="A3" s="139" t="s">
        <v>7</v>
      </c>
      <c r="B3" s="137"/>
      <c r="C3" s="518" t="s">
        <v>314</v>
      </c>
      <c r="D3" s="519"/>
      <c r="E3" s="519"/>
      <c r="F3" s="519"/>
      <c r="G3" s="520"/>
      <c r="H3" s="188"/>
      <c r="O3" t="s">
        <v>82</v>
      </c>
    </row>
    <row r="4" spans="1:44" ht="24.95" customHeight="1">
      <c r="A4" s="139" t="s">
        <v>8</v>
      </c>
      <c r="B4" s="137"/>
      <c r="C4" s="518" t="s">
        <v>310</v>
      </c>
      <c r="D4" s="519"/>
      <c r="E4" s="519"/>
      <c r="F4" s="519"/>
      <c r="G4" s="520"/>
      <c r="H4" s="188"/>
      <c r="O4" t="s">
        <v>83</v>
      </c>
    </row>
    <row r="5" spans="1:44">
      <c r="A5" s="140" t="s">
        <v>84</v>
      </c>
      <c r="B5" s="141"/>
      <c r="C5" s="142"/>
      <c r="D5" s="172"/>
      <c r="E5" s="173"/>
      <c r="F5" s="143"/>
      <c r="G5" s="144"/>
      <c r="H5" s="188"/>
      <c r="O5" t="s">
        <v>85</v>
      </c>
    </row>
    <row r="7" spans="1:44" ht="25.5">
      <c r="A7" s="149" t="s">
        <v>86</v>
      </c>
      <c r="B7" s="150" t="s">
        <v>87</v>
      </c>
      <c r="C7" s="150" t="s">
        <v>88</v>
      </c>
      <c r="D7" s="180" t="s">
        <v>89</v>
      </c>
      <c r="E7" s="177" t="s">
        <v>90</v>
      </c>
      <c r="F7" s="145" t="s">
        <v>91</v>
      </c>
      <c r="G7" s="160" t="s">
        <v>28</v>
      </c>
      <c r="H7" s="186" t="s">
        <v>92</v>
      </c>
      <c r="I7" s="254" t="s">
        <v>306</v>
      </c>
      <c r="J7" s="186" t="s">
        <v>307</v>
      </c>
      <c r="K7" s="180" t="s">
        <v>308</v>
      </c>
    </row>
    <row r="8" spans="1:44">
      <c r="A8" s="161" t="s">
        <v>93</v>
      </c>
      <c r="B8" s="162" t="s">
        <v>47</v>
      </c>
      <c r="C8" s="163" t="s">
        <v>48</v>
      </c>
      <c r="D8" s="187"/>
      <c r="E8" s="164"/>
      <c r="F8" s="164"/>
      <c r="G8" s="164">
        <f>SUMIF(O9:O14,"&lt;&gt;NOR",G9:G14)</f>
        <v>0</v>
      </c>
      <c r="H8" s="252"/>
      <c r="I8" s="164">
        <f>SUMIF(O9:O14,"&lt;&gt;GOR",G9:G14)</f>
        <v>0</v>
      </c>
      <c r="J8" s="161"/>
      <c r="K8" s="151">
        <f>SUM(K9:K14)</f>
        <v>0</v>
      </c>
      <c r="O8" t="s">
        <v>94</v>
      </c>
    </row>
    <row r="9" spans="1:44" ht="22.5" outlineLevel="1">
      <c r="A9" s="147">
        <v>1</v>
      </c>
      <c r="B9" s="152" t="s">
        <v>95</v>
      </c>
      <c r="C9" s="168" t="s">
        <v>96</v>
      </c>
      <c r="D9" s="181" t="s">
        <v>97</v>
      </c>
      <c r="E9" s="175">
        <v>196</v>
      </c>
      <c r="F9" s="266"/>
      <c r="G9" s="158">
        <f>ROUND(E9*F9,2)</f>
        <v>0</v>
      </c>
      <c r="H9" s="243" t="s">
        <v>897</v>
      </c>
      <c r="I9" s="195">
        <f>ROUND(E9*F9,2)</f>
        <v>0</v>
      </c>
      <c r="J9" s="155"/>
      <c r="K9" s="154"/>
      <c r="L9" s="146"/>
      <c r="M9" s="146"/>
      <c r="N9" s="146"/>
      <c r="O9" s="146" t="s">
        <v>98</v>
      </c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</row>
    <row r="10" spans="1:44" outlineLevel="1">
      <c r="A10" s="147"/>
      <c r="B10" s="152"/>
      <c r="C10" s="169" t="s">
        <v>99</v>
      </c>
      <c r="D10" s="182"/>
      <c r="E10" s="178">
        <v>196</v>
      </c>
      <c r="F10" s="269"/>
      <c r="G10" s="158"/>
      <c r="H10" s="243"/>
      <c r="I10" s="195"/>
      <c r="J10" s="155"/>
      <c r="K10" s="154"/>
      <c r="L10" s="146"/>
      <c r="M10" s="146"/>
      <c r="N10" s="146"/>
      <c r="O10" s="146" t="s">
        <v>100</v>
      </c>
      <c r="P10" s="146">
        <v>0</v>
      </c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</row>
    <row r="11" spans="1:44" ht="22.5" outlineLevel="1">
      <c r="A11" s="147">
        <v>2</v>
      </c>
      <c r="B11" s="152" t="s">
        <v>101</v>
      </c>
      <c r="C11" s="168" t="s">
        <v>102</v>
      </c>
      <c r="D11" s="181" t="s">
        <v>103</v>
      </c>
      <c r="E11" s="175">
        <v>196</v>
      </c>
      <c r="F11" s="266"/>
      <c r="G11" s="158">
        <f>ROUND(E11*F11,2)</f>
        <v>0</v>
      </c>
      <c r="H11" s="243" t="s">
        <v>897</v>
      </c>
      <c r="I11" s="195">
        <f>ROUND(E11*F11,2)</f>
        <v>0</v>
      </c>
      <c r="J11" s="155"/>
      <c r="K11" s="154"/>
      <c r="L11" s="146"/>
      <c r="M11" s="146"/>
      <c r="N11" s="146"/>
      <c r="O11" s="146" t="s">
        <v>98</v>
      </c>
      <c r="P11" s="146"/>
      <c r="Q11" s="146"/>
      <c r="R11" s="146"/>
      <c r="S11" s="146"/>
      <c r="T11" s="146"/>
      <c r="U11" s="146"/>
      <c r="V11" s="146"/>
      <c r="W11" s="146"/>
      <c r="X11" s="146"/>
      <c r="Y11" s="397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outlineLevel="1">
      <c r="A12" s="147"/>
      <c r="B12" s="152"/>
      <c r="C12" s="169" t="s">
        <v>104</v>
      </c>
      <c r="D12" s="182"/>
      <c r="E12" s="178">
        <v>196</v>
      </c>
      <c r="F12" s="269"/>
      <c r="G12" s="158"/>
      <c r="H12" s="243"/>
      <c r="I12" s="195"/>
      <c r="J12" s="155"/>
      <c r="K12" s="154"/>
      <c r="L12" s="146"/>
      <c r="M12" s="146"/>
      <c r="N12" s="146"/>
      <c r="O12" s="146" t="s">
        <v>100</v>
      </c>
      <c r="P12" s="146">
        <v>0</v>
      </c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</row>
    <row r="13" spans="1:44" ht="22.5" outlineLevel="1">
      <c r="A13" s="147">
        <v>3</v>
      </c>
      <c r="B13" s="152" t="s">
        <v>105</v>
      </c>
      <c r="C13" s="168" t="s">
        <v>106</v>
      </c>
      <c r="D13" s="181" t="s">
        <v>103</v>
      </c>
      <c r="E13" s="175">
        <v>196</v>
      </c>
      <c r="F13" s="266"/>
      <c r="G13" s="158">
        <f>ROUND(E13*F13,2)</f>
        <v>0</v>
      </c>
      <c r="H13" s="243" t="s">
        <v>897</v>
      </c>
      <c r="I13" s="195">
        <f>ROUND(E13*F13,2)</f>
        <v>0</v>
      </c>
      <c r="J13" s="155"/>
      <c r="K13" s="154"/>
      <c r="L13" s="146"/>
      <c r="M13" s="146"/>
      <c r="N13" s="146"/>
      <c r="O13" s="146" t="s">
        <v>98</v>
      </c>
      <c r="P13" s="146"/>
      <c r="Q13" s="146"/>
      <c r="R13" s="146"/>
      <c r="S13" s="146"/>
      <c r="T13" s="146"/>
      <c r="U13" s="146"/>
      <c r="V13" s="146"/>
      <c r="W13" s="146"/>
      <c r="X13" s="146"/>
      <c r="Y13" s="397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</row>
    <row r="14" spans="1:44" outlineLevel="1">
      <c r="A14" s="147"/>
      <c r="B14" s="152"/>
      <c r="C14" s="169" t="s">
        <v>104</v>
      </c>
      <c r="D14" s="182"/>
      <c r="E14" s="178">
        <v>196</v>
      </c>
      <c r="F14" s="269"/>
      <c r="G14" s="158"/>
      <c r="H14" s="243"/>
      <c r="I14" s="195"/>
      <c r="J14" s="155"/>
      <c r="K14" s="154"/>
      <c r="L14" s="146"/>
      <c r="M14" s="146"/>
      <c r="N14" s="146"/>
      <c r="O14" s="146" t="s">
        <v>100</v>
      </c>
      <c r="P14" s="146">
        <v>0</v>
      </c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</row>
    <row r="15" spans="1:44">
      <c r="A15" s="148" t="s">
        <v>93</v>
      </c>
      <c r="B15" s="153" t="s">
        <v>49</v>
      </c>
      <c r="C15" s="170" t="s">
        <v>50</v>
      </c>
      <c r="D15" s="183"/>
      <c r="E15" s="176"/>
      <c r="F15" s="268"/>
      <c r="G15" s="159">
        <f>SUMIF(O16:O24,"&lt;&gt;NOR",G16:G24)</f>
        <v>0</v>
      </c>
      <c r="H15" s="239"/>
      <c r="I15" s="196">
        <f>SUMIF(O16:O24,"&lt;&gt;GOR",G16:G24)</f>
        <v>0</v>
      </c>
      <c r="J15" s="157"/>
      <c r="K15" s="156"/>
      <c r="O15" t="s">
        <v>94</v>
      </c>
    </row>
    <row r="16" spans="1:44" outlineLevel="1">
      <c r="A16" s="147">
        <v>4</v>
      </c>
      <c r="B16" s="152" t="s">
        <v>107</v>
      </c>
      <c r="C16" s="168" t="s">
        <v>108</v>
      </c>
      <c r="D16" s="181" t="s">
        <v>109</v>
      </c>
      <c r="E16" s="175">
        <v>0.32399999999999995</v>
      </c>
      <c r="F16" s="266"/>
      <c r="G16" s="158">
        <f>ROUND(E16*F16,2)</f>
        <v>0</v>
      </c>
      <c r="H16" s="243" t="s">
        <v>1267</v>
      </c>
      <c r="I16" s="195">
        <f>ROUND(E16*F16,2)</f>
        <v>0</v>
      </c>
      <c r="J16" s="155"/>
      <c r="K16" s="154"/>
      <c r="L16" s="146"/>
      <c r="M16" s="146"/>
      <c r="N16" s="146"/>
      <c r="O16" s="146" t="s">
        <v>98</v>
      </c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</row>
    <row r="17" spans="1:44" outlineLevel="1">
      <c r="A17" s="147"/>
      <c r="B17" s="152"/>
      <c r="C17" s="169" t="s">
        <v>110</v>
      </c>
      <c r="D17" s="182"/>
      <c r="E17" s="178"/>
      <c r="F17" s="269"/>
      <c r="G17" s="158"/>
      <c r="H17" s="243">
        <v>0</v>
      </c>
      <c r="I17" s="195"/>
      <c r="J17" s="155"/>
      <c r="K17" s="154"/>
      <c r="L17" s="146"/>
      <c r="M17" s="146"/>
      <c r="N17" s="146"/>
      <c r="O17" s="146" t="s">
        <v>100</v>
      </c>
      <c r="P17" s="146">
        <v>0</v>
      </c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</row>
    <row r="18" spans="1:44" outlineLevel="1">
      <c r="A18" s="147"/>
      <c r="B18" s="152"/>
      <c r="C18" s="169" t="s">
        <v>111</v>
      </c>
      <c r="D18" s="182"/>
      <c r="E18" s="178">
        <v>0.32400000000000001</v>
      </c>
      <c r="F18" s="269"/>
      <c r="G18" s="158"/>
      <c r="H18" s="243">
        <v>0</v>
      </c>
      <c r="I18" s="195"/>
      <c r="J18" s="155"/>
      <c r="K18" s="154"/>
      <c r="L18" s="146"/>
      <c r="M18" s="146"/>
      <c r="N18" s="146"/>
      <c r="O18" s="146" t="s">
        <v>100</v>
      </c>
      <c r="P18" s="146">
        <v>0</v>
      </c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</row>
    <row r="19" spans="1:44" outlineLevel="1">
      <c r="A19" s="147">
        <v>5</v>
      </c>
      <c r="B19" s="152" t="s">
        <v>112</v>
      </c>
      <c r="C19" s="168" t="s">
        <v>113</v>
      </c>
      <c r="D19" s="181" t="s">
        <v>109</v>
      </c>
      <c r="E19" s="175">
        <v>0.32400000000000001</v>
      </c>
      <c r="F19" s="266"/>
      <c r="G19" s="158">
        <f>ROUND(E19*F19,2)</f>
        <v>0</v>
      </c>
      <c r="H19" s="243" t="s">
        <v>1267</v>
      </c>
      <c r="I19" s="195">
        <f>ROUND(E19*F19,2)</f>
        <v>0</v>
      </c>
      <c r="J19" s="155"/>
      <c r="K19" s="154"/>
      <c r="L19" s="146"/>
      <c r="M19" s="146"/>
      <c r="N19" s="146"/>
      <c r="O19" s="146" t="s">
        <v>98</v>
      </c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</row>
    <row r="20" spans="1:44" outlineLevel="1">
      <c r="A20" s="147"/>
      <c r="B20" s="152"/>
      <c r="C20" s="169" t="s">
        <v>114</v>
      </c>
      <c r="D20" s="182"/>
      <c r="E20" s="178">
        <v>0.32400000000000001</v>
      </c>
      <c r="F20" s="269"/>
      <c r="G20" s="158"/>
      <c r="H20" s="243">
        <v>0</v>
      </c>
      <c r="I20" s="195"/>
      <c r="J20" s="155"/>
      <c r="K20" s="154"/>
      <c r="L20" s="146"/>
      <c r="M20" s="146"/>
      <c r="N20" s="146"/>
      <c r="O20" s="146" t="s">
        <v>100</v>
      </c>
      <c r="P20" s="146">
        <v>0</v>
      </c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</row>
    <row r="21" spans="1:44" outlineLevel="1">
      <c r="A21" s="147">
        <v>6</v>
      </c>
      <c r="B21" s="152" t="s">
        <v>115</v>
      </c>
      <c r="C21" s="168" t="s">
        <v>116</v>
      </c>
      <c r="D21" s="181" t="s">
        <v>109</v>
      </c>
      <c r="E21" s="175">
        <v>3.24</v>
      </c>
      <c r="F21" s="266"/>
      <c r="G21" s="158">
        <f>ROUND(E21*F21,2)</f>
        <v>0</v>
      </c>
      <c r="H21" s="243" t="s">
        <v>1267</v>
      </c>
      <c r="I21" s="195">
        <f>ROUND(E21*F21,2)</f>
        <v>0</v>
      </c>
      <c r="J21" s="155"/>
      <c r="K21" s="154"/>
      <c r="L21" s="146"/>
      <c r="M21" s="146"/>
      <c r="N21" s="146"/>
      <c r="O21" s="146" t="s">
        <v>98</v>
      </c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</row>
    <row r="22" spans="1:44" outlineLevel="1">
      <c r="A22" s="147"/>
      <c r="B22" s="152"/>
      <c r="C22" s="169" t="s">
        <v>117</v>
      </c>
      <c r="D22" s="182"/>
      <c r="E22" s="178">
        <v>3.24</v>
      </c>
      <c r="F22" s="269"/>
      <c r="G22" s="158"/>
      <c r="H22" s="243">
        <v>0</v>
      </c>
      <c r="I22" s="195"/>
      <c r="J22" s="155"/>
      <c r="K22" s="154"/>
      <c r="L22" s="146"/>
      <c r="M22" s="146"/>
      <c r="N22" s="146"/>
      <c r="O22" s="146" t="s">
        <v>100</v>
      </c>
      <c r="P22" s="146">
        <v>0</v>
      </c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</row>
    <row r="23" spans="1:44" outlineLevel="1">
      <c r="A23" s="147">
        <v>7</v>
      </c>
      <c r="B23" s="152" t="s">
        <v>118</v>
      </c>
      <c r="C23" s="168" t="s">
        <v>119</v>
      </c>
      <c r="D23" s="181" t="s">
        <v>109</v>
      </c>
      <c r="E23" s="175">
        <v>0.32400000000000001</v>
      </c>
      <c r="F23" s="266"/>
      <c r="G23" s="158">
        <f>ROUND(E23*F23,2)</f>
        <v>0</v>
      </c>
      <c r="H23" s="243" t="s">
        <v>1267</v>
      </c>
      <c r="I23" s="195">
        <f>ROUND(E23*F23,2)</f>
        <v>0</v>
      </c>
      <c r="J23" s="155"/>
      <c r="K23" s="154"/>
      <c r="L23" s="146"/>
      <c r="M23" s="146"/>
      <c r="N23" s="146"/>
      <c r="O23" s="146" t="s">
        <v>98</v>
      </c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</row>
    <row r="24" spans="1:44" outlineLevel="1">
      <c r="A24" s="147"/>
      <c r="B24" s="152"/>
      <c r="C24" s="169" t="s">
        <v>114</v>
      </c>
      <c r="D24" s="182"/>
      <c r="E24" s="178">
        <v>0.32400000000000001</v>
      </c>
      <c r="F24" s="269"/>
      <c r="G24" s="158"/>
      <c r="H24" s="243">
        <v>0</v>
      </c>
      <c r="I24" s="195"/>
      <c r="J24" s="155"/>
      <c r="K24" s="154"/>
      <c r="L24" s="146"/>
      <c r="M24" s="146"/>
      <c r="N24" s="146"/>
      <c r="O24" s="146" t="s">
        <v>100</v>
      </c>
      <c r="P24" s="146">
        <v>0</v>
      </c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</row>
    <row r="25" spans="1:44">
      <c r="A25" s="148" t="s">
        <v>93</v>
      </c>
      <c r="B25" s="153" t="s">
        <v>51</v>
      </c>
      <c r="C25" s="170" t="s">
        <v>52</v>
      </c>
      <c r="D25" s="183"/>
      <c r="E25" s="176"/>
      <c r="F25" s="268"/>
      <c r="G25" s="159">
        <f>SUMIF(O26:O28,"&lt;&gt;NOR",G26:G28)</f>
        <v>0</v>
      </c>
      <c r="H25" s="239"/>
      <c r="I25" s="196">
        <f>SUMIF(O26:O28,"&lt;&gt;GOR",G26:G28)</f>
        <v>0</v>
      </c>
      <c r="J25" s="157"/>
      <c r="K25" s="156"/>
      <c r="O25" t="s">
        <v>94</v>
      </c>
    </row>
    <row r="26" spans="1:44" outlineLevel="1">
      <c r="A26" s="147">
        <v>8</v>
      </c>
      <c r="B26" s="152" t="s">
        <v>120</v>
      </c>
      <c r="C26" s="168" t="s">
        <v>121</v>
      </c>
      <c r="D26" s="181" t="s">
        <v>109</v>
      </c>
      <c r="E26" s="175">
        <v>0.32399999999999995</v>
      </c>
      <c r="F26" s="266"/>
      <c r="G26" s="158">
        <f>ROUND(E26*F26,2)</f>
        <v>0</v>
      </c>
      <c r="H26" s="243" t="s">
        <v>1267</v>
      </c>
      <c r="I26" s="195">
        <f>ROUND(E26*F26,2)</f>
        <v>0</v>
      </c>
      <c r="J26" s="155"/>
      <c r="K26" s="154"/>
      <c r="L26" s="146"/>
      <c r="M26" s="146"/>
      <c r="N26" s="146"/>
      <c r="O26" s="146" t="s">
        <v>98</v>
      </c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</row>
    <row r="27" spans="1:44" outlineLevel="1">
      <c r="A27" s="147"/>
      <c r="B27" s="152"/>
      <c r="C27" s="169" t="s">
        <v>110</v>
      </c>
      <c r="D27" s="182"/>
      <c r="E27" s="178"/>
      <c r="F27" s="269"/>
      <c r="G27" s="158"/>
      <c r="H27" s="243">
        <v>0</v>
      </c>
      <c r="I27" s="195"/>
      <c r="J27" s="155"/>
      <c r="K27" s="154"/>
      <c r="L27" s="146"/>
      <c r="M27" s="146"/>
      <c r="N27" s="146"/>
      <c r="O27" s="146" t="s">
        <v>100</v>
      </c>
      <c r="P27" s="146">
        <v>0</v>
      </c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</row>
    <row r="28" spans="1:44" outlineLevel="1">
      <c r="A28" s="147"/>
      <c r="B28" s="152"/>
      <c r="C28" s="169" t="s">
        <v>111</v>
      </c>
      <c r="D28" s="182"/>
      <c r="E28" s="178">
        <v>0.32400000000000001</v>
      </c>
      <c r="F28" s="269"/>
      <c r="G28" s="158"/>
      <c r="H28" s="243">
        <v>0</v>
      </c>
      <c r="I28" s="195"/>
      <c r="J28" s="155"/>
      <c r="K28" s="154"/>
      <c r="L28" s="146"/>
      <c r="M28" s="146"/>
      <c r="N28" s="146"/>
      <c r="O28" s="146" t="s">
        <v>100</v>
      </c>
      <c r="P28" s="146">
        <v>0</v>
      </c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</row>
    <row r="29" spans="1:44">
      <c r="A29" s="148" t="s">
        <v>93</v>
      </c>
      <c r="B29" s="153" t="s">
        <v>53</v>
      </c>
      <c r="C29" s="170" t="s">
        <v>54</v>
      </c>
      <c r="D29" s="183"/>
      <c r="E29" s="176"/>
      <c r="F29" s="268"/>
      <c r="G29" s="159">
        <f>SUMIF(O30:O49,"&lt;&gt;NOR",G30:G49)</f>
        <v>0</v>
      </c>
      <c r="H29" s="239"/>
      <c r="I29" s="196">
        <f>SUMIF(O30:O49,"&lt;&gt;GOR",G30:G49)</f>
        <v>0</v>
      </c>
      <c r="J29" s="157"/>
      <c r="K29" s="156"/>
      <c r="O29" t="s">
        <v>94</v>
      </c>
    </row>
    <row r="30" spans="1:44" ht="22.5" outlineLevel="1">
      <c r="A30" s="147">
        <v>9</v>
      </c>
      <c r="B30" s="152" t="s">
        <v>122</v>
      </c>
      <c r="C30" s="168" t="s">
        <v>123</v>
      </c>
      <c r="D30" s="181" t="s">
        <v>124</v>
      </c>
      <c r="E30" s="175">
        <v>268.62</v>
      </c>
      <c r="F30" s="266"/>
      <c r="G30" s="158">
        <f>ROUND(E30*F30,2)</f>
        <v>0</v>
      </c>
      <c r="H30" s="243" t="s">
        <v>1267</v>
      </c>
      <c r="I30" s="195">
        <f>ROUND(E30*F30,2)</f>
        <v>0</v>
      </c>
      <c r="J30" s="155"/>
      <c r="K30" s="154"/>
      <c r="L30" s="146"/>
      <c r="M30" s="146"/>
      <c r="N30" s="146"/>
      <c r="O30" s="146" t="s">
        <v>98</v>
      </c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</row>
    <row r="31" spans="1:44" outlineLevel="1">
      <c r="A31" s="147"/>
      <c r="B31" s="152"/>
      <c r="C31" s="169" t="s">
        <v>125</v>
      </c>
      <c r="D31" s="182"/>
      <c r="E31" s="178"/>
      <c r="F31" s="267"/>
      <c r="G31" s="158"/>
      <c r="H31" s="243">
        <v>0</v>
      </c>
      <c r="I31" s="195"/>
      <c r="J31" s="155"/>
      <c r="K31" s="154"/>
      <c r="L31" s="146"/>
      <c r="M31" s="146"/>
      <c r="N31" s="146"/>
      <c r="O31" s="146" t="s">
        <v>100</v>
      </c>
      <c r="P31" s="146">
        <v>0</v>
      </c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</row>
    <row r="32" spans="1:44" outlineLevel="1">
      <c r="A32" s="147"/>
      <c r="B32" s="152"/>
      <c r="C32" s="169"/>
      <c r="D32" s="182"/>
      <c r="E32" s="178"/>
      <c r="F32" s="267"/>
      <c r="G32" s="158"/>
      <c r="H32" s="243">
        <v>0</v>
      </c>
      <c r="I32" s="195"/>
      <c r="J32" s="155"/>
      <c r="K32" s="154"/>
      <c r="L32" s="146"/>
      <c r="M32" s="146"/>
      <c r="N32" s="146"/>
      <c r="O32" s="146" t="s">
        <v>100</v>
      </c>
      <c r="P32" s="146">
        <v>0</v>
      </c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</row>
    <row r="33" spans="1:44" outlineLevel="1">
      <c r="A33" s="147"/>
      <c r="B33" s="152"/>
      <c r="C33" s="169"/>
      <c r="D33" s="182"/>
      <c r="E33" s="178"/>
      <c r="F33" s="267"/>
      <c r="G33" s="158"/>
      <c r="H33" s="243">
        <v>0</v>
      </c>
      <c r="I33" s="195"/>
      <c r="J33" s="155"/>
      <c r="K33" s="154"/>
      <c r="L33" s="146"/>
      <c r="M33" s="146"/>
      <c r="N33" s="146"/>
      <c r="O33" s="146" t="s">
        <v>100</v>
      </c>
      <c r="P33" s="146">
        <v>0</v>
      </c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</row>
    <row r="34" spans="1:44" ht="22.5" outlineLevel="1">
      <c r="A34" s="147">
        <v>10</v>
      </c>
      <c r="B34" s="152" t="s">
        <v>128</v>
      </c>
      <c r="C34" s="168" t="s">
        <v>129</v>
      </c>
      <c r="D34" s="181" t="s">
        <v>124</v>
      </c>
      <c r="E34" s="175">
        <v>1</v>
      </c>
      <c r="F34" s="266"/>
      <c r="G34" s="158">
        <f>ROUND(E34*F34,2)</f>
        <v>0</v>
      </c>
      <c r="H34" s="243" t="s">
        <v>1267</v>
      </c>
      <c r="I34" s="195">
        <f>ROUND(E34*F34,2)</f>
        <v>0</v>
      </c>
      <c r="J34" s="155"/>
      <c r="K34" s="154"/>
      <c r="L34" s="146"/>
      <c r="M34" s="146"/>
      <c r="N34" s="146"/>
      <c r="O34" s="146" t="s">
        <v>98</v>
      </c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</row>
    <row r="35" spans="1:44" outlineLevel="1">
      <c r="A35" s="147"/>
      <c r="B35" s="152"/>
      <c r="C35" s="169"/>
      <c r="D35" s="182"/>
      <c r="E35" s="178"/>
      <c r="F35" s="267"/>
      <c r="G35" s="158"/>
      <c r="H35" s="243">
        <v>0</v>
      </c>
      <c r="I35" s="195"/>
      <c r="J35" s="155"/>
      <c r="K35" s="154"/>
      <c r="L35" s="146"/>
      <c r="M35" s="146"/>
      <c r="N35" s="146"/>
      <c r="O35" s="146" t="s">
        <v>100</v>
      </c>
      <c r="P35" s="146">
        <v>0</v>
      </c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</row>
    <row r="36" spans="1:44" outlineLevel="1">
      <c r="A36" s="147"/>
      <c r="B36" s="152"/>
      <c r="C36" s="169"/>
      <c r="D36" s="182"/>
      <c r="E36" s="178"/>
      <c r="F36" s="267"/>
      <c r="G36" s="158"/>
      <c r="H36" s="243">
        <v>0</v>
      </c>
      <c r="I36" s="195"/>
      <c r="J36" s="155"/>
      <c r="K36" s="154"/>
      <c r="L36" s="146"/>
      <c r="M36" s="146"/>
      <c r="N36" s="146"/>
      <c r="O36" s="146" t="s">
        <v>100</v>
      </c>
      <c r="P36" s="146">
        <v>0</v>
      </c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</row>
    <row r="37" spans="1:44" outlineLevel="1">
      <c r="A37" s="147"/>
      <c r="B37" s="152"/>
      <c r="C37" s="169"/>
      <c r="D37" s="182"/>
      <c r="E37" s="178"/>
      <c r="F37" s="267"/>
      <c r="G37" s="158"/>
      <c r="H37" s="243">
        <v>0</v>
      </c>
      <c r="I37" s="195"/>
      <c r="J37" s="155"/>
      <c r="K37" s="154"/>
      <c r="L37" s="146"/>
      <c r="M37" s="146"/>
      <c r="N37" s="146"/>
      <c r="O37" s="146" t="s">
        <v>100</v>
      </c>
      <c r="P37" s="146">
        <v>0</v>
      </c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</row>
    <row r="38" spans="1:44" outlineLevel="1">
      <c r="A38" s="147">
        <v>11</v>
      </c>
      <c r="B38" s="152" t="s">
        <v>130</v>
      </c>
      <c r="C38" s="168" t="s">
        <v>131</v>
      </c>
      <c r="D38" s="181" t="s">
        <v>124</v>
      </c>
      <c r="E38" s="175">
        <v>805.81</v>
      </c>
      <c r="F38" s="266"/>
      <c r="G38" s="158">
        <f>ROUND(E38*F38,2)</f>
        <v>0</v>
      </c>
      <c r="H38" s="243" t="s">
        <v>1267</v>
      </c>
      <c r="I38" s="195">
        <f>ROUND(E38*F38,2)</f>
        <v>0</v>
      </c>
      <c r="J38" s="155"/>
      <c r="K38" s="154"/>
      <c r="L38" s="146"/>
      <c r="M38" s="146"/>
      <c r="N38" s="146"/>
      <c r="O38" s="146" t="s">
        <v>98</v>
      </c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</row>
    <row r="39" spans="1:44" outlineLevel="1">
      <c r="A39" s="147"/>
      <c r="B39" s="152"/>
      <c r="C39" s="169" t="s">
        <v>125</v>
      </c>
      <c r="D39" s="182"/>
      <c r="E39" s="178"/>
      <c r="F39" s="267"/>
      <c r="G39" s="158"/>
      <c r="H39" s="243">
        <v>0</v>
      </c>
      <c r="I39" s="195"/>
      <c r="J39" s="155"/>
      <c r="K39" s="154"/>
      <c r="L39" s="146"/>
      <c r="M39" s="146"/>
      <c r="N39" s="146"/>
      <c r="O39" s="146" t="s">
        <v>100</v>
      </c>
      <c r="P39" s="146">
        <v>0</v>
      </c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</row>
    <row r="40" spans="1:44" outlineLevel="1">
      <c r="A40" s="147"/>
      <c r="B40" s="152"/>
      <c r="C40" s="169"/>
      <c r="D40" s="182"/>
      <c r="E40" s="178"/>
      <c r="F40" s="267"/>
      <c r="G40" s="158"/>
      <c r="H40" s="243">
        <v>0</v>
      </c>
      <c r="I40" s="195"/>
      <c r="J40" s="155"/>
      <c r="K40" s="154"/>
      <c r="L40" s="146"/>
      <c r="M40" s="146"/>
      <c r="N40" s="146"/>
      <c r="O40" s="146" t="s">
        <v>100</v>
      </c>
      <c r="P40" s="146">
        <v>0</v>
      </c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4" outlineLevel="1">
      <c r="A41" s="147"/>
      <c r="B41" s="152"/>
      <c r="C41" s="169"/>
      <c r="D41" s="182"/>
      <c r="E41" s="178"/>
      <c r="F41" s="267"/>
      <c r="G41" s="158"/>
      <c r="H41" s="243">
        <v>0</v>
      </c>
      <c r="I41" s="195"/>
      <c r="J41" s="155"/>
      <c r="K41" s="154"/>
      <c r="L41" s="146"/>
      <c r="M41" s="146"/>
      <c r="N41" s="146"/>
      <c r="O41" s="146" t="s">
        <v>100</v>
      </c>
      <c r="P41" s="146">
        <v>0</v>
      </c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</row>
    <row r="42" spans="1:44" outlineLevel="1">
      <c r="A42" s="147">
        <v>12</v>
      </c>
      <c r="B42" s="152" t="s">
        <v>134</v>
      </c>
      <c r="C42" s="168" t="s">
        <v>135</v>
      </c>
      <c r="D42" s="181" t="s">
        <v>124</v>
      </c>
      <c r="E42" s="175">
        <v>805.81</v>
      </c>
      <c r="F42" s="266"/>
      <c r="G42" s="158">
        <f>ROUND(E42*F42,2)</f>
        <v>0</v>
      </c>
      <c r="H42" s="243" t="s">
        <v>1267</v>
      </c>
      <c r="I42" s="195">
        <f>ROUND(E42*F42,2)</f>
        <v>0</v>
      </c>
      <c r="J42" s="155"/>
      <c r="K42" s="154"/>
      <c r="L42" s="146"/>
      <c r="M42" s="146"/>
      <c r="N42" s="146"/>
      <c r="O42" s="146" t="s">
        <v>98</v>
      </c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</row>
    <row r="43" spans="1:44" outlineLevel="1">
      <c r="A43" s="147"/>
      <c r="B43" s="152"/>
      <c r="C43" s="169" t="s">
        <v>125</v>
      </c>
      <c r="D43" s="182"/>
      <c r="E43" s="178"/>
      <c r="F43" s="267"/>
      <c r="G43" s="158"/>
      <c r="H43" s="243">
        <v>0</v>
      </c>
      <c r="I43" s="195"/>
      <c r="J43" s="155"/>
      <c r="K43" s="154"/>
      <c r="L43" s="146"/>
      <c r="M43" s="146"/>
      <c r="N43" s="146"/>
      <c r="O43" s="146" t="s">
        <v>100</v>
      </c>
      <c r="P43" s="146">
        <v>0</v>
      </c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</row>
    <row r="44" spans="1:44" outlineLevel="1">
      <c r="A44" s="147"/>
      <c r="B44" s="152"/>
      <c r="C44" s="169"/>
      <c r="D44" s="182"/>
      <c r="E44" s="178"/>
      <c r="F44" s="267"/>
      <c r="G44" s="158"/>
      <c r="H44" s="243">
        <v>0</v>
      </c>
      <c r="I44" s="195"/>
      <c r="J44" s="155"/>
      <c r="K44" s="154"/>
      <c r="L44" s="146"/>
      <c r="M44" s="146"/>
      <c r="N44" s="146"/>
      <c r="O44" s="146" t="s">
        <v>100</v>
      </c>
      <c r="P44" s="146">
        <v>0</v>
      </c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</row>
    <row r="45" spans="1:44" outlineLevel="1">
      <c r="A45" s="147"/>
      <c r="B45" s="152"/>
      <c r="C45" s="169"/>
      <c r="D45" s="182"/>
      <c r="E45" s="178"/>
      <c r="F45" s="267"/>
      <c r="G45" s="158"/>
      <c r="H45" s="243">
        <v>0</v>
      </c>
      <c r="I45" s="195"/>
      <c r="J45" s="155"/>
      <c r="K45" s="154"/>
      <c r="L45" s="146"/>
      <c r="M45" s="146"/>
      <c r="N45" s="146"/>
      <c r="O45" s="146" t="s">
        <v>100</v>
      </c>
      <c r="P45" s="146">
        <v>0</v>
      </c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</row>
    <row r="46" spans="1:44" ht="22.5" outlineLevel="1">
      <c r="A46" s="147">
        <v>13</v>
      </c>
      <c r="B46" s="152" t="s">
        <v>136</v>
      </c>
      <c r="C46" s="168" t="s">
        <v>137</v>
      </c>
      <c r="D46" s="181" t="s">
        <v>138</v>
      </c>
      <c r="E46" s="175">
        <v>758</v>
      </c>
      <c r="F46" s="266"/>
      <c r="G46" s="158">
        <f>ROUND(E46*F46,2)</f>
        <v>0</v>
      </c>
      <c r="H46" s="243" t="s">
        <v>1267</v>
      </c>
      <c r="I46" s="195">
        <f>ROUND(E46*F46,2)</f>
        <v>0</v>
      </c>
      <c r="J46" s="155"/>
      <c r="K46" s="154"/>
      <c r="L46" s="146"/>
      <c r="M46" s="146"/>
      <c r="N46" s="146"/>
      <c r="O46" s="146" t="s">
        <v>98</v>
      </c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</row>
    <row r="47" spans="1:44" outlineLevel="1">
      <c r="A47" s="147"/>
      <c r="B47" s="152"/>
      <c r="C47" s="169" t="s">
        <v>125</v>
      </c>
      <c r="D47" s="182"/>
      <c r="E47" s="178"/>
      <c r="F47" s="267"/>
      <c r="G47" s="158"/>
      <c r="H47" s="243">
        <v>0</v>
      </c>
      <c r="I47" s="195"/>
      <c r="J47" s="155"/>
      <c r="K47" s="154"/>
      <c r="L47" s="146"/>
      <c r="M47" s="146"/>
      <c r="N47" s="146"/>
      <c r="O47" s="146" t="s">
        <v>100</v>
      </c>
      <c r="P47" s="146">
        <v>0</v>
      </c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</row>
    <row r="48" spans="1:44" outlineLevel="1">
      <c r="A48" s="147"/>
      <c r="B48" s="152"/>
      <c r="C48" s="169"/>
      <c r="D48" s="182"/>
      <c r="E48" s="178"/>
      <c r="F48" s="267"/>
      <c r="G48" s="158"/>
      <c r="H48" s="243">
        <v>0</v>
      </c>
      <c r="I48" s="195"/>
      <c r="J48" s="155"/>
      <c r="K48" s="154"/>
      <c r="L48" s="146"/>
      <c r="M48" s="146"/>
      <c r="N48" s="146"/>
      <c r="O48" s="146" t="s">
        <v>100</v>
      </c>
      <c r="P48" s="146">
        <v>0</v>
      </c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</row>
    <row r="49" spans="1:44" outlineLevel="1">
      <c r="A49" s="147"/>
      <c r="B49" s="152"/>
      <c r="C49" s="169"/>
      <c r="D49" s="182"/>
      <c r="E49" s="178"/>
      <c r="F49" s="267"/>
      <c r="G49" s="158"/>
      <c r="H49" s="243">
        <v>0</v>
      </c>
      <c r="I49" s="195"/>
      <c r="J49" s="155"/>
      <c r="K49" s="154"/>
      <c r="L49" s="146"/>
      <c r="M49" s="146"/>
      <c r="N49" s="146"/>
      <c r="O49" s="146" t="s">
        <v>100</v>
      </c>
      <c r="P49" s="146">
        <v>0</v>
      </c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</row>
    <row r="50" spans="1:44">
      <c r="A50" s="148" t="s">
        <v>93</v>
      </c>
      <c r="B50" s="153" t="s">
        <v>55</v>
      </c>
      <c r="C50" s="170" t="s">
        <v>56</v>
      </c>
      <c r="D50" s="183"/>
      <c r="E50" s="176"/>
      <c r="F50" s="268"/>
      <c r="G50" s="159">
        <f>SUMIF(O51:O90,"&lt;&gt;NOR",G51:G90)</f>
        <v>0</v>
      </c>
      <c r="H50" s="239"/>
      <c r="I50" s="196">
        <f>SUMIF(O51:O90,"&lt;&gt;GOR",G51:G90)</f>
        <v>0</v>
      </c>
      <c r="J50" s="157"/>
      <c r="K50" s="156"/>
      <c r="O50" t="s">
        <v>94</v>
      </c>
    </row>
    <row r="51" spans="1:44" outlineLevel="1">
      <c r="A51" s="147">
        <v>14</v>
      </c>
      <c r="B51" s="152" t="s">
        <v>139</v>
      </c>
      <c r="C51" s="168" t="s">
        <v>140</v>
      </c>
      <c r="D51" s="181" t="s">
        <v>124</v>
      </c>
      <c r="E51" s="175">
        <v>484.66750000000002</v>
      </c>
      <c r="F51" s="266"/>
      <c r="G51" s="158">
        <f>ROUND(E51*F51,2)</f>
        <v>0</v>
      </c>
      <c r="H51" s="243" t="s">
        <v>1267</v>
      </c>
      <c r="I51" s="195">
        <f>ROUND(E51*F51,2)</f>
        <v>0</v>
      </c>
      <c r="J51" s="155"/>
      <c r="K51" s="154"/>
      <c r="L51" s="146"/>
      <c r="M51" s="146"/>
      <c r="N51" s="146"/>
      <c r="O51" s="146" t="s">
        <v>98</v>
      </c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</row>
    <row r="52" spans="1:44" outlineLevel="1">
      <c r="A52" s="147"/>
      <c r="B52" s="152"/>
      <c r="C52" s="169" t="s">
        <v>125</v>
      </c>
      <c r="D52" s="182"/>
      <c r="E52" s="178"/>
      <c r="F52" s="267"/>
      <c r="G52" s="158"/>
      <c r="H52" s="243">
        <v>0</v>
      </c>
      <c r="I52" s="195"/>
      <c r="J52" s="155"/>
      <c r="K52" s="154"/>
      <c r="L52" s="146"/>
      <c r="M52" s="146"/>
      <c r="N52" s="146"/>
      <c r="O52" s="146" t="s">
        <v>100</v>
      </c>
      <c r="P52" s="146">
        <v>0</v>
      </c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</row>
    <row r="53" spans="1:44" outlineLevel="1">
      <c r="A53" s="147"/>
      <c r="B53" s="152"/>
      <c r="C53" s="169" t="s">
        <v>132</v>
      </c>
      <c r="D53" s="182"/>
      <c r="E53" s="178"/>
      <c r="F53" s="267"/>
      <c r="G53" s="158"/>
      <c r="H53" s="243">
        <v>0</v>
      </c>
      <c r="I53" s="195"/>
      <c r="J53" s="155"/>
      <c r="K53" s="154"/>
      <c r="L53" s="146"/>
      <c r="M53" s="146"/>
      <c r="N53" s="146"/>
      <c r="O53" s="146" t="s">
        <v>100</v>
      </c>
      <c r="P53" s="146">
        <v>0</v>
      </c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</row>
    <row r="54" spans="1:44" outlineLevel="1">
      <c r="A54" s="147"/>
      <c r="B54" s="152"/>
      <c r="C54" s="169" t="s">
        <v>141</v>
      </c>
      <c r="D54" s="182"/>
      <c r="E54" s="178">
        <v>92</v>
      </c>
      <c r="F54" s="267"/>
      <c r="G54" s="158"/>
      <c r="H54" s="243">
        <v>0</v>
      </c>
      <c r="I54" s="195"/>
      <c r="J54" s="155"/>
      <c r="K54" s="154"/>
      <c r="L54" s="146"/>
      <c r="M54" s="146"/>
      <c r="N54" s="146"/>
      <c r="O54" s="146" t="s">
        <v>100</v>
      </c>
      <c r="P54" s="146">
        <v>0</v>
      </c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</row>
    <row r="55" spans="1:44" outlineLevel="1">
      <c r="A55" s="147"/>
      <c r="B55" s="152"/>
      <c r="C55" s="169" t="s">
        <v>142</v>
      </c>
      <c r="D55" s="182"/>
      <c r="E55" s="178">
        <v>337.66750000000002</v>
      </c>
      <c r="F55" s="267"/>
      <c r="G55" s="158"/>
      <c r="H55" s="243">
        <v>0</v>
      </c>
      <c r="I55" s="195"/>
      <c r="J55" s="155"/>
      <c r="K55" s="154"/>
      <c r="L55" s="146"/>
      <c r="M55" s="146"/>
      <c r="N55" s="146"/>
      <c r="O55" s="146" t="s">
        <v>100</v>
      </c>
      <c r="P55" s="146">
        <v>0</v>
      </c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</row>
    <row r="56" spans="1:44" outlineLevel="1">
      <c r="A56" s="147"/>
      <c r="B56" s="152"/>
      <c r="C56" s="169" t="s">
        <v>143</v>
      </c>
      <c r="D56" s="182"/>
      <c r="E56" s="178">
        <v>55</v>
      </c>
      <c r="F56" s="267"/>
      <c r="G56" s="158"/>
      <c r="H56" s="243">
        <v>0</v>
      </c>
      <c r="I56" s="195"/>
      <c r="J56" s="155"/>
      <c r="K56" s="154"/>
      <c r="L56" s="146"/>
      <c r="M56" s="146"/>
      <c r="N56" s="146"/>
      <c r="O56" s="146" t="s">
        <v>100</v>
      </c>
      <c r="P56" s="146">
        <v>0</v>
      </c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</row>
    <row r="57" spans="1:44" outlineLevel="1">
      <c r="A57" s="147">
        <v>15</v>
      </c>
      <c r="B57" s="152" t="s">
        <v>144</v>
      </c>
      <c r="C57" s="168" t="s">
        <v>145</v>
      </c>
      <c r="D57" s="181" t="s">
        <v>124</v>
      </c>
      <c r="E57" s="175">
        <v>35</v>
      </c>
      <c r="F57" s="266"/>
      <c r="G57" s="158">
        <f>ROUND(E57*F57,2)</f>
        <v>0</v>
      </c>
      <c r="H57" s="243" t="s">
        <v>1267</v>
      </c>
      <c r="I57" s="195">
        <f>ROUND(E57*F57,2)</f>
        <v>0</v>
      </c>
      <c r="J57" s="155"/>
      <c r="K57" s="154"/>
      <c r="L57" s="146"/>
      <c r="M57" s="146"/>
      <c r="N57" s="146"/>
      <c r="O57" s="146" t="s">
        <v>98</v>
      </c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</row>
    <row r="58" spans="1:44" outlineLevel="1">
      <c r="A58" s="147"/>
      <c r="B58" s="152"/>
      <c r="C58" s="169" t="s">
        <v>146</v>
      </c>
      <c r="D58" s="182"/>
      <c r="E58" s="178">
        <v>35</v>
      </c>
      <c r="F58" s="267"/>
      <c r="G58" s="158"/>
      <c r="H58" s="243">
        <v>0</v>
      </c>
      <c r="I58" s="195"/>
      <c r="J58" s="155"/>
      <c r="K58" s="154"/>
      <c r="L58" s="146"/>
      <c r="M58" s="146"/>
      <c r="N58" s="146"/>
      <c r="O58" s="146" t="s">
        <v>100</v>
      </c>
      <c r="P58" s="146">
        <v>0</v>
      </c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</row>
    <row r="59" spans="1:44" ht="22.5" outlineLevel="1">
      <c r="A59" s="147">
        <v>16</v>
      </c>
      <c r="B59" s="152" t="s">
        <v>147</v>
      </c>
      <c r="C59" s="168" t="s">
        <v>148</v>
      </c>
      <c r="D59" s="181" t="s">
        <v>124</v>
      </c>
      <c r="E59" s="175">
        <v>392.66750000000002</v>
      </c>
      <c r="F59" s="266"/>
      <c r="G59" s="158">
        <f>ROUND(E59*F59,2)</f>
        <v>0</v>
      </c>
      <c r="H59" s="243" t="s">
        <v>1267</v>
      </c>
      <c r="I59" s="195">
        <f>ROUND(E59*F59,2)</f>
        <v>0</v>
      </c>
      <c r="J59" s="155"/>
      <c r="K59" s="154"/>
      <c r="L59" s="146"/>
      <c r="M59" s="146"/>
      <c r="N59" s="146"/>
      <c r="O59" s="146" t="s">
        <v>98</v>
      </c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</row>
    <row r="60" spans="1:44" outlineLevel="1">
      <c r="A60" s="147"/>
      <c r="B60" s="152"/>
      <c r="C60" s="169" t="s">
        <v>142</v>
      </c>
      <c r="D60" s="182"/>
      <c r="E60" s="178">
        <v>337.66750000000002</v>
      </c>
      <c r="F60" s="267"/>
      <c r="G60" s="158"/>
      <c r="H60" s="243">
        <v>0</v>
      </c>
      <c r="I60" s="195"/>
      <c r="J60" s="155"/>
      <c r="K60" s="154"/>
      <c r="L60" s="146"/>
      <c r="M60" s="146"/>
      <c r="N60" s="146"/>
      <c r="O60" s="146" t="s">
        <v>100</v>
      </c>
      <c r="P60" s="146">
        <v>0</v>
      </c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</row>
    <row r="61" spans="1:44" outlineLevel="1">
      <c r="A61" s="147"/>
      <c r="B61" s="152"/>
      <c r="C61" s="169" t="s">
        <v>143</v>
      </c>
      <c r="D61" s="182"/>
      <c r="E61" s="178">
        <v>55</v>
      </c>
      <c r="F61" s="267"/>
      <c r="G61" s="158"/>
      <c r="H61" s="243">
        <v>0</v>
      </c>
      <c r="I61" s="195"/>
      <c r="J61" s="155"/>
      <c r="K61" s="154"/>
      <c r="L61" s="146"/>
      <c r="M61" s="146"/>
      <c r="N61" s="146"/>
      <c r="O61" s="146" t="s">
        <v>100</v>
      </c>
      <c r="P61" s="146">
        <v>0</v>
      </c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</row>
    <row r="62" spans="1:44" outlineLevel="1">
      <c r="A62" s="147">
        <v>17</v>
      </c>
      <c r="B62" s="152" t="s">
        <v>149</v>
      </c>
      <c r="C62" s="168" t="s">
        <v>150</v>
      </c>
      <c r="D62" s="181" t="s">
        <v>124</v>
      </c>
      <c r="E62" s="175">
        <v>92</v>
      </c>
      <c r="F62" s="266"/>
      <c r="G62" s="158">
        <f>ROUND(E62*F62,2)</f>
        <v>0</v>
      </c>
      <c r="H62" s="243" t="s">
        <v>1267</v>
      </c>
      <c r="I62" s="195">
        <f>ROUND(E62*F62,2)</f>
        <v>0</v>
      </c>
      <c r="J62" s="155"/>
      <c r="K62" s="154"/>
      <c r="L62" s="146"/>
      <c r="M62" s="146"/>
      <c r="N62" s="146"/>
      <c r="O62" s="146" t="s">
        <v>98</v>
      </c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</row>
    <row r="63" spans="1:44" outlineLevel="1">
      <c r="A63" s="147"/>
      <c r="B63" s="152"/>
      <c r="C63" s="169" t="s">
        <v>125</v>
      </c>
      <c r="D63" s="182"/>
      <c r="E63" s="178"/>
      <c r="F63" s="267"/>
      <c r="G63" s="158"/>
      <c r="H63" s="243">
        <v>0</v>
      </c>
      <c r="I63" s="195"/>
      <c r="J63" s="155"/>
      <c r="K63" s="154"/>
      <c r="L63" s="146"/>
      <c r="M63" s="146"/>
      <c r="N63" s="146"/>
      <c r="O63" s="146" t="s">
        <v>100</v>
      </c>
      <c r="P63" s="146">
        <v>0</v>
      </c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</row>
    <row r="64" spans="1:44" outlineLevel="1">
      <c r="A64" s="147"/>
      <c r="B64" s="152"/>
      <c r="C64" s="169" t="s">
        <v>132</v>
      </c>
      <c r="D64" s="182"/>
      <c r="E64" s="178"/>
      <c r="F64" s="267"/>
      <c r="G64" s="158"/>
      <c r="H64" s="243">
        <v>0</v>
      </c>
      <c r="I64" s="195"/>
      <c r="J64" s="155"/>
      <c r="K64" s="154"/>
      <c r="L64" s="146"/>
      <c r="M64" s="146"/>
      <c r="N64" s="146"/>
      <c r="O64" s="146" t="s">
        <v>100</v>
      </c>
      <c r="P64" s="146">
        <v>0</v>
      </c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</row>
    <row r="65" spans="1:44" outlineLevel="1">
      <c r="A65" s="147"/>
      <c r="B65" s="152"/>
      <c r="C65" s="169" t="s">
        <v>141</v>
      </c>
      <c r="D65" s="182"/>
      <c r="E65" s="178">
        <v>92</v>
      </c>
      <c r="F65" s="267"/>
      <c r="G65" s="158"/>
      <c r="H65" s="243">
        <v>0</v>
      </c>
      <c r="I65" s="195"/>
      <c r="J65" s="155"/>
      <c r="K65" s="154"/>
      <c r="L65" s="146"/>
      <c r="M65" s="146"/>
      <c r="N65" s="146"/>
      <c r="O65" s="146" t="s">
        <v>100</v>
      </c>
      <c r="P65" s="146">
        <v>0</v>
      </c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</row>
    <row r="66" spans="1:44" outlineLevel="1">
      <c r="A66" s="147">
        <v>18</v>
      </c>
      <c r="B66" s="152" t="s">
        <v>151</v>
      </c>
      <c r="C66" s="168" t="s">
        <v>152</v>
      </c>
      <c r="D66" s="181" t="s">
        <v>124</v>
      </c>
      <c r="E66" s="175">
        <v>392.66750000000002</v>
      </c>
      <c r="F66" s="266"/>
      <c r="G66" s="158">
        <f>ROUND(E66*F66,2)</f>
        <v>0</v>
      </c>
      <c r="H66" s="243" t="s">
        <v>1267</v>
      </c>
      <c r="I66" s="195">
        <f>ROUND(E66*F66,2)</f>
        <v>0</v>
      </c>
      <c r="J66" s="155"/>
      <c r="K66" s="154"/>
      <c r="L66" s="146"/>
      <c r="M66" s="146"/>
      <c r="N66" s="146"/>
      <c r="O66" s="146" t="s">
        <v>98</v>
      </c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</row>
    <row r="67" spans="1:44" outlineLevel="1">
      <c r="A67" s="147"/>
      <c r="B67" s="152"/>
      <c r="C67" s="169" t="s">
        <v>142</v>
      </c>
      <c r="D67" s="182"/>
      <c r="E67" s="178">
        <v>337.66750000000002</v>
      </c>
      <c r="F67" s="267"/>
      <c r="G67" s="158"/>
      <c r="H67" s="243">
        <v>0</v>
      </c>
      <c r="I67" s="195"/>
      <c r="J67" s="155"/>
      <c r="K67" s="154"/>
      <c r="L67" s="146"/>
      <c r="M67" s="146"/>
      <c r="N67" s="146"/>
      <c r="O67" s="146" t="s">
        <v>100</v>
      </c>
      <c r="P67" s="146">
        <v>0</v>
      </c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</row>
    <row r="68" spans="1:44" outlineLevel="1">
      <c r="A68" s="147"/>
      <c r="B68" s="152"/>
      <c r="C68" s="169" t="s">
        <v>143</v>
      </c>
      <c r="D68" s="182"/>
      <c r="E68" s="178">
        <v>55</v>
      </c>
      <c r="F68" s="267"/>
      <c r="G68" s="158"/>
      <c r="H68" s="243">
        <v>0</v>
      </c>
      <c r="I68" s="195"/>
      <c r="J68" s="155"/>
      <c r="K68" s="154"/>
      <c r="L68" s="146"/>
      <c r="M68" s="146"/>
      <c r="N68" s="146"/>
      <c r="O68" s="146" t="s">
        <v>100</v>
      </c>
      <c r="P68" s="146">
        <v>0</v>
      </c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</row>
    <row r="69" spans="1:44" outlineLevel="1">
      <c r="A69" s="147">
        <v>19</v>
      </c>
      <c r="B69" s="152" t="s">
        <v>153</v>
      </c>
      <c r="C69" s="168" t="s">
        <v>154</v>
      </c>
      <c r="D69" s="181" t="s">
        <v>124</v>
      </c>
      <c r="E69" s="175">
        <v>35</v>
      </c>
      <c r="F69" s="266"/>
      <c r="G69" s="158">
        <f>ROUND(E69*F69,2)</f>
        <v>0</v>
      </c>
      <c r="H69" s="243" t="s">
        <v>1267</v>
      </c>
      <c r="I69" s="195">
        <f>ROUND(E69*F69,2)</f>
        <v>0</v>
      </c>
      <c r="J69" s="155"/>
      <c r="K69" s="154"/>
      <c r="L69" s="146"/>
      <c r="M69" s="146"/>
      <c r="N69" s="146"/>
      <c r="O69" s="146" t="s">
        <v>98</v>
      </c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</row>
    <row r="70" spans="1:44" outlineLevel="1">
      <c r="A70" s="147"/>
      <c r="B70" s="152"/>
      <c r="C70" s="169" t="s">
        <v>146</v>
      </c>
      <c r="D70" s="182"/>
      <c r="E70" s="178">
        <v>35</v>
      </c>
      <c r="F70" s="267"/>
      <c r="G70" s="158"/>
      <c r="H70" s="243">
        <v>0</v>
      </c>
      <c r="I70" s="195"/>
      <c r="J70" s="155"/>
      <c r="K70" s="154"/>
      <c r="L70" s="146"/>
      <c r="M70" s="146"/>
      <c r="N70" s="146"/>
      <c r="O70" s="146" t="s">
        <v>100</v>
      </c>
      <c r="P70" s="146">
        <v>0</v>
      </c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</row>
    <row r="71" spans="1:44" outlineLevel="1">
      <c r="A71" s="147">
        <v>20</v>
      </c>
      <c r="B71" s="152" t="s">
        <v>155</v>
      </c>
      <c r="C71" s="168" t="s">
        <v>156</v>
      </c>
      <c r="D71" s="181" t="s">
        <v>124</v>
      </c>
      <c r="E71" s="175">
        <v>147</v>
      </c>
      <c r="F71" s="266"/>
      <c r="G71" s="158">
        <f>ROUND(E71*F71,2)</f>
        <v>0</v>
      </c>
      <c r="H71" s="243" t="s">
        <v>1267</v>
      </c>
      <c r="I71" s="195">
        <f>ROUND(E71*F71,2)</f>
        <v>0</v>
      </c>
      <c r="J71" s="155"/>
      <c r="K71" s="154"/>
      <c r="L71" s="146"/>
      <c r="M71" s="146"/>
      <c r="N71" s="146"/>
      <c r="O71" s="146" t="s">
        <v>98</v>
      </c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</row>
    <row r="72" spans="1:44" outlineLevel="1">
      <c r="A72" s="147"/>
      <c r="B72" s="152"/>
      <c r="C72" s="169" t="s">
        <v>125</v>
      </c>
      <c r="D72" s="182"/>
      <c r="E72" s="178"/>
      <c r="F72" s="267"/>
      <c r="G72" s="158"/>
      <c r="H72" s="243">
        <v>0</v>
      </c>
      <c r="I72" s="195"/>
      <c r="J72" s="155"/>
      <c r="K72" s="154"/>
      <c r="L72" s="146"/>
      <c r="M72" s="146"/>
      <c r="N72" s="146"/>
      <c r="O72" s="146" t="s">
        <v>100</v>
      </c>
      <c r="P72" s="146">
        <v>0</v>
      </c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</row>
    <row r="73" spans="1:44" outlineLevel="1">
      <c r="A73" s="147"/>
      <c r="B73" s="152"/>
      <c r="C73" s="169" t="s">
        <v>132</v>
      </c>
      <c r="D73" s="182"/>
      <c r="E73" s="178"/>
      <c r="F73" s="267"/>
      <c r="G73" s="158"/>
      <c r="H73" s="243">
        <v>0</v>
      </c>
      <c r="I73" s="195"/>
      <c r="J73" s="155"/>
      <c r="K73" s="154"/>
      <c r="L73" s="146"/>
      <c r="M73" s="146"/>
      <c r="N73" s="146"/>
      <c r="O73" s="146" t="s">
        <v>100</v>
      </c>
      <c r="P73" s="146">
        <v>0</v>
      </c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</row>
    <row r="74" spans="1:44" outlineLevel="1">
      <c r="A74" s="147"/>
      <c r="B74" s="152"/>
      <c r="C74" s="169" t="s">
        <v>141</v>
      </c>
      <c r="D74" s="182"/>
      <c r="E74" s="178">
        <v>92</v>
      </c>
      <c r="F74" s="267"/>
      <c r="G74" s="158"/>
      <c r="H74" s="243">
        <v>0</v>
      </c>
      <c r="I74" s="195"/>
      <c r="J74" s="155"/>
      <c r="K74" s="154"/>
      <c r="L74" s="146"/>
      <c r="M74" s="146"/>
      <c r="N74" s="146"/>
      <c r="O74" s="146" t="s">
        <v>100</v>
      </c>
      <c r="P74" s="146">
        <v>0</v>
      </c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</row>
    <row r="75" spans="1:44" outlineLevel="1">
      <c r="A75" s="147"/>
      <c r="B75" s="152"/>
      <c r="C75" s="169" t="s">
        <v>143</v>
      </c>
      <c r="D75" s="182"/>
      <c r="E75" s="178">
        <v>55</v>
      </c>
      <c r="F75" s="267"/>
      <c r="G75" s="158"/>
      <c r="H75" s="243">
        <v>0</v>
      </c>
      <c r="I75" s="195"/>
      <c r="J75" s="155"/>
      <c r="K75" s="154"/>
      <c r="L75" s="146"/>
      <c r="M75" s="146"/>
      <c r="N75" s="146"/>
      <c r="O75" s="146" t="s">
        <v>100</v>
      </c>
      <c r="P75" s="146">
        <v>0</v>
      </c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</row>
    <row r="76" spans="1:44" outlineLevel="1">
      <c r="A76" s="147">
        <v>21</v>
      </c>
      <c r="B76" s="152" t="s">
        <v>157</v>
      </c>
      <c r="C76" s="168" t="s">
        <v>158</v>
      </c>
      <c r="D76" s="181" t="s">
        <v>138</v>
      </c>
      <c r="E76" s="175">
        <v>45</v>
      </c>
      <c r="F76" s="266"/>
      <c r="G76" s="158">
        <f>ROUND(E76*F76,2)</f>
        <v>0</v>
      </c>
      <c r="H76" s="243" t="s">
        <v>1267</v>
      </c>
      <c r="I76" s="195">
        <f>ROUND(E76*F76,2)</f>
        <v>0</v>
      </c>
      <c r="J76" s="155"/>
      <c r="K76" s="154"/>
      <c r="L76" s="146"/>
      <c r="M76" s="146"/>
      <c r="N76" s="146"/>
      <c r="O76" s="146" t="s">
        <v>98</v>
      </c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</row>
    <row r="77" spans="1:44" outlineLevel="1">
      <c r="A77" s="147"/>
      <c r="B77" s="152"/>
      <c r="C77" s="169" t="s">
        <v>159</v>
      </c>
      <c r="D77" s="182"/>
      <c r="E77" s="178">
        <v>45</v>
      </c>
      <c r="F77" s="267"/>
      <c r="G77" s="158"/>
      <c r="H77" s="243">
        <v>0</v>
      </c>
      <c r="I77" s="195"/>
      <c r="J77" s="155"/>
      <c r="K77" s="154"/>
      <c r="L77" s="146"/>
      <c r="M77" s="146"/>
      <c r="N77" s="146"/>
      <c r="O77" s="146" t="s">
        <v>100</v>
      </c>
      <c r="P77" s="146">
        <v>0</v>
      </c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</row>
    <row r="78" spans="1:44" outlineLevel="1">
      <c r="A78" s="147">
        <v>22</v>
      </c>
      <c r="B78" s="152" t="s">
        <v>160</v>
      </c>
      <c r="C78" s="168" t="s">
        <v>161</v>
      </c>
      <c r="D78" s="181" t="s">
        <v>138</v>
      </c>
      <c r="E78" s="175">
        <v>627.73500000000001</v>
      </c>
      <c r="F78" s="266"/>
      <c r="G78" s="158">
        <f>ROUND(E78*F78,2)</f>
        <v>0</v>
      </c>
      <c r="H78" s="243" t="s">
        <v>897</v>
      </c>
      <c r="I78" s="195">
        <f>ROUND(E78*F78,2)</f>
        <v>0</v>
      </c>
      <c r="J78" s="155"/>
      <c r="K78" s="154"/>
      <c r="L78" s="146"/>
      <c r="M78" s="146"/>
      <c r="N78" s="146"/>
      <c r="O78" s="146" t="s">
        <v>98</v>
      </c>
      <c r="P78" s="146"/>
      <c r="Q78" s="146"/>
      <c r="R78" s="146"/>
      <c r="S78" s="146"/>
      <c r="T78" s="146"/>
      <c r="U78" s="146"/>
      <c r="V78" s="146"/>
      <c r="W78" s="146"/>
      <c r="X78" s="146"/>
      <c r="Y78" s="397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</row>
    <row r="79" spans="1:44" outlineLevel="1">
      <c r="A79" s="147"/>
      <c r="B79" s="152"/>
      <c r="C79" s="169" t="s">
        <v>125</v>
      </c>
      <c r="D79" s="182"/>
      <c r="E79" s="178"/>
      <c r="F79" s="267"/>
      <c r="G79" s="158"/>
      <c r="H79" s="243">
        <v>0</v>
      </c>
      <c r="I79" s="195"/>
      <c r="J79" s="155"/>
      <c r="K79" s="154"/>
      <c r="L79" s="146"/>
      <c r="M79" s="146"/>
      <c r="N79" s="146"/>
      <c r="O79" s="146" t="s">
        <v>100</v>
      </c>
      <c r="P79" s="146">
        <v>0</v>
      </c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</row>
    <row r="80" spans="1:44" outlineLevel="1">
      <c r="A80" s="147"/>
      <c r="B80" s="152"/>
      <c r="C80" s="169" t="s">
        <v>132</v>
      </c>
      <c r="D80" s="182"/>
      <c r="E80" s="178"/>
      <c r="F80" s="267"/>
      <c r="G80" s="158"/>
      <c r="H80" s="243">
        <v>0</v>
      </c>
      <c r="I80" s="195"/>
      <c r="J80" s="155"/>
      <c r="K80" s="154"/>
      <c r="L80" s="146"/>
      <c r="M80" s="146"/>
      <c r="N80" s="146"/>
      <c r="O80" s="146" t="s">
        <v>100</v>
      </c>
      <c r="P80" s="146">
        <v>0</v>
      </c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</row>
    <row r="81" spans="1:44" outlineLevel="1">
      <c r="A81" s="147"/>
      <c r="B81" s="152"/>
      <c r="C81" s="169" t="s">
        <v>162</v>
      </c>
      <c r="D81" s="182"/>
      <c r="E81" s="178">
        <v>163.285</v>
      </c>
      <c r="F81" s="267"/>
      <c r="G81" s="158"/>
      <c r="H81" s="243">
        <v>0</v>
      </c>
      <c r="I81" s="195"/>
      <c r="J81" s="155"/>
      <c r="K81" s="154"/>
      <c r="L81" s="146"/>
      <c r="M81" s="146"/>
      <c r="N81" s="146"/>
      <c r="O81" s="146" t="s">
        <v>100</v>
      </c>
      <c r="P81" s="146">
        <v>0</v>
      </c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</row>
    <row r="82" spans="1:44" outlineLevel="1">
      <c r="A82" s="147"/>
      <c r="B82" s="152"/>
      <c r="C82" s="169" t="s">
        <v>163</v>
      </c>
      <c r="D82" s="182"/>
      <c r="E82" s="178">
        <v>464.45</v>
      </c>
      <c r="F82" s="267"/>
      <c r="G82" s="158"/>
      <c r="H82" s="243">
        <v>0</v>
      </c>
      <c r="I82" s="195"/>
      <c r="J82" s="155"/>
      <c r="K82" s="154"/>
      <c r="L82" s="146"/>
      <c r="M82" s="146"/>
      <c r="N82" s="146"/>
      <c r="O82" s="146" t="s">
        <v>100</v>
      </c>
      <c r="P82" s="146">
        <v>0</v>
      </c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</row>
    <row r="83" spans="1:44" outlineLevel="1">
      <c r="A83" s="147">
        <v>23</v>
      </c>
      <c r="B83" s="152" t="s">
        <v>164</v>
      </c>
      <c r="C83" s="168" t="s">
        <v>165</v>
      </c>
      <c r="D83" s="181" t="s">
        <v>138</v>
      </c>
      <c r="E83" s="175">
        <v>23.8</v>
      </c>
      <c r="F83" s="266"/>
      <c r="G83" s="158">
        <f>ROUND(E83*F83,2)</f>
        <v>0</v>
      </c>
      <c r="H83" s="243" t="s">
        <v>1267</v>
      </c>
      <c r="I83" s="195">
        <f>ROUND(E83*F83,2)</f>
        <v>0</v>
      </c>
      <c r="J83" s="155"/>
      <c r="K83" s="154"/>
      <c r="L83" s="146"/>
      <c r="M83" s="146"/>
      <c r="N83" s="146"/>
      <c r="O83" s="146" t="s">
        <v>98</v>
      </c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</row>
    <row r="84" spans="1:44" outlineLevel="1">
      <c r="A84" s="147"/>
      <c r="B84" s="152"/>
      <c r="C84" s="169" t="s">
        <v>125</v>
      </c>
      <c r="D84" s="182"/>
      <c r="E84" s="178"/>
      <c r="F84" s="267"/>
      <c r="G84" s="158"/>
      <c r="H84" s="243">
        <v>0</v>
      </c>
      <c r="I84" s="195"/>
      <c r="J84" s="155"/>
      <c r="K84" s="154"/>
      <c r="L84" s="146"/>
      <c r="M84" s="146"/>
      <c r="N84" s="146"/>
      <c r="O84" s="146" t="s">
        <v>100</v>
      </c>
      <c r="P84" s="146">
        <v>0</v>
      </c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</row>
    <row r="85" spans="1:44" outlineLevel="1">
      <c r="A85" s="147"/>
      <c r="B85" s="152"/>
      <c r="C85" s="169" t="s">
        <v>126</v>
      </c>
      <c r="D85" s="182"/>
      <c r="E85" s="178"/>
      <c r="F85" s="267"/>
      <c r="G85" s="158"/>
      <c r="H85" s="243">
        <v>0</v>
      </c>
      <c r="I85" s="195"/>
      <c r="J85" s="155"/>
      <c r="K85" s="154"/>
      <c r="L85" s="146"/>
      <c r="M85" s="146"/>
      <c r="N85" s="146"/>
      <c r="O85" s="146" t="s">
        <v>100</v>
      </c>
      <c r="P85" s="146">
        <v>0</v>
      </c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</row>
    <row r="86" spans="1:44" outlineLevel="1">
      <c r="A86" s="147"/>
      <c r="B86" s="152"/>
      <c r="C86" s="169" t="s">
        <v>166</v>
      </c>
      <c r="D86" s="182"/>
      <c r="E86" s="178">
        <v>23.8</v>
      </c>
      <c r="F86" s="267"/>
      <c r="G86" s="158"/>
      <c r="H86" s="243">
        <v>0</v>
      </c>
      <c r="I86" s="195"/>
      <c r="J86" s="155"/>
      <c r="K86" s="154"/>
      <c r="L86" s="146"/>
      <c r="M86" s="146"/>
      <c r="N86" s="146"/>
      <c r="O86" s="146" t="s">
        <v>100</v>
      </c>
      <c r="P86" s="146">
        <v>0</v>
      </c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</row>
    <row r="87" spans="1:44" outlineLevel="1">
      <c r="A87" s="147">
        <v>24</v>
      </c>
      <c r="B87" s="152" t="s">
        <v>167</v>
      </c>
      <c r="C87" s="168" t="s">
        <v>168</v>
      </c>
      <c r="D87" s="181" t="s">
        <v>124</v>
      </c>
      <c r="E87" s="175">
        <v>7.14</v>
      </c>
      <c r="F87" s="266"/>
      <c r="G87" s="158">
        <f>ROUND(E87*F87,2)</f>
        <v>0</v>
      </c>
      <c r="H87" s="243" t="s">
        <v>1267</v>
      </c>
      <c r="I87" s="195">
        <f>ROUND(E87*F87,2)</f>
        <v>0</v>
      </c>
      <c r="J87" s="155"/>
      <c r="K87" s="154"/>
      <c r="L87" s="146"/>
      <c r="M87" s="146"/>
      <c r="N87" s="146"/>
      <c r="O87" s="146" t="s">
        <v>98</v>
      </c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</row>
    <row r="88" spans="1:44" outlineLevel="1">
      <c r="A88" s="147"/>
      <c r="B88" s="152"/>
      <c r="C88" s="169" t="s">
        <v>125</v>
      </c>
      <c r="D88" s="182"/>
      <c r="E88" s="178"/>
      <c r="F88" s="267"/>
      <c r="G88" s="158"/>
      <c r="H88" s="243">
        <v>0</v>
      </c>
      <c r="I88" s="195"/>
      <c r="J88" s="155"/>
      <c r="K88" s="154"/>
      <c r="L88" s="146"/>
      <c r="M88" s="146"/>
      <c r="N88" s="146"/>
      <c r="O88" s="146" t="s">
        <v>100</v>
      </c>
      <c r="P88" s="146">
        <v>0</v>
      </c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</row>
    <row r="89" spans="1:44" outlineLevel="1">
      <c r="A89" s="147"/>
      <c r="B89" s="152"/>
      <c r="C89" s="169" t="s">
        <v>126</v>
      </c>
      <c r="D89" s="182"/>
      <c r="E89" s="178"/>
      <c r="F89" s="267"/>
      <c r="G89" s="158"/>
      <c r="H89" s="243">
        <v>0</v>
      </c>
      <c r="I89" s="195"/>
      <c r="J89" s="155"/>
      <c r="K89" s="154"/>
      <c r="L89" s="146"/>
      <c r="M89" s="146"/>
      <c r="N89" s="146"/>
      <c r="O89" s="146" t="s">
        <v>100</v>
      </c>
      <c r="P89" s="146">
        <v>0</v>
      </c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</row>
    <row r="90" spans="1:44" outlineLevel="1">
      <c r="A90" s="147"/>
      <c r="B90" s="152"/>
      <c r="C90" s="169" t="s">
        <v>169</v>
      </c>
      <c r="D90" s="182"/>
      <c r="E90" s="178">
        <v>7.14</v>
      </c>
      <c r="F90" s="267"/>
      <c r="G90" s="158"/>
      <c r="H90" s="243">
        <v>0</v>
      </c>
      <c r="I90" s="195"/>
      <c r="J90" s="155"/>
      <c r="K90" s="154"/>
      <c r="L90" s="146"/>
      <c r="M90" s="146"/>
      <c r="N90" s="146"/>
      <c r="O90" s="146" t="s">
        <v>100</v>
      </c>
      <c r="P90" s="146">
        <v>0</v>
      </c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</row>
    <row r="91" spans="1:44">
      <c r="A91" s="148" t="s">
        <v>93</v>
      </c>
      <c r="B91" s="153" t="s">
        <v>57</v>
      </c>
      <c r="C91" s="170" t="s">
        <v>58</v>
      </c>
      <c r="D91" s="183"/>
      <c r="E91" s="176"/>
      <c r="F91" s="268"/>
      <c r="G91" s="159">
        <f>SUMIF(O92:O95,"&lt;&gt;NOR",G92:G95)</f>
        <v>0</v>
      </c>
      <c r="H91" s="239"/>
      <c r="I91" s="196">
        <f>SUMIF(O92:O95,"&lt;&gt;GOR",G92:G95)</f>
        <v>0</v>
      </c>
      <c r="J91" s="157"/>
      <c r="K91" s="156"/>
      <c r="O91" t="s">
        <v>94</v>
      </c>
    </row>
    <row r="92" spans="1:44" outlineLevel="1">
      <c r="A92" s="147">
        <v>25</v>
      </c>
      <c r="B92" s="152" t="s">
        <v>170</v>
      </c>
      <c r="C92" s="168" t="s">
        <v>171</v>
      </c>
      <c r="D92" s="181" t="s">
        <v>124</v>
      </c>
      <c r="E92" s="175">
        <v>309.68</v>
      </c>
      <c r="F92" s="266"/>
      <c r="G92" s="158">
        <f>ROUND(E92*F92,2)</f>
        <v>0</v>
      </c>
      <c r="H92" s="243" t="s">
        <v>1267</v>
      </c>
      <c r="I92" s="195">
        <f>ROUND(E92*F92,2)</f>
        <v>0</v>
      </c>
      <c r="J92" s="155"/>
      <c r="K92" s="154"/>
      <c r="L92" s="146"/>
      <c r="M92" s="146"/>
      <c r="N92" s="146"/>
      <c r="O92" s="146" t="s">
        <v>98</v>
      </c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</row>
    <row r="93" spans="1:44" outlineLevel="1">
      <c r="A93" s="147"/>
      <c r="B93" s="152"/>
      <c r="C93" s="169" t="s">
        <v>172</v>
      </c>
      <c r="D93" s="182"/>
      <c r="E93" s="178">
        <v>124.68</v>
      </c>
      <c r="F93" s="267"/>
      <c r="G93" s="158"/>
      <c r="H93" s="243">
        <v>0</v>
      </c>
      <c r="I93" s="195"/>
      <c r="J93" s="155"/>
      <c r="K93" s="154"/>
      <c r="L93" s="146"/>
      <c r="M93" s="146"/>
      <c r="N93" s="146"/>
      <c r="O93" s="146" t="s">
        <v>100</v>
      </c>
      <c r="P93" s="146">
        <v>0</v>
      </c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</row>
    <row r="94" spans="1:44" outlineLevel="1">
      <c r="A94" s="147"/>
      <c r="B94" s="152"/>
      <c r="C94" s="169" t="s">
        <v>173</v>
      </c>
      <c r="D94" s="182"/>
      <c r="E94" s="178">
        <v>35</v>
      </c>
      <c r="F94" s="267"/>
      <c r="G94" s="158"/>
      <c r="H94" s="243">
        <v>0</v>
      </c>
      <c r="I94" s="195"/>
      <c r="J94" s="155"/>
      <c r="K94" s="154"/>
      <c r="L94" s="146"/>
      <c r="M94" s="146"/>
      <c r="N94" s="146"/>
      <c r="O94" s="146" t="s">
        <v>100</v>
      </c>
      <c r="P94" s="146">
        <v>0</v>
      </c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</row>
    <row r="95" spans="1:44" outlineLevel="1">
      <c r="A95" s="147"/>
      <c r="B95" s="152"/>
      <c r="C95" s="169" t="s">
        <v>174</v>
      </c>
      <c r="D95" s="182"/>
      <c r="E95" s="178">
        <v>150</v>
      </c>
      <c r="F95" s="267"/>
      <c r="G95" s="158"/>
      <c r="H95" s="243">
        <v>0</v>
      </c>
      <c r="I95" s="195"/>
      <c r="J95" s="155"/>
      <c r="K95" s="154"/>
      <c r="L95" s="146"/>
      <c r="M95" s="146"/>
      <c r="N95" s="146"/>
      <c r="O95" s="146" t="s">
        <v>100</v>
      </c>
      <c r="P95" s="146">
        <v>0</v>
      </c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</row>
    <row r="96" spans="1:44">
      <c r="A96" s="148" t="s">
        <v>93</v>
      </c>
      <c r="B96" s="153" t="s">
        <v>59</v>
      </c>
      <c r="C96" s="170" t="s">
        <v>60</v>
      </c>
      <c r="D96" s="183"/>
      <c r="E96" s="176"/>
      <c r="F96" s="268"/>
      <c r="G96" s="159">
        <f>SUMIF(O97:O101,"&lt;&gt;NOR",G97:G101)</f>
        <v>0</v>
      </c>
      <c r="H96" s="239"/>
      <c r="I96" s="196">
        <f>SUMIF(O97:O101,"&lt;&gt;GOR",G97:G101)</f>
        <v>0</v>
      </c>
      <c r="J96" s="157"/>
      <c r="K96" s="156"/>
      <c r="O96" t="s">
        <v>94</v>
      </c>
    </row>
    <row r="97" spans="1:44" outlineLevel="1">
      <c r="A97" s="147">
        <v>26</v>
      </c>
      <c r="B97" s="152" t="s">
        <v>175</v>
      </c>
      <c r="C97" s="168" t="s">
        <v>176</v>
      </c>
      <c r="D97" s="181" t="s">
        <v>124</v>
      </c>
      <c r="E97" s="175">
        <v>1960</v>
      </c>
      <c r="F97" s="266"/>
      <c r="G97" s="158">
        <f>ROUND(E97*F97,2)</f>
        <v>0</v>
      </c>
      <c r="H97" s="243" t="s">
        <v>1267</v>
      </c>
      <c r="I97" s="195">
        <f>ROUND(E97*F97,2)</f>
        <v>0</v>
      </c>
      <c r="J97" s="155"/>
      <c r="K97" s="154"/>
      <c r="L97" s="146"/>
      <c r="M97" s="146"/>
      <c r="N97" s="146"/>
      <c r="O97" s="146" t="s">
        <v>98</v>
      </c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</row>
    <row r="98" spans="1:44" outlineLevel="1">
      <c r="A98" s="147"/>
      <c r="B98" s="152"/>
      <c r="C98" s="169" t="s">
        <v>177</v>
      </c>
      <c r="D98" s="182"/>
      <c r="E98" s="178">
        <v>1960</v>
      </c>
      <c r="F98" s="267"/>
      <c r="G98" s="158"/>
      <c r="H98" s="243">
        <v>0</v>
      </c>
      <c r="I98" s="195"/>
      <c r="J98" s="155"/>
      <c r="K98" s="154"/>
      <c r="L98" s="146"/>
      <c r="M98" s="146"/>
      <c r="N98" s="146"/>
      <c r="O98" s="146" t="s">
        <v>100</v>
      </c>
      <c r="P98" s="146">
        <v>0</v>
      </c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</row>
    <row r="99" spans="1:44" outlineLevel="1">
      <c r="A99" s="147">
        <v>27</v>
      </c>
      <c r="B99" s="152" t="s">
        <v>178</v>
      </c>
      <c r="C99" s="168" t="s">
        <v>179</v>
      </c>
      <c r="D99" s="181" t="s">
        <v>124</v>
      </c>
      <c r="E99" s="175">
        <v>5880</v>
      </c>
      <c r="F99" s="266"/>
      <c r="G99" s="158">
        <f>ROUND(E99*F99,2)</f>
        <v>0</v>
      </c>
      <c r="H99" s="243" t="s">
        <v>1267</v>
      </c>
      <c r="I99" s="195">
        <f>ROUND(E99*F99,2)</f>
        <v>0</v>
      </c>
      <c r="J99" s="155"/>
      <c r="K99" s="154"/>
      <c r="L99" s="146"/>
      <c r="M99" s="146"/>
      <c r="N99" s="146"/>
      <c r="O99" s="146" t="s">
        <v>98</v>
      </c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</row>
    <row r="100" spans="1:44" outlineLevel="1">
      <c r="A100" s="147"/>
      <c r="B100" s="152"/>
      <c r="C100" s="169" t="s">
        <v>180</v>
      </c>
      <c r="D100" s="182"/>
      <c r="E100" s="178"/>
      <c r="F100" s="267"/>
      <c r="G100" s="158"/>
      <c r="H100" s="243">
        <v>0</v>
      </c>
      <c r="I100" s="195"/>
      <c r="J100" s="155"/>
      <c r="K100" s="154"/>
      <c r="L100" s="146"/>
      <c r="M100" s="146"/>
      <c r="N100" s="146"/>
      <c r="O100" s="146" t="s">
        <v>100</v>
      </c>
      <c r="P100" s="146">
        <v>0</v>
      </c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</row>
    <row r="101" spans="1:44" outlineLevel="1">
      <c r="A101" s="147"/>
      <c r="B101" s="152"/>
      <c r="C101" s="169" t="s">
        <v>181</v>
      </c>
      <c r="D101" s="182"/>
      <c r="E101" s="178">
        <v>5880</v>
      </c>
      <c r="F101" s="267"/>
      <c r="G101" s="158"/>
      <c r="H101" s="243">
        <v>0</v>
      </c>
      <c r="I101" s="195"/>
      <c r="J101" s="155"/>
      <c r="K101" s="154"/>
      <c r="L101" s="146"/>
      <c r="M101" s="146"/>
      <c r="N101" s="146"/>
      <c r="O101" s="146" t="s">
        <v>100</v>
      </c>
      <c r="P101" s="146">
        <v>0</v>
      </c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</row>
    <row r="102" spans="1:44">
      <c r="A102" s="148" t="s">
        <v>93</v>
      </c>
      <c r="B102" s="153" t="s">
        <v>61</v>
      </c>
      <c r="C102" s="170" t="s">
        <v>62</v>
      </c>
      <c r="D102" s="183"/>
      <c r="E102" s="176"/>
      <c r="F102" s="268"/>
      <c r="G102" s="159">
        <f>SUMIF(O103:O168,"&lt;&gt;NOR",G103:G168)</f>
        <v>0</v>
      </c>
      <c r="H102" s="239"/>
      <c r="I102" s="196">
        <f>SUMIF(O103:O168,"&lt;&gt;GOR",G103:G168)</f>
        <v>0</v>
      </c>
      <c r="J102" s="157"/>
      <c r="K102" s="156"/>
      <c r="O102" t="s">
        <v>94</v>
      </c>
    </row>
    <row r="103" spans="1:44" outlineLevel="1">
      <c r="A103" s="147">
        <v>28</v>
      </c>
      <c r="B103" s="152" t="s">
        <v>182</v>
      </c>
      <c r="C103" s="168" t="s">
        <v>183</v>
      </c>
      <c r="D103" s="181" t="s">
        <v>138</v>
      </c>
      <c r="E103" s="175">
        <v>627.73500000000001</v>
      </c>
      <c r="F103" s="266"/>
      <c r="G103" s="158">
        <f>ROUND(E103*F103,2)</f>
        <v>0</v>
      </c>
      <c r="H103" s="243" t="s">
        <v>897</v>
      </c>
      <c r="I103" s="195">
        <f>ROUND(E103*F103,2)</f>
        <v>0</v>
      </c>
      <c r="J103" s="155"/>
      <c r="K103" s="154"/>
      <c r="L103" s="146"/>
      <c r="M103" s="146"/>
      <c r="N103" s="146"/>
      <c r="O103" s="146" t="s">
        <v>98</v>
      </c>
      <c r="P103" s="146"/>
      <c r="Q103" s="146"/>
      <c r="R103" s="146"/>
      <c r="S103" s="146"/>
      <c r="T103" s="146"/>
      <c r="U103" s="146"/>
      <c r="V103" s="146"/>
      <c r="W103" s="146"/>
      <c r="X103" s="146"/>
      <c r="Y103" s="397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</row>
    <row r="104" spans="1:44" outlineLevel="1">
      <c r="A104" s="147"/>
      <c r="B104" s="152"/>
      <c r="C104" s="169" t="s">
        <v>125</v>
      </c>
      <c r="D104" s="182"/>
      <c r="E104" s="178"/>
      <c r="F104" s="267"/>
      <c r="G104" s="158"/>
      <c r="H104" s="243">
        <v>0</v>
      </c>
      <c r="I104" s="195"/>
      <c r="J104" s="155"/>
      <c r="K104" s="154"/>
      <c r="L104" s="146"/>
      <c r="M104" s="146"/>
      <c r="N104" s="146"/>
      <c r="O104" s="146" t="s">
        <v>100</v>
      </c>
      <c r="P104" s="146">
        <v>0</v>
      </c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</row>
    <row r="105" spans="1:44" outlineLevel="1">
      <c r="A105" s="147"/>
      <c r="B105" s="152"/>
      <c r="C105" s="169" t="s">
        <v>132</v>
      </c>
      <c r="D105" s="182"/>
      <c r="E105" s="178"/>
      <c r="F105" s="267"/>
      <c r="G105" s="158"/>
      <c r="H105" s="243">
        <v>0</v>
      </c>
      <c r="I105" s="195"/>
      <c r="J105" s="155"/>
      <c r="K105" s="154"/>
      <c r="L105" s="146"/>
      <c r="M105" s="146"/>
      <c r="N105" s="146"/>
      <c r="O105" s="146" t="s">
        <v>100</v>
      </c>
      <c r="P105" s="146">
        <v>0</v>
      </c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</row>
    <row r="106" spans="1:44" outlineLevel="1">
      <c r="A106" s="147"/>
      <c r="B106" s="152"/>
      <c r="C106" s="169" t="s">
        <v>162</v>
      </c>
      <c r="D106" s="182"/>
      <c r="E106" s="178">
        <v>163.285</v>
      </c>
      <c r="F106" s="267"/>
      <c r="G106" s="158"/>
      <c r="H106" s="243">
        <v>0</v>
      </c>
      <c r="I106" s="195"/>
      <c r="J106" s="155"/>
      <c r="K106" s="154"/>
      <c r="L106" s="146"/>
      <c r="M106" s="146"/>
      <c r="N106" s="146"/>
      <c r="O106" s="146" t="s">
        <v>100</v>
      </c>
      <c r="P106" s="146">
        <v>0</v>
      </c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</row>
    <row r="107" spans="1:44" outlineLevel="1">
      <c r="A107" s="147"/>
      <c r="B107" s="152"/>
      <c r="C107" s="169" t="s">
        <v>163</v>
      </c>
      <c r="D107" s="182"/>
      <c r="E107" s="178">
        <v>464.45</v>
      </c>
      <c r="F107" s="267"/>
      <c r="G107" s="158"/>
      <c r="H107" s="243">
        <v>0</v>
      </c>
      <c r="I107" s="195"/>
      <c r="J107" s="155"/>
      <c r="K107" s="154"/>
      <c r="L107" s="146"/>
      <c r="M107" s="146"/>
      <c r="N107" s="146"/>
      <c r="O107" s="146" t="s">
        <v>100</v>
      </c>
      <c r="P107" s="146">
        <v>0</v>
      </c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</row>
    <row r="108" spans="1:44" outlineLevel="1">
      <c r="A108" s="147">
        <v>29</v>
      </c>
      <c r="B108" s="152" t="s">
        <v>184</v>
      </c>
      <c r="C108" s="168" t="s">
        <v>185</v>
      </c>
      <c r="D108" s="181" t="s">
        <v>138</v>
      </c>
      <c r="E108" s="175">
        <v>23.8</v>
      </c>
      <c r="F108" s="266"/>
      <c r="G108" s="158">
        <f>ROUND(E108*F108,2)</f>
        <v>0</v>
      </c>
      <c r="H108" s="243" t="s">
        <v>1267</v>
      </c>
      <c r="I108" s="195">
        <f>ROUND(E108*F108,2)</f>
        <v>0</v>
      </c>
      <c r="J108" s="155"/>
      <c r="K108" s="154"/>
      <c r="L108" s="146"/>
      <c r="M108" s="146"/>
      <c r="N108" s="146"/>
      <c r="O108" s="146" t="s">
        <v>98</v>
      </c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</row>
    <row r="109" spans="1:44" outlineLevel="1">
      <c r="A109" s="147"/>
      <c r="B109" s="152"/>
      <c r="C109" s="169" t="s">
        <v>125</v>
      </c>
      <c r="D109" s="182"/>
      <c r="E109" s="178"/>
      <c r="F109" s="267"/>
      <c r="G109" s="158"/>
      <c r="H109" s="243">
        <v>0</v>
      </c>
      <c r="I109" s="195"/>
      <c r="J109" s="155"/>
      <c r="K109" s="154"/>
      <c r="L109" s="146"/>
      <c r="M109" s="146"/>
      <c r="N109" s="146"/>
      <c r="O109" s="146" t="s">
        <v>100</v>
      </c>
      <c r="P109" s="146">
        <v>0</v>
      </c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</row>
    <row r="110" spans="1:44" outlineLevel="1">
      <c r="A110" s="147"/>
      <c r="B110" s="152"/>
      <c r="C110" s="169" t="s">
        <v>126</v>
      </c>
      <c r="D110" s="182"/>
      <c r="E110" s="178"/>
      <c r="F110" s="267"/>
      <c r="G110" s="158"/>
      <c r="H110" s="243">
        <v>0</v>
      </c>
      <c r="I110" s="195"/>
      <c r="J110" s="155"/>
      <c r="K110" s="154"/>
      <c r="L110" s="146"/>
      <c r="M110" s="146"/>
      <c r="N110" s="146"/>
      <c r="O110" s="146" t="s">
        <v>100</v>
      </c>
      <c r="P110" s="146">
        <v>0</v>
      </c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</row>
    <row r="111" spans="1:44" outlineLevel="1">
      <c r="A111" s="147"/>
      <c r="B111" s="152"/>
      <c r="C111" s="169" t="s">
        <v>166</v>
      </c>
      <c r="D111" s="182"/>
      <c r="E111" s="178">
        <v>23.8</v>
      </c>
      <c r="F111" s="267"/>
      <c r="G111" s="158"/>
      <c r="H111" s="243">
        <v>0</v>
      </c>
      <c r="I111" s="195"/>
      <c r="J111" s="155"/>
      <c r="K111" s="154"/>
      <c r="L111" s="146"/>
      <c r="M111" s="146"/>
      <c r="N111" s="146"/>
      <c r="O111" s="146" t="s">
        <v>100</v>
      </c>
      <c r="P111" s="146">
        <v>0</v>
      </c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</row>
    <row r="112" spans="1:44" outlineLevel="1">
      <c r="A112" s="147">
        <v>30</v>
      </c>
      <c r="B112" s="152" t="s">
        <v>186</v>
      </c>
      <c r="C112" s="168" t="s">
        <v>187</v>
      </c>
      <c r="D112" s="181" t="s">
        <v>138</v>
      </c>
      <c r="E112" s="175">
        <v>23.8</v>
      </c>
      <c r="F112" s="266"/>
      <c r="G112" s="158">
        <f>ROUND(E112*F112,2)</f>
        <v>0</v>
      </c>
      <c r="H112" s="243" t="s">
        <v>1267</v>
      </c>
      <c r="I112" s="195">
        <f>ROUND(E112*F112,2)</f>
        <v>0</v>
      </c>
      <c r="J112" s="155"/>
      <c r="K112" s="154"/>
      <c r="L112" s="146"/>
      <c r="M112" s="146"/>
      <c r="N112" s="146"/>
      <c r="O112" s="146" t="s">
        <v>98</v>
      </c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</row>
    <row r="113" spans="1:44" outlineLevel="1">
      <c r="A113" s="147"/>
      <c r="B113" s="152"/>
      <c r="C113" s="169" t="s">
        <v>125</v>
      </c>
      <c r="D113" s="182"/>
      <c r="E113" s="178"/>
      <c r="F113" s="267"/>
      <c r="G113" s="158"/>
      <c r="H113" s="243">
        <v>0</v>
      </c>
      <c r="I113" s="195"/>
      <c r="J113" s="155"/>
      <c r="K113" s="154"/>
      <c r="L113" s="146"/>
      <c r="M113" s="146"/>
      <c r="N113" s="146"/>
      <c r="O113" s="146" t="s">
        <v>100</v>
      </c>
      <c r="P113" s="146">
        <v>0</v>
      </c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</row>
    <row r="114" spans="1:44" outlineLevel="1">
      <c r="A114" s="147"/>
      <c r="B114" s="152"/>
      <c r="C114" s="169" t="s">
        <v>126</v>
      </c>
      <c r="D114" s="182"/>
      <c r="E114" s="178"/>
      <c r="F114" s="267"/>
      <c r="G114" s="158"/>
      <c r="H114" s="243">
        <v>0</v>
      </c>
      <c r="I114" s="195"/>
      <c r="J114" s="155"/>
      <c r="K114" s="154"/>
      <c r="L114" s="146"/>
      <c r="M114" s="146"/>
      <c r="N114" s="146"/>
      <c r="O114" s="146" t="s">
        <v>100</v>
      </c>
      <c r="P114" s="146">
        <v>0</v>
      </c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</row>
    <row r="115" spans="1:44" outlineLevel="1">
      <c r="A115" s="147"/>
      <c r="B115" s="152"/>
      <c r="C115" s="169" t="s">
        <v>166</v>
      </c>
      <c r="D115" s="182"/>
      <c r="E115" s="178">
        <v>23.8</v>
      </c>
      <c r="F115" s="267"/>
      <c r="G115" s="158"/>
      <c r="H115" s="243">
        <v>0</v>
      </c>
      <c r="I115" s="195"/>
      <c r="J115" s="155"/>
      <c r="K115" s="154"/>
      <c r="L115" s="146"/>
      <c r="M115" s="146"/>
      <c r="N115" s="146"/>
      <c r="O115" s="146" t="s">
        <v>100</v>
      </c>
      <c r="P115" s="146">
        <v>0</v>
      </c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</row>
    <row r="116" spans="1:44" outlineLevel="1">
      <c r="A116" s="147">
        <v>31</v>
      </c>
      <c r="B116" s="152" t="s">
        <v>188</v>
      </c>
      <c r="C116" s="168" t="s">
        <v>189</v>
      </c>
      <c r="D116" s="181" t="s">
        <v>138</v>
      </c>
      <c r="E116" s="175">
        <v>286.97000000000003</v>
      </c>
      <c r="F116" s="266"/>
      <c r="G116" s="158">
        <f>ROUND(E116*F116,2)</f>
        <v>0</v>
      </c>
      <c r="H116" s="243" t="s">
        <v>1267</v>
      </c>
      <c r="I116" s="195">
        <f>ROUND(E116*F116,2)</f>
        <v>0</v>
      </c>
      <c r="J116" s="155"/>
      <c r="K116" s="154"/>
      <c r="L116" s="146"/>
      <c r="M116" s="146"/>
      <c r="N116" s="146"/>
      <c r="O116" s="146" t="s">
        <v>98</v>
      </c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</row>
    <row r="117" spans="1:44" outlineLevel="1">
      <c r="A117" s="147"/>
      <c r="B117" s="152"/>
      <c r="C117" s="169" t="s">
        <v>125</v>
      </c>
      <c r="D117" s="182"/>
      <c r="E117" s="178"/>
      <c r="F117" s="267"/>
      <c r="G117" s="158"/>
      <c r="H117" s="243">
        <v>0</v>
      </c>
      <c r="I117" s="195"/>
      <c r="J117" s="155"/>
      <c r="K117" s="154"/>
      <c r="L117" s="146"/>
      <c r="M117" s="146"/>
      <c r="N117" s="146"/>
      <c r="O117" s="146" t="s">
        <v>100</v>
      </c>
      <c r="P117" s="146">
        <v>0</v>
      </c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</row>
    <row r="118" spans="1:44" outlineLevel="1">
      <c r="A118" s="147"/>
      <c r="B118" s="152"/>
      <c r="C118" s="169" t="s">
        <v>126</v>
      </c>
      <c r="D118" s="182"/>
      <c r="E118" s="178"/>
      <c r="F118" s="267"/>
      <c r="G118" s="158"/>
      <c r="H118" s="243">
        <v>0</v>
      </c>
      <c r="I118" s="195"/>
      <c r="J118" s="155"/>
      <c r="K118" s="154"/>
      <c r="L118" s="146"/>
      <c r="M118" s="146"/>
      <c r="N118" s="146"/>
      <c r="O118" s="146" t="s">
        <v>100</v>
      </c>
      <c r="P118" s="146">
        <v>0</v>
      </c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</row>
    <row r="119" spans="1:44" outlineLevel="1">
      <c r="A119" s="147"/>
      <c r="B119" s="152"/>
      <c r="C119" s="169" t="s">
        <v>1386</v>
      </c>
      <c r="D119" s="182"/>
      <c r="E119" s="178">
        <v>187.512</v>
      </c>
      <c r="F119" s="267"/>
      <c r="G119" s="158"/>
      <c r="H119" s="243">
        <v>0</v>
      </c>
      <c r="I119" s="195"/>
      <c r="J119" s="155"/>
      <c r="K119" s="154"/>
      <c r="L119" s="146"/>
      <c r="M119" s="146"/>
      <c r="N119" s="146"/>
      <c r="O119" s="146" t="s">
        <v>100</v>
      </c>
      <c r="P119" s="146">
        <v>0</v>
      </c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</row>
    <row r="120" spans="1:44" outlineLevel="1">
      <c r="A120" s="147"/>
      <c r="B120" s="152"/>
      <c r="C120" s="169" t="s">
        <v>132</v>
      </c>
      <c r="D120" s="182"/>
      <c r="E120" s="178"/>
      <c r="F120" s="267"/>
      <c r="G120" s="158"/>
      <c r="H120" s="243">
        <v>0</v>
      </c>
      <c r="I120" s="195"/>
      <c r="J120" s="155"/>
      <c r="K120" s="154"/>
      <c r="L120" s="146"/>
      <c r="M120" s="146"/>
      <c r="N120" s="146"/>
      <c r="O120" s="146" t="s">
        <v>100</v>
      </c>
      <c r="P120" s="146">
        <v>0</v>
      </c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</row>
    <row r="121" spans="1:44" outlineLevel="1">
      <c r="A121" s="147"/>
      <c r="B121" s="152"/>
      <c r="C121" s="169" t="s">
        <v>1387</v>
      </c>
      <c r="D121" s="182"/>
      <c r="E121" s="178">
        <v>99.456000000000003</v>
      </c>
      <c r="F121" s="267"/>
      <c r="G121" s="158"/>
      <c r="H121" s="243">
        <v>0</v>
      </c>
      <c r="I121" s="195"/>
      <c r="J121" s="155"/>
      <c r="K121" s="154"/>
      <c r="L121" s="146"/>
      <c r="M121" s="146"/>
      <c r="N121" s="146"/>
      <c r="O121" s="146" t="s">
        <v>100</v>
      </c>
      <c r="P121" s="146">
        <v>0</v>
      </c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</row>
    <row r="122" spans="1:44" outlineLevel="1">
      <c r="A122" s="147">
        <v>32</v>
      </c>
      <c r="B122" s="152" t="s">
        <v>190</v>
      </c>
      <c r="C122" s="168" t="s">
        <v>191</v>
      </c>
      <c r="D122" s="181" t="s">
        <v>103</v>
      </c>
      <c r="E122" s="175">
        <v>4</v>
      </c>
      <c r="F122" s="266"/>
      <c r="G122" s="158">
        <f>ROUND(E122*F122,2)</f>
        <v>0</v>
      </c>
      <c r="H122" s="243" t="s">
        <v>1267</v>
      </c>
      <c r="I122" s="195">
        <f>ROUND(E122*F122,2)</f>
        <v>0</v>
      </c>
      <c r="J122" s="155"/>
      <c r="K122" s="154"/>
      <c r="L122" s="146"/>
      <c r="M122" s="146"/>
      <c r="N122" s="146"/>
      <c r="O122" s="146" t="s">
        <v>98</v>
      </c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</row>
    <row r="123" spans="1:44" outlineLevel="1">
      <c r="A123" s="147"/>
      <c r="B123" s="152"/>
      <c r="C123" s="169" t="s">
        <v>125</v>
      </c>
      <c r="D123" s="182"/>
      <c r="E123" s="178"/>
      <c r="F123" s="267"/>
      <c r="G123" s="158"/>
      <c r="H123" s="243">
        <v>0</v>
      </c>
      <c r="I123" s="195"/>
      <c r="J123" s="155"/>
      <c r="K123" s="154"/>
      <c r="L123" s="146"/>
      <c r="M123" s="146"/>
      <c r="N123" s="146"/>
      <c r="O123" s="146" t="s">
        <v>100</v>
      </c>
      <c r="P123" s="146">
        <v>0</v>
      </c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</row>
    <row r="124" spans="1:44" outlineLevel="1">
      <c r="A124" s="147"/>
      <c r="B124" s="152"/>
      <c r="C124" s="169" t="s">
        <v>126</v>
      </c>
      <c r="D124" s="182"/>
      <c r="E124" s="178"/>
      <c r="F124" s="267"/>
      <c r="G124" s="158"/>
      <c r="H124" s="243">
        <v>0</v>
      </c>
      <c r="I124" s="195"/>
      <c r="J124" s="155"/>
      <c r="K124" s="154"/>
      <c r="L124" s="146"/>
      <c r="M124" s="146"/>
      <c r="N124" s="146"/>
      <c r="O124" s="146" t="s">
        <v>100</v>
      </c>
      <c r="P124" s="146">
        <v>0</v>
      </c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</row>
    <row r="125" spans="1:44" outlineLevel="1">
      <c r="A125" s="147"/>
      <c r="B125" s="152"/>
      <c r="C125" s="169" t="s">
        <v>192</v>
      </c>
      <c r="D125" s="182"/>
      <c r="E125" s="178">
        <v>4</v>
      </c>
      <c r="F125" s="267"/>
      <c r="G125" s="158"/>
      <c r="H125" s="243">
        <v>0</v>
      </c>
      <c r="I125" s="195"/>
      <c r="J125" s="155"/>
      <c r="K125" s="154"/>
      <c r="L125" s="146"/>
      <c r="M125" s="146"/>
      <c r="N125" s="146"/>
      <c r="O125" s="146" t="s">
        <v>100</v>
      </c>
      <c r="P125" s="146">
        <v>0</v>
      </c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</row>
    <row r="126" spans="1:44" outlineLevel="1">
      <c r="A126" s="147">
        <v>33</v>
      </c>
      <c r="B126" s="152" t="s">
        <v>193</v>
      </c>
      <c r="C126" s="168" t="s">
        <v>194</v>
      </c>
      <c r="D126" s="181" t="s">
        <v>103</v>
      </c>
      <c r="E126" s="175">
        <v>4</v>
      </c>
      <c r="F126" s="266"/>
      <c r="G126" s="158">
        <f>ROUND(E126*F126,2)</f>
        <v>0</v>
      </c>
      <c r="H126" s="243" t="s">
        <v>1267</v>
      </c>
      <c r="I126" s="195">
        <f>ROUND(E126*F126,2)</f>
        <v>0</v>
      </c>
      <c r="J126" s="155"/>
      <c r="K126" s="154"/>
      <c r="L126" s="146"/>
      <c r="M126" s="146"/>
      <c r="N126" s="146"/>
      <c r="O126" s="146" t="s">
        <v>98</v>
      </c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</row>
    <row r="127" spans="1:44" outlineLevel="1">
      <c r="A127" s="147"/>
      <c r="B127" s="152"/>
      <c r="C127" s="169" t="s">
        <v>125</v>
      </c>
      <c r="D127" s="182"/>
      <c r="E127" s="178"/>
      <c r="F127" s="267"/>
      <c r="G127" s="158"/>
      <c r="H127" s="243">
        <v>0</v>
      </c>
      <c r="I127" s="195"/>
      <c r="J127" s="155"/>
      <c r="K127" s="154"/>
      <c r="L127" s="146"/>
      <c r="M127" s="146"/>
      <c r="N127" s="146"/>
      <c r="O127" s="146" t="s">
        <v>100</v>
      </c>
      <c r="P127" s="146">
        <v>0</v>
      </c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</row>
    <row r="128" spans="1:44" outlineLevel="1">
      <c r="A128" s="147"/>
      <c r="B128" s="152"/>
      <c r="C128" s="169" t="s">
        <v>126</v>
      </c>
      <c r="D128" s="182"/>
      <c r="E128" s="178"/>
      <c r="F128" s="267"/>
      <c r="G128" s="158"/>
      <c r="H128" s="243">
        <v>0</v>
      </c>
      <c r="I128" s="195"/>
      <c r="J128" s="155"/>
      <c r="K128" s="154"/>
      <c r="L128" s="146"/>
      <c r="M128" s="146"/>
      <c r="N128" s="146"/>
      <c r="O128" s="146" t="s">
        <v>100</v>
      </c>
      <c r="P128" s="146">
        <v>0</v>
      </c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</row>
    <row r="129" spans="1:44" outlineLevel="1">
      <c r="A129" s="147"/>
      <c r="B129" s="152"/>
      <c r="C129" s="169" t="s">
        <v>192</v>
      </c>
      <c r="D129" s="182"/>
      <c r="E129" s="178">
        <v>4</v>
      </c>
      <c r="F129" s="267"/>
      <c r="G129" s="158"/>
      <c r="H129" s="243">
        <v>0</v>
      </c>
      <c r="I129" s="195"/>
      <c r="J129" s="155"/>
      <c r="K129" s="154"/>
      <c r="L129" s="146"/>
      <c r="M129" s="146"/>
      <c r="N129" s="146"/>
      <c r="O129" s="146" t="s">
        <v>100</v>
      </c>
      <c r="P129" s="146">
        <v>0</v>
      </c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</row>
    <row r="130" spans="1:44" ht="22.5" outlineLevel="1">
      <c r="A130" s="147">
        <v>34</v>
      </c>
      <c r="B130" s="152" t="s">
        <v>195</v>
      </c>
      <c r="C130" s="168" t="s">
        <v>196</v>
      </c>
      <c r="D130" s="181" t="s">
        <v>124</v>
      </c>
      <c r="E130" s="175">
        <v>122.52</v>
      </c>
      <c r="F130" s="266"/>
      <c r="G130" s="158">
        <f>ROUND(E130*F130,2)</f>
        <v>0</v>
      </c>
      <c r="H130" s="243" t="s">
        <v>897</v>
      </c>
      <c r="I130" s="195">
        <f>ROUND(E130*F130,2)</f>
        <v>0</v>
      </c>
      <c r="J130" s="155"/>
      <c r="K130" s="154"/>
      <c r="L130" s="146"/>
      <c r="M130" s="146"/>
      <c r="N130" s="146"/>
      <c r="O130" s="146" t="s">
        <v>98</v>
      </c>
      <c r="P130" s="146"/>
      <c r="Q130" s="146"/>
      <c r="R130" s="146"/>
      <c r="S130" s="146"/>
      <c r="T130" s="146"/>
      <c r="U130" s="146"/>
      <c r="V130" s="146"/>
      <c r="W130" s="146"/>
      <c r="X130" s="146"/>
      <c r="Y130" s="397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</row>
    <row r="131" spans="1:44" outlineLevel="1">
      <c r="A131" s="147"/>
      <c r="B131" s="152"/>
      <c r="C131" s="169" t="s">
        <v>125</v>
      </c>
      <c r="D131" s="182"/>
      <c r="E131" s="178"/>
      <c r="F131" s="267"/>
      <c r="G131" s="158"/>
      <c r="H131" s="243">
        <v>0</v>
      </c>
      <c r="I131" s="195"/>
      <c r="J131" s="155"/>
      <c r="K131" s="154"/>
      <c r="L131" s="146"/>
      <c r="M131" s="146"/>
      <c r="N131" s="146"/>
      <c r="O131" s="146" t="s">
        <v>100</v>
      </c>
      <c r="P131" s="146">
        <v>0</v>
      </c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</row>
    <row r="132" spans="1:44" outlineLevel="1">
      <c r="A132" s="147"/>
      <c r="B132" s="152"/>
      <c r="C132" s="169" t="s">
        <v>132</v>
      </c>
      <c r="D132" s="182"/>
      <c r="E132" s="178"/>
      <c r="F132" s="267"/>
      <c r="G132" s="158"/>
      <c r="H132" s="243">
        <v>0</v>
      </c>
      <c r="I132" s="195"/>
      <c r="J132" s="155"/>
      <c r="K132" s="154"/>
      <c r="L132" s="146"/>
      <c r="M132" s="146"/>
      <c r="N132" s="146"/>
      <c r="O132" s="146" t="s">
        <v>100</v>
      </c>
      <c r="P132" s="146">
        <v>0</v>
      </c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</row>
    <row r="133" spans="1:44" outlineLevel="1">
      <c r="A133" s="147"/>
      <c r="B133" s="152"/>
      <c r="C133" s="169" t="s">
        <v>133</v>
      </c>
      <c r="D133" s="182"/>
      <c r="E133" s="178">
        <v>122.52</v>
      </c>
      <c r="F133" s="267"/>
      <c r="G133" s="158"/>
      <c r="H133" s="243">
        <v>0</v>
      </c>
      <c r="I133" s="195"/>
      <c r="J133" s="155"/>
      <c r="K133" s="154"/>
      <c r="L133" s="146"/>
      <c r="M133" s="146"/>
      <c r="N133" s="146"/>
      <c r="O133" s="146" t="s">
        <v>100</v>
      </c>
      <c r="P133" s="146">
        <v>0</v>
      </c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</row>
    <row r="134" spans="1:44" outlineLevel="1">
      <c r="A134" s="147">
        <v>35</v>
      </c>
      <c r="B134" s="152" t="s">
        <v>197</v>
      </c>
      <c r="C134" s="168" t="s">
        <v>198</v>
      </c>
      <c r="D134" s="181" t="s">
        <v>124</v>
      </c>
      <c r="E134" s="175">
        <v>2.16</v>
      </c>
      <c r="F134" s="266"/>
      <c r="G134" s="158">
        <f>ROUND(E134*F134,2)</f>
        <v>0</v>
      </c>
      <c r="H134" s="243" t="s">
        <v>1267</v>
      </c>
      <c r="I134" s="195">
        <f>ROUND(E134*F134,2)</f>
        <v>0</v>
      </c>
      <c r="J134" s="155"/>
      <c r="K134" s="154"/>
      <c r="L134" s="146"/>
      <c r="M134" s="146"/>
      <c r="N134" s="146"/>
      <c r="O134" s="146" t="s">
        <v>98</v>
      </c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</row>
    <row r="135" spans="1:44" outlineLevel="1">
      <c r="A135" s="147"/>
      <c r="B135" s="152"/>
      <c r="C135" s="169" t="s">
        <v>125</v>
      </c>
      <c r="D135" s="182"/>
      <c r="E135" s="178"/>
      <c r="F135" s="267"/>
      <c r="G135" s="158"/>
      <c r="H135" s="243">
        <v>0</v>
      </c>
      <c r="I135" s="195"/>
      <c r="J135" s="155"/>
      <c r="K135" s="154"/>
      <c r="L135" s="146"/>
      <c r="M135" s="146"/>
      <c r="N135" s="146"/>
      <c r="O135" s="146" t="s">
        <v>100</v>
      </c>
      <c r="P135" s="146">
        <v>0</v>
      </c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</row>
    <row r="136" spans="1:44" outlineLevel="1">
      <c r="A136" s="147"/>
      <c r="B136" s="152"/>
      <c r="C136" s="169" t="s">
        <v>126</v>
      </c>
      <c r="D136" s="182"/>
      <c r="E136" s="178"/>
      <c r="F136" s="267"/>
      <c r="G136" s="158"/>
      <c r="H136" s="243">
        <v>0</v>
      </c>
      <c r="I136" s="195"/>
      <c r="J136" s="155"/>
      <c r="K136" s="154"/>
      <c r="L136" s="146"/>
      <c r="M136" s="146"/>
      <c r="N136" s="146"/>
      <c r="O136" s="146" t="s">
        <v>100</v>
      </c>
      <c r="P136" s="146">
        <v>0</v>
      </c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</row>
    <row r="137" spans="1:44" outlineLevel="1">
      <c r="A137" s="147"/>
      <c r="B137" s="152"/>
      <c r="C137" s="169" t="s">
        <v>127</v>
      </c>
      <c r="D137" s="182"/>
      <c r="E137" s="178">
        <v>2.16</v>
      </c>
      <c r="F137" s="267"/>
      <c r="G137" s="158"/>
      <c r="H137" s="243">
        <v>0</v>
      </c>
      <c r="I137" s="195"/>
      <c r="J137" s="155"/>
      <c r="K137" s="154"/>
      <c r="L137" s="146"/>
      <c r="M137" s="146"/>
      <c r="N137" s="146"/>
      <c r="O137" s="146" t="s">
        <v>100</v>
      </c>
      <c r="P137" s="146">
        <v>0</v>
      </c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</row>
    <row r="138" spans="1:44" outlineLevel="1">
      <c r="A138" s="147">
        <v>36</v>
      </c>
      <c r="B138" s="152" t="s">
        <v>199</v>
      </c>
      <c r="C138" s="168" t="s">
        <v>200</v>
      </c>
      <c r="D138" s="181" t="s">
        <v>124</v>
      </c>
      <c r="E138" s="175">
        <v>55</v>
      </c>
      <c r="F138" s="266"/>
      <c r="G138" s="158">
        <f>ROUND(E138*F138,2)</f>
        <v>0</v>
      </c>
      <c r="H138" s="243" t="s">
        <v>1267</v>
      </c>
      <c r="I138" s="195">
        <f>ROUND(E138*F138,2)</f>
        <v>0</v>
      </c>
      <c r="J138" s="155"/>
      <c r="K138" s="154"/>
      <c r="L138" s="146"/>
      <c r="M138" s="146"/>
      <c r="N138" s="146"/>
      <c r="O138" s="146" t="s">
        <v>98</v>
      </c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</row>
    <row r="139" spans="1:44" outlineLevel="1">
      <c r="A139" s="147"/>
      <c r="B139" s="152"/>
      <c r="C139" s="169" t="s">
        <v>143</v>
      </c>
      <c r="D139" s="182"/>
      <c r="E139" s="178">
        <v>55</v>
      </c>
      <c r="F139" s="267"/>
      <c r="G139" s="158"/>
      <c r="H139" s="243">
        <v>0</v>
      </c>
      <c r="I139" s="195"/>
      <c r="J139" s="155"/>
      <c r="K139" s="154"/>
      <c r="L139" s="146"/>
      <c r="M139" s="146"/>
      <c r="N139" s="146"/>
      <c r="O139" s="146" t="s">
        <v>100</v>
      </c>
      <c r="P139" s="146">
        <v>0</v>
      </c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</row>
    <row r="140" spans="1:44" outlineLevel="1">
      <c r="A140" s="147">
        <v>37</v>
      </c>
      <c r="B140" s="152" t="s">
        <v>201</v>
      </c>
      <c r="C140" s="168" t="s">
        <v>202</v>
      </c>
      <c r="D140" s="181" t="s">
        <v>124</v>
      </c>
      <c r="E140" s="175">
        <v>35</v>
      </c>
      <c r="F140" s="266"/>
      <c r="G140" s="158">
        <f>ROUND(E140*F140,2)</f>
        <v>0</v>
      </c>
      <c r="H140" s="243" t="s">
        <v>1267</v>
      </c>
      <c r="I140" s="195">
        <f>ROUND(E140*F140,2)</f>
        <v>0</v>
      </c>
      <c r="J140" s="155"/>
      <c r="K140" s="154"/>
      <c r="L140" s="146"/>
      <c r="M140" s="146"/>
      <c r="N140" s="146"/>
      <c r="O140" s="146" t="s">
        <v>98</v>
      </c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</row>
    <row r="141" spans="1:44" outlineLevel="1">
      <c r="A141" s="147"/>
      <c r="B141" s="152"/>
      <c r="C141" s="169" t="s">
        <v>146</v>
      </c>
      <c r="D141" s="182"/>
      <c r="E141" s="178">
        <v>35</v>
      </c>
      <c r="F141" s="267"/>
      <c r="G141" s="158"/>
      <c r="H141" s="243">
        <v>0</v>
      </c>
      <c r="I141" s="195"/>
      <c r="J141" s="155"/>
      <c r="K141" s="154"/>
      <c r="L141" s="146"/>
      <c r="M141" s="146"/>
      <c r="N141" s="146"/>
      <c r="O141" s="146" t="s">
        <v>100</v>
      </c>
      <c r="P141" s="146">
        <v>0</v>
      </c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</row>
    <row r="142" spans="1:44" ht="22.5" outlineLevel="1">
      <c r="A142" s="147">
        <v>38</v>
      </c>
      <c r="B142" s="152" t="s">
        <v>203</v>
      </c>
      <c r="C142" s="168" t="s">
        <v>204</v>
      </c>
      <c r="D142" s="181" t="s">
        <v>124</v>
      </c>
      <c r="E142" s="175">
        <v>92</v>
      </c>
      <c r="F142" s="266"/>
      <c r="G142" s="158">
        <f>ROUND(E142*F142,2)</f>
        <v>0</v>
      </c>
      <c r="H142" s="243" t="s">
        <v>1267</v>
      </c>
      <c r="I142" s="195">
        <f>ROUND(E142*F142,2)</f>
        <v>0</v>
      </c>
      <c r="J142" s="155"/>
      <c r="K142" s="154"/>
      <c r="L142" s="146"/>
      <c r="M142" s="146"/>
      <c r="N142" s="146"/>
      <c r="O142" s="146" t="s">
        <v>98</v>
      </c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</row>
    <row r="143" spans="1:44" outlineLevel="1">
      <c r="A143" s="147"/>
      <c r="B143" s="152"/>
      <c r="C143" s="169" t="s">
        <v>125</v>
      </c>
      <c r="D143" s="182"/>
      <c r="E143" s="178"/>
      <c r="F143" s="267"/>
      <c r="G143" s="158"/>
      <c r="H143" s="243">
        <v>0</v>
      </c>
      <c r="I143" s="195"/>
      <c r="J143" s="155"/>
      <c r="K143" s="154"/>
      <c r="L143" s="146"/>
      <c r="M143" s="146"/>
      <c r="N143" s="146"/>
      <c r="O143" s="146" t="s">
        <v>100</v>
      </c>
      <c r="P143" s="146">
        <v>0</v>
      </c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</row>
    <row r="144" spans="1:44" outlineLevel="1">
      <c r="A144" s="147"/>
      <c r="B144" s="152"/>
      <c r="C144" s="169" t="s">
        <v>132</v>
      </c>
      <c r="D144" s="182"/>
      <c r="E144" s="178"/>
      <c r="F144" s="267"/>
      <c r="G144" s="158"/>
      <c r="H144" s="243">
        <v>0</v>
      </c>
      <c r="I144" s="195"/>
      <c r="J144" s="155"/>
      <c r="K144" s="154"/>
      <c r="L144" s="146"/>
      <c r="M144" s="146"/>
      <c r="N144" s="146"/>
      <c r="O144" s="146" t="s">
        <v>100</v>
      </c>
      <c r="P144" s="146">
        <v>0</v>
      </c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</row>
    <row r="145" spans="1:44" outlineLevel="1">
      <c r="A145" s="147"/>
      <c r="B145" s="152"/>
      <c r="C145" s="169" t="s">
        <v>141</v>
      </c>
      <c r="D145" s="182"/>
      <c r="E145" s="178">
        <v>92</v>
      </c>
      <c r="F145" s="267"/>
      <c r="G145" s="158"/>
      <c r="H145" s="243">
        <v>0</v>
      </c>
      <c r="I145" s="195"/>
      <c r="J145" s="155"/>
      <c r="K145" s="154"/>
      <c r="L145" s="146"/>
      <c r="M145" s="146"/>
      <c r="N145" s="146"/>
      <c r="O145" s="146" t="s">
        <v>100</v>
      </c>
      <c r="P145" s="146">
        <v>0</v>
      </c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</row>
    <row r="146" spans="1:44" outlineLevel="1">
      <c r="A146" s="147">
        <v>39</v>
      </c>
      <c r="B146" s="152" t="s">
        <v>205</v>
      </c>
      <c r="C146" s="168" t="s">
        <v>206</v>
      </c>
      <c r="D146" s="181" t="s">
        <v>109</v>
      </c>
      <c r="E146" s="175">
        <v>0.48000000000000009</v>
      </c>
      <c r="F146" s="266"/>
      <c r="G146" s="158">
        <f>ROUND(E146*F146,2)</f>
        <v>0</v>
      </c>
      <c r="H146" s="243" t="s">
        <v>1267</v>
      </c>
      <c r="I146" s="195">
        <f>ROUND(E146*F146,2)</f>
        <v>0</v>
      </c>
      <c r="J146" s="155"/>
      <c r="K146" s="154"/>
      <c r="L146" s="146"/>
      <c r="M146" s="146"/>
      <c r="N146" s="146"/>
      <c r="O146" s="146" t="s">
        <v>98</v>
      </c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</row>
    <row r="147" spans="1:44" outlineLevel="1">
      <c r="A147" s="147"/>
      <c r="B147" s="152"/>
      <c r="C147" s="169" t="s">
        <v>207</v>
      </c>
      <c r="D147" s="182"/>
      <c r="E147" s="178"/>
      <c r="F147" s="267"/>
      <c r="G147" s="158"/>
      <c r="H147" s="243">
        <v>0</v>
      </c>
      <c r="I147" s="195"/>
      <c r="J147" s="155"/>
      <c r="K147" s="154"/>
      <c r="L147" s="146"/>
      <c r="M147" s="146"/>
      <c r="N147" s="146"/>
      <c r="O147" s="146" t="s">
        <v>100</v>
      </c>
      <c r="P147" s="146">
        <v>0</v>
      </c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</row>
    <row r="148" spans="1:44" outlineLevel="1">
      <c r="A148" s="147"/>
      <c r="B148" s="152"/>
      <c r="C148" s="169" t="s">
        <v>208</v>
      </c>
      <c r="D148" s="182"/>
      <c r="E148" s="178">
        <v>0.48</v>
      </c>
      <c r="F148" s="267"/>
      <c r="G148" s="158"/>
      <c r="H148" s="243">
        <v>0</v>
      </c>
      <c r="I148" s="195"/>
      <c r="J148" s="155"/>
      <c r="K148" s="154"/>
      <c r="L148" s="146"/>
      <c r="M148" s="146"/>
      <c r="N148" s="146"/>
      <c r="O148" s="146" t="s">
        <v>100</v>
      </c>
      <c r="P148" s="146">
        <v>0</v>
      </c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</row>
    <row r="149" spans="1:44" outlineLevel="1">
      <c r="A149" s="147">
        <v>40</v>
      </c>
      <c r="B149" s="152" t="s">
        <v>209</v>
      </c>
      <c r="C149" s="168" t="s">
        <v>210</v>
      </c>
      <c r="D149" s="181" t="s">
        <v>124</v>
      </c>
      <c r="E149" s="175">
        <v>12.3</v>
      </c>
      <c r="F149" s="266"/>
      <c r="G149" s="158">
        <f>ROUND(E149*F149,2)</f>
        <v>0</v>
      </c>
      <c r="H149" s="243" t="s">
        <v>1267</v>
      </c>
      <c r="I149" s="195">
        <f>ROUND(E149*F149,2)</f>
        <v>0</v>
      </c>
      <c r="J149" s="155"/>
      <c r="K149" s="154"/>
      <c r="L149" s="146"/>
      <c r="M149" s="146"/>
      <c r="N149" s="146"/>
      <c r="O149" s="146" t="s">
        <v>98</v>
      </c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146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</row>
    <row r="150" spans="1:44" outlineLevel="1">
      <c r="A150" s="147"/>
      <c r="B150" s="152"/>
      <c r="C150" s="169" t="s">
        <v>207</v>
      </c>
      <c r="D150" s="182"/>
      <c r="E150" s="178"/>
      <c r="F150" s="267"/>
      <c r="G150" s="158"/>
      <c r="H150" s="243">
        <v>0</v>
      </c>
      <c r="I150" s="195"/>
      <c r="J150" s="155"/>
      <c r="K150" s="154"/>
      <c r="L150" s="146"/>
      <c r="M150" s="146"/>
      <c r="N150" s="146"/>
      <c r="O150" s="146" t="s">
        <v>100</v>
      </c>
      <c r="P150" s="146">
        <v>0</v>
      </c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</row>
    <row r="151" spans="1:44" outlineLevel="1">
      <c r="A151" s="147"/>
      <c r="B151" s="152"/>
      <c r="C151" s="169" t="s">
        <v>211</v>
      </c>
      <c r="D151" s="182"/>
      <c r="E151" s="178">
        <v>12.3</v>
      </c>
      <c r="F151" s="267"/>
      <c r="G151" s="158"/>
      <c r="H151" s="243">
        <v>0</v>
      </c>
      <c r="I151" s="195"/>
      <c r="J151" s="155"/>
      <c r="K151" s="154"/>
      <c r="L151" s="146"/>
      <c r="M151" s="146"/>
      <c r="N151" s="146"/>
      <c r="O151" s="146" t="s">
        <v>100</v>
      </c>
      <c r="P151" s="146">
        <v>0</v>
      </c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146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</row>
    <row r="152" spans="1:44" outlineLevel="1">
      <c r="A152" s="147">
        <v>41</v>
      </c>
      <c r="B152" s="152" t="s">
        <v>212</v>
      </c>
      <c r="C152" s="168" t="s">
        <v>213</v>
      </c>
      <c r="D152" s="181" t="s">
        <v>214</v>
      </c>
      <c r="E152" s="175">
        <v>213.56</v>
      </c>
      <c r="F152" s="266"/>
      <c r="G152" s="158">
        <f>ROUND(E152*F152,2)</f>
        <v>0</v>
      </c>
      <c r="H152" s="243" t="s">
        <v>1267</v>
      </c>
      <c r="I152" s="195">
        <f>ROUND(E152*F152,2)</f>
        <v>0</v>
      </c>
      <c r="J152" s="155"/>
      <c r="K152" s="154"/>
      <c r="L152" s="146"/>
      <c r="M152" s="146"/>
      <c r="N152" s="146"/>
      <c r="O152" s="146" t="s">
        <v>98</v>
      </c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</row>
    <row r="153" spans="1:44" outlineLevel="1">
      <c r="A153" s="147"/>
      <c r="B153" s="152"/>
      <c r="C153" s="169" t="s">
        <v>207</v>
      </c>
      <c r="D153" s="182"/>
      <c r="E153" s="178"/>
      <c r="F153" s="267"/>
      <c r="G153" s="158"/>
      <c r="H153" s="243">
        <v>0</v>
      </c>
      <c r="I153" s="195"/>
      <c r="J153" s="155"/>
      <c r="K153" s="154"/>
      <c r="L153" s="146"/>
      <c r="M153" s="146"/>
      <c r="N153" s="146"/>
      <c r="O153" s="146" t="s">
        <v>100</v>
      </c>
      <c r="P153" s="146">
        <v>0</v>
      </c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146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</row>
    <row r="154" spans="1:44" outlineLevel="1">
      <c r="A154" s="147"/>
      <c r="B154" s="152"/>
      <c r="C154" s="169" t="s">
        <v>215</v>
      </c>
      <c r="D154" s="182"/>
      <c r="E154" s="178">
        <v>213.56</v>
      </c>
      <c r="F154" s="267"/>
      <c r="G154" s="158"/>
      <c r="H154" s="243">
        <v>0</v>
      </c>
      <c r="I154" s="195"/>
      <c r="J154" s="155"/>
      <c r="K154" s="154"/>
      <c r="L154" s="146"/>
      <c r="M154" s="146"/>
      <c r="N154" s="146"/>
      <c r="O154" s="146" t="s">
        <v>100</v>
      </c>
      <c r="P154" s="146">
        <v>0</v>
      </c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</row>
    <row r="155" spans="1:44" outlineLevel="1">
      <c r="A155" s="147">
        <v>42</v>
      </c>
      <c r="B155" s="152" t="s">
        <v>216</v>
      </c>
      <c r="C155" s="168" t="s">
        <v>217</v>
      </c>
      <c r="D155" s="181" t="s">
        <v>218</v>
      </c>
      <c r="E155" s="175">
        <v>30.48</v>
      </c>
      <c r="F155" s="266"/>
      <c r="G155" s="158">
        <f>ROUND(E155*F155,2)</f>
        <v>0</v>
      </c>
      <c r="H155" s="243" t="s">
        <v>1267</v>
      </c>
      <c r="I155" s="195">
        <f>ROUND(E155*F155,2)</f>
        <v>0</v>
      </c>
      <c r="J155" s="155"/>
      <c r="K155" s="154"/>
      <c r="L155" s="146"/>
      <c r="M155" s="146"/>
      <c r="N155" s="146"/>
      <c r="O155" s="146" t="s">
        <v>98</v>
      </c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</row>
    <row r="156" spans="1:44" outlineLevel="1">
      <c r="A156" s="147"/>
      <c r="B156" s="152"/>
      <c r="C156" s="169" t="s">
        <v>219</v>
      </c>
      <c r="D156" s="182"/>
      <c r="E156" s="178">
        <v>30.48</v>
      </c>
      <c r="F156" s="267"/>
      <c r="G156" s="158"/>
      <c r="H156" s="243">
        <v>0</v>
      </c>
      <c r="I156" s="195"/>
      <c r="J156" s="155"/>
      <c r="K156" s="154"/>
      <c r="L156" s="146"/>
      <c r="M156" s="146"/>
      <c r="N156" s="146"/>
      <c r="O156" s="146" t="s">
        <v>100</v>
      </c>
      <c r="P156" s="146">
        <v>0</v>
      </c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</row>
    <row r="157" spans="1:44" outlineLevel="1">
      <c r="A157" s="147">
        <v>43</v>
      </c>
      <c r="B157" s="152" t="s">
        <v>220</v>
      </c>
      <c r="C157" s="168" t="s">
        <v>221</v>
      </c>
      <c r="D157" s="181" t="s">
        <v>218</v>
      </c>
      <c r="E157" s="175">
        <v>579.12</v>
      </c>
      <c r="F157" s="266"/>
      <c r="G157" s="158">
        <f>ROUND(E157*F157,2)</f>
        <v>0</v>
      </c>
      <c r="H157" s="243" t="s">
        <v>1267</v>
      </c>
      <c r="I157" s="195">
        <f>ROUND(E157*F157,2)</f>
        <v>0</v>
      </c>
      <c r="J157" s="155"/>
      <c r="K157" s="154"/>
      <c r="L157" s="146"/>
      <c r="M157" s="146"/>
      <c r="N157" s="146"/>
      <c r="O157" s="146" t="s">
        <v>98</v>
      </c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</row>
    <row r="158" spans="1:44" outlineLevel="1">
      <c r="A158" s="147"/>
      <c r="B158" s="152"/>
      <c r="C158" s="169" t="s">
        <v>222</v>
      </c>
      <c r="D158" s="182"/>
      <c r="E158" s="178">
        <v>579.12</v>
      </c>
      <c r="F158" s="267"/>
      <c r="G158" s="158"/>
      <c r="H158" s="243">
        <v>0</v>
      </c>
      <c r="I158" s="195"/>
      <c r="J158" s="155"/>
      <c r="K158" s="154"/>
      <c r="L158" s="146"/>
      <c r="M158" s="146"/>
      <c r="N158" s="146"/>
      <c r="O158" s="146" t="s">
        <v>100</v>
      </c>
      <c r="P158" s="146">
        <v>0</v>
      </c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</row>
    <row r="159" spans="1:44" outlineLevel="1">
      <c r="A159" s="147">
        <v>44</v>
      </c>
      <c r="B159" s="152" t="s">
        <v>223</v>
      </c>
      <c r="C159" s="168" t="s">
        <v>224</v>
      </c>
      <c r="D159" s="181" t="s">
        <v>218</v>
      </c>
      <c r="E159" s="175">
        <v>30.48</v>
      </c>
      <c r="F159" s="266"/>
      <c r="G159" s="158">
        <f>ROUND(E159*F159,2)</f>
        <v>0</v>
      </c>
      <c r="H159" s="243" t="s">
        <v>1267</v>
      </c>
      <c r="I159" s="195">
        <f>ROUND(E159*F159,2)</f>
        <v>0</v>
      </c>
      <c r="J159" s="155"/>
      <c r="K159" s="154"/>
      <c r="L159" s="146"/>
      <c r="M159" s="146"/>
      <c r="N159" s="146"/>
      <c r="O159" s="146" t="s">
        <v>98</v>
      </c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</row>
    <row r="160" spans="1:44" outlineLevel="1">
      <c r="A160" s="147"/>
      <c r="B160" s="152"/>
      <c r="C160" s="169" t="s">
        <v>219</v>
      </c>
      <c r="D160" s="182"/>
      <c r="E160" s="178">
        <v>30.48</v>
      </c>
      <c r="F160" s="267"/>
      <c r="G160" s="158"/>
      <c r="H160" s="243">
        <v>0</v>
      </c>
      <c r="I160" s="195"/>
      <c r="J160" s="155"/>
      <c r="K160" s="154"/>
      <c r="L160" s="146"/>
      <c r="M160" s="146"/>
      <c r="N160" s="146"/>
      <c r="O160" s="146" t="s">
        <v>100</v>
      </c>
      <c r="P160" s="146">
        <v>0</v>
      </c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</row>
    <row r="161" spans="1:44" outlineLevel="1">
      <c r="A161" s="147">
        <v>45</v>
      </c>
      <c r="B161" s="152" t="s">
        <v>225</v>
      </c>
      <c r="C161" s="168" t="s">
        <v>226</v>
      </c>
      <c r="D161" s="181" t="s">
        <v>218</v>
      </c>
      <c r="E161" s="175">
        <v>121.92</v>
      </c>
      <c r="F161" s="266"/>
      <c r="G161" s="158">
        <f>ROUND(E161*F161,2)</f>
        <v>0</v>
      </c>
      <c r="H161" s="243" t="s">
        <v>1267</v>
      </c>
      <c r="I161" s="195">
        <f>ROUND(E161*F161,2)</f>
        <v>0</v>
      </c>
      <c r="J161" s="155"/>
      <c r="K161" s="154"/>
      <c r="L161" s="146"/>
      <c r="M161" s="146"/>
      <c r="N161" s="146"/>
      <c r="O161" s="146" t="s">
        <v>98</v>
      </c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</row>
    <row r="162" spans="1:44" outlineLevel="1">
      <c r="A162" s="147"/>
      <c r="B162" s="152"/>
      <c r="C162" s="169" t="s">
        <v>227</v>
      </c>
      <c r="D162" s="182"/>
      <c r="E162" s="178">
        <v>121.92</v>
      </c>
      <c r="F162" s="267"/>
      <c r="G162" s="158"/>
      <c r="H162" s="243">
        <v>0</v>
      </c>
      <c r="I162" s="195"/>
      <c r="J162" s="155"/>
      <c r="K162" s="154"/>
      <c r="L162" s="146"/>
      <c r="M162" s="146"/>
      <c r="N162" s="146"/>
      <c r="O162" s="146" t="s">
        <v>100</v>
      </c>
      <c r="P162" s="146">
        <v>0</v>
      </c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</row>
    <row r="163" spans="1:44" outlineLevel="1">
      <c r="A163" s="147">
        <v>46</v>
      </c>
      <c r="B163" s="152" t="s">
        <v>228</v>
      </c>
      <c r="C163" s="168" t="s">
        <v>229</v>
      </c>
      <c r="D163" s="181" t="s">
        <v>218</v>
      </c>
      <c r="E163" s="175">
        <v>30.48</v>
      </c>
      <c r="F163" s="266"/>
      <c r="G163" s="158">
        <f>ROUND(E163*F163,2)</f>
        <v>0</v>
      </c>
      <c r="H163" s="243" t="s">
        <v>1267</v>
      </c>
      <c r="I163" s="195">
        <f>ROUND(E163*F163,2)</f>
        <v>0</v>
      </c>
      <c r="J163" s="155"/>
      <c r="K163" s="154"/>
      <c r="L163" s="146"/>
      <c r="M163" s="146"/>
      <c r="N163" s="146"/>
      <c r="O163" s="146" t="s">
        <v>98</v>
      </c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</row>
    <row r="164" spans="1:44" outlineLevel="1">
      <c r="A164" s="147"/>
      <c r="B164" s="152"/>
      <c r="C164" s="169" t="s">
        <v>219</v>
      </c>
      <c r="D164" s="182"/>
      <c r="E164" s="178">
        <v>30.48</v>
      </c>
      <c r="F164" s="267"/>
      <c r="G164" s="158"/>
      <c r="H164" s="243">
        <v>0</v>
      </c>
      <c r="I164" s="195"/>
      <c r="J164" s="155"/>
      <c r="K164" s="154"/>
      <c r="L164" s="146"/>
      <c r="M164" s="146"/>
      <c r="N164" s="146"/>
      <c r="O164" s="146" t="s">
        <v>100</v>
      </c>
      <c r="P164" s="146">
        <v>0</v>
      </c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</row>
    <row r="165" spans="1:44" outlineLevel="1">
      <c r="A165" s="147">
        <v>47</v>
      </c>
      <c r="B165" s="152" t="s">
        <v>230</v>
      </c>
      <c r="C165" s="168" t="s">
        <v>231</v>
      </c>
      <c r="D165" s="181" t="s">
        <v>218</v>
      </c>
      <c r="E165" s="175">
        <v>304.8</v>
      </c>
      <c r="F165" s="266"/>
      <c r="G165" s="158">
        <f>ROUND(E165*F165,2)</f>
        <v>0</v>
      </c>
      <c r="H165" s="243" t="s">
        <v>1267</v>
      </c>
      <c r="I165" s="195">
        <f>ROUND(E165*F165,2)</f>
        <v>0</v>
      </c>
      <c r="J165" s="155"/>
      <c r="K165" s="154"/>
      <c r="L165" s="146"/>
      <c r="M165" s="146"/>
      <c r="N165" s="146"/>
      <c r="O165" s="146" t="s">
        <v>98</v>
      </c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</row>
    <row r="166" spans="1:44" outlineLevel="1">
      <c r="A166" s="147"/>
      <c r="B166" s="152"/>
      <c r="C166" s="169" t="s">
        <v>232</v>
      </c>
      <c r="D166" s="182"/>
      <c r="E166" s="178">
        <v>304.8</v>
      </c>
      <c r="F166" s="267"/>
      <c r="G166" s="158"/>
      <c r="H166" s="243">
        <v>0</v>
      </c>
      <c r="I166" s="195"/>
      <c r="J166" s="155"/>
      <c r="K166" s="154"/>
      <c r="L166" s="146"/>
      <c r="M166" s="146"/>
      <c r="N166" s="146"/>
      <c r="O166" s="146" t="s">
        <v>100</v>
      </c>
      <c r="P166" s="146">
        <v>0</v>
      </c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</row>
    <row r="167" spans="1:44" outlineLevel="1">
      <c r="A167" s="147">
        <v>48</v>
      </c>
      <c r="B167" s="152" t="s">
        <v>233</v>
      </c>
      <c r="C167" s="168" t="s">
        <v>234</v>
      </c>
      <c r="D167" s="181" t="s">
        <v>218</v>
      </c>
      <c r="E167" s="175">
        <v>30.48</v>
      </c>
      <c r="F167" s="266"/>
      <c r="G167" s="158">
        <f>ROUND(E167*F167,2)</f>
        <v>0</v>
      </c>
      <c r="H167" s="243" t="s">
        <v>1267</v>
      </c>
      <c r="I167" s="195">
        <f>ROUND(E167*F167,2)</f>
        <v>0</v>
      </c>
      <c r="J167" s="155"/>
      <c r="K167" s="154"/>
      <c r="L167" s="146"/>
      <c r="M167" s="146"/>
      <c r="N167" s="146"/>
      <c r="O167" s="146" t="s">
        <v>98</v>
      </c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</row>
    <row r="168" spans="1:44" outlineLevel="1">
      <c r="A168" s="147"/>
      <c r="B168" s="152"/>
      <c r="C168" s="169" t="s">
        <v>219</v>
      </c>
      <c r="D168" s="182"/>
      <c r="E168" s="178">
        <v>30.48</v>
      </c>
      <c r="F168" s="267"/>
      <c r="G168" s="158"/>
      <c r="H168" s="243">
        <v>0</v>
      </c>
      <c r="I168" s="195"/>
      <c r="J168" s="155"/>
      <c r="K168" s="154"/>
      <c r="L168" s="146"/>
      <c r="M168" s="146"/>
      <c r="N168" s="146"/>
      <c r="O168" s="146" t="s">
        <v>100</v>
      </c>
      <c r="P168" s="146">
        <v>0</v>
      </c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</row>
    <row r="169" spans="1:44">
      <c r="A169" s="148" t="s">
        <v>93</v>
      </c>
      <c r="B169" s="153" t="s">
        <v>63</v>
      </c>
      <c r="C169" s="170" t="s">
        <v>64</v>
      </c>
      <c r="D169" s="183"/>
      <c r="E169" s="176"/>
      <c r="F169" s="268"/>
      <c r="G169" s="159">
        <f>SUMIF(O170:O171,"&lt;&gt;NOR",G170:G171)</f>
        <v>0</v>
      </c>
      <c r="H169" s="239"/>
      <c r="I169" s="196">
        <f>SUMIF(O170:O171,"&lt;&gt;GOR",G170:G171)</f>
        <v>0</v>
      </c>
      <c r="J169" s="157"/>
      <c r="K169" s="156"/>
      <c r="O169" t="s">
        <v>94</v>
      </c>
    </row>
    <row r="170" spans="1:44" outlineLevel="1">
      <c r="A170" s="147">
        <v>49</v>
      </c>
      <c r="B170" s="152" t="s">
        <v>235</v>
      </c>
      <c r="C170" s="168" t="s">
        <v>236</v>
      </c>
      <c r="D170" s="181" t="s">
        <v>218</v>
      </c>
      <c r="E170" s="175">
        <v>32.1</v>
      </c>
      <c r="F170" s="266"/>
      <c r="G170" s="158">
        <f>ROUND(E170*F170,2)</f>
        <v>0</v>
      </c>
      <c r="H170" s="243" t="s">
        <v>1267</v>
      </c>
      <c r="I170" s="195">
        <f>ROUND(E170*F170,2)</f>
        <v>0</v>
      </c>
      <c r="J170" s="155"/>
      <c r="K170" s="154"/>
      <c r="L170" s="146"/>
      <c r="M170" s="146"/>
      <c r="N170" s="146"/>
      <c r="O170" s="146" t="s">
        <v>98</v>
      </c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</row>
    <row r="171" spans="1:44" outlineLevel="1">
      <c r="A171" s="147"/>
      <c r="B171" s="152"/>
      <c r="C171" s="169" t="s">
        <v>237</v>
      </c>
      <c r="D171" s="182"/>
      <c r="E171" s="178">
        <v>32.1</v>
      </c>
      <c r="F171" s="267"/>
      <c r="G171" s="158"/>
      <c r="H171" s="243">
        <v>0</v>
      </c>
      <c r="I171" s="195"/>
      <c r="J171" s="155"/>
      <c r="K171" s="154"/>
      <c r="L171" s="146"/>
      <c r="M171" s="146"/>
      <c r="N171" s="146"/>
      <c r="O171" s="146" t="s">
        <v>100</v>
      </c>
      <c r="P171" s="146">
        <v>0</v>
      </c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</row>
    <row r="172" spans="1:44">
      <c r="A172" s="148" t="s">
        <v>93</v>
      </c>
      <c r="B172" s="153" t="s">
        <v>65</v>
      </c>
      <c r="C172" s="170" t="s">
        <v>66</v>
      </c>
      <c r="D172" s="183"/>
      <c r="E172" s="176"/>
      <c r="F172" s="268"/>
      <c r="G172" s="159">
        <f>SUMIF(O173:O179,"&lt;&gt;NOR",G173:G179)</f>
        <v>0</v>
      </c>
      <c r="H172" s="239"/>
      <c r="I172" s="196">
        <f>SUMIF(O173:O179,"&lt;&gt;GOR",G173:G179)</f>
        <v>0</v>
      </c>
      <c r="J172" s="157"/>
      <c r="K172" s="156"/>
      <c r="O172" t="s">
        <v>94</v>
      </c>
    </row>
    <row r="173" spans="1:44" outlineLevel="1">
      <c r="A173" s="147">
        <v>50</v>
      </c>
      <c r="B173" s="152" t="s">
        <v>238</v>
      </c>
      <c r="C173" s="168" t="s">
        <v>239</v>
      </c>
      <c r="D173" s="181" t="s">
        <v>103</v>
      </c>
      <c r="E173" s="175">
        <v>18</v>
      </c>
      <c r="F173" s="266"/>
      <c r="G173" s="158">
        <f>ROUND(E173*F173,2)</f>
        <v>0</v>
      </c>
      <c r="H173" s="243" t="s">
        <v>1267</v>
      </c>
      <c r="I173" s="195">
        <f>ROUND(E173*F173,2)</f>
        <v>0</v>
      </c>
      <c r="J173" s="155"/>
      <c r="K173" s="154"/>
      <c r="L173" s="146"/>
      <c r="M173" s="146"/>
      <c r="N173" s="146"/>
      <c r="O173" s="146" t="s">
        <v>98</v>
      </c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</row>
    <row r="174" spans="1:44" outlineLevel="1">
      <c r="A174" s="147"/>
      <c r="B174" s="152"/>
      <c r="C174" s="169" t="s">
        <v>240</v>
      </c>
      <c r="D174" s="182"/>
      <c r="E174" s="178">
        <v>18</v>
      </c>
      <c r="F174" s="267"/>
      <c r="G174" s="158"/>
      <c r="H174" s="243">
        <v>0</v>
      </c>
      <c r="I174" s="195"/>
      <c r="J174" s="155"/>
      <c r="K174" s="154"/>
      <c r="L174" s="146"/>
      <c r="M174" s="146"/>
      <c r="N174" s="146"/>
      <c r="O174" s="146" t="s">
        <v>100</v>
      </c>
      <c r="P174" s="146">
        <v>0</v>
      </c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</row>
    <row r="175" spans="1:44" outlineLevel="1">
      <c r="A175" s="147">
        <v>51</v>
      </c>
      <c r="B175" s="152" t="s">
        <v>241</v>
      </c>
      <c r="C175" s="168" t="s">
        <v>242</v>
      </c>
      <c r="D175" s="181" t="s">
        <v>103</v>
      </c>
      <c r="E175" s="175">
        <v>8</v>
      </c>
      <c r="F175" s="266"/>
      <c r="G175" s="158">
        <f>ROUND(E175*F175,2)</f>
        <v>0</v>
      </c>
      <c r="H175" s="243" t="s">
        <v>1267</v>
      </c>
      <c r="I175" s="195">
        <f>ROUND(E175*F175,2)</f>
        <v>0</v>
      </c>
      <c r="J175" s="155"/>
      <c r="K175" s="154"/>
      <c r="L175" s="146"/>
      <c r="M175" s="146"/>
      <c r="N175" s="146"/>
      <c r="O175" s="146" t="s">
        <v>98</v>
      </c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</row>
    <row r="176" spans="1:44" outlineLevel="1">
      <c r="A176" s="147"/>
      <c r="B176" s="152"/>
      <c r="C176" s="169" t="s">
        <v>125</v>
      </c>
      <c r="D176" s="182"/>
      <c r="E176" s="178"/>
      <c r="F176" s="267"/>
      <c r="G176" s="158"/>
      <c r="H176" s="243">
        <v>0</v>
      </c>
      <c r="I176" s="195"/>
      <c r="J176" s="155"/>
      <c r="K176" s="154"/>
      <c r="L176" s="146"/>
      <c r="M176" s="146"/>
      <c r="N176" s="146"/>
      <c r="O176" s="146" t="s">
        <v>100</v>
      </c>
      <c r="P176" s="146">
        <v>0</v>
      </c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</row>
    <row r="177" spans="1:44" outlineLevel="1">
      <c r="A177" s="147"/>
      <c r="B177" s="152"/>
      <c r="C177" s="169" t="s">
        <v>126</v>
      </c>
      <c r="D177" s="182"/>
      <c r="E177" s="178"/>
      <c r="F177" s="267"/>
      <c r="G177" s="158"/>
      <c r="H177" s="243">
        <v>0</v>
      </c>
      <c r="I177" s="195"/>
      <c r="J177" s="155"/>
      <c r="K177" s="154"/>
      <c r="L177" s="146"/>
      <c r="M177" s="146"/>
      <c r="N177" s="146"/>
      <c r="O177" s="146" t="s">
        <v>100</v>
      </c>
      <c r="P177" s="146">
        <v>0</v>
      </c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</row>
    <row r="178" spans="1:44" outlineLevel="1">
      <c r="A178" s="147"/>
      <c r="B178" s="152"/>
      <c r="C178" s="169" t="s">
        <v>243</v>
      </c>
      <c r="D178" s="182"/>
      <c r="E178" s="178">
        <v>8</v>
      </c>
      <c r="F178" s="267"/>
      <c r="G178" s="158"/>
      <c r="H178" s="243">
        <v>0</v>
      </c>
      <c r="I178" s="195"/>
      <c r="J178" s="155"/>
      <c r="K178" s="154"/>
      <c r="L178" s="146"/>
      <c r="M178" s="146"/>
      <c r="N178" s="146"/>
      <c r="O178" s="146" t="s">
        <v>100</v>
      </c>
      <c r="P178" s="146">
        <v>0</v>
      </c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</row>
    <row r="179" spans="1:44" outlineLevel="1">
      <c r="A179" s="147">
        <v>52</v>
      </c>
      <c r="B179" s="152" t="s">
        <v>244</v>
      </c>
      <c r="C179" s="168" t="s">
        <v>245</v>
      </c>
      <c r="D179" s="181" t="s">
        <v>0</v>
      </c>
      <c r="E179" s="175">
        <v>2.75</v>
      </c>
      <c r="F179" s="266"/>
      <c r="G179" s="158">
        <f>ROUND(E179*F179,2)</f>
        <v>0</v>
      </c>
      <c r="H179" s="243" t="s">
        <v>1267</v>
      </c>
      <c r="I179" s="195">
        <f>ROUND(E179*F179,2)</f>
        <v>0</v>
      </c>
      <c r="J179" s="155"/>
      <c r="K179" s="154"/>
      <c r="L179" s="146"/>
      <c r="M179" s="146"/>
      <c r="N179" s="146"/>
      <c r="O179" s="146" t="s">
        <v>98</v>
      </c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</row>
    <row r="180" spans="1:44">
      <c r="A180" s="148" t="s">
        <v>93</v>
      </c>
      <c r="B180" s="153" t="s">
        <v>67</v>
      </c>
      <c r="C180" s="170" t="s">
        <v>68</v>
      </c>
      <c r="D180" s="183"/>
      <c r="E180" s="176"/>
      <c r="F180" s="268"/>
      <c r="G180" s="159">
        <f>SUMIF(O181:O185,"&lt;&gt;NOR",G181:G185)</f>
        <v>0</v>
      </c>
      <c r="H180" s="239"/>
      <c r="I180" s="196">
        <f>SUMIF(O181:O185,"&lt;&gt;GOR",G181:G185)</f>
        <v>0</v>
      </c>
      <c r="J180" s="157"/>
      <c r="K180" s="156"/>
      <c r="O180" t="s">
        <v>94</v>
      </c>
    </row>
    <row r="181" spans="1:44" outlineLevel="1">
      <c r="A181" s="147">
        <v>53</v>
      </c>
      <c r="B181" s="152" t="s">
        <v>246</v>
      </c>
      <c r="C181" s="168" t="s">
        <v>247</v>
      </c>
      <c r="D181" s="181" t="s">
        <v>103</v>
      </c>
      <c r="E181" s="175">
        <v>46</v>
      </c>
      <c r="F181" s="266"/>
      <c r="G181" s="158">
        <f>ROUND(E181*F181,2)</f>
        <v>0</v>
      </c>
      <c r="H181" s="243" t="s">
        <v>1267</v>
      </c>
      <c r="I181" s="195">
        <f>ROUND(E181*F181,2)</f>
        <v>0</v>
      </c>
      <c r="J181" s="155"/>
      <c r="K181" s="154"/>
      <c r="L181" s="146"/>
      <c r="M181" s="146"/>
      <c r="N181" s="146"/>
      <c r="O181" s="146" t="s">
        <v>98</v>
      </c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</row>
    <row r="182" spans="1:44" outlineLevel="1">
      <c r="A182" s="147"/>
      <c r="B182" s="152"/>
      <c r="C182" s="169" t="s">
        <v>125</v>
      </c>
      <c r="D182" s="182"/>
      <c r="E182" s="178"/>
      <c r="F182" s="267"/>
      <c r="G182" s="158"/>
      <c r="H182" s="243">
        <v>0</v>
      </c>
      <c r="I182" s="195"/>
      <c r="J182" s="155"/>
      <c r="K182" s="154"/>
      <c r="L182" s="146"/>
      <c r="M182" s="146"/>
      <c r="N182" s="146"/>
      <c r="O182" s="146" t="s">
        <v>100</v>
      </c>
      <c r="P182" s="146">
        <v>0</v>
      </c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</row>
    <row r="183" spans="1:44" outlineLevel="1">
      <c r="A183" s="147"/>
      <c r="B183" s="152"/>
      <c r="C183" s="169" t="s">
        <v>132</v>
      </c>
      <c r="D183" s="182"/>
      <c r="E183" s="178"/>
      <c r="F183" s="267"/>
      <c r="G183" s="158"/>
      <c r="H183" s="243">
        <v>0</v>
      </c>
      <c r="I183" s="195"/>
      <c r="J183" s="155"/>
      <c r="K183" s="154"/>
      <c r="L183" s="146"/>
      <c r="M183" s="146"/>
      <c r="N183" s="146"/>
      <c r="O183" s="146" t="s">
        <v>100</v>
      </c>
      <c r="P183" s="146">
        <v>0</v>
      </c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</row>
    <row r="184" spans="1:44" outlineLevel="1">
      <c r="A184" s="147"/>
      <c r="B184" s="152"/>
      <c r="C184" s="169" t="s">
        <v>248</v>
      </c>
      <c r="D184" s="182"/>
      <c r="E184" s="178">
        <v>46</v>
      </c>
      <c r="F184" s="267"/>
      <c r="G184" s="158"/>
      <c r="H184" s="243">
        <v>0</v>
      </c>
      <c r="I184" s="195"/>
      <c r="J184" s="155"/>
      <c r="K184" s="154"/>
      <c r="L184" s="146"/>
      <c r="M184" s="146"/>
      <c r="N184" s="146"/>
      <c r="O184" s="146" t="s">
        <v>100</v>
      </c>
      <c r="P184" s="146">
        <v>0</v>
      </c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</row>
    <row r="185" spans="1:44" outlineLevel="1">
      <c r="A185" s="147">
        <v>54</v>
      </c>
      <c r="B185" s="152" t="s">
        <v>249</v>
      </c>
      <c r="C185" s="168" t="s">
        <v>250</v>
      </c>
      <c r="D185" s="181" t="s">
        <v>0</v>
      </c>
      <c r="E185" s="175">
        <v>2.25</v>
      </c>
      <c r="F185" s="266"/>
      <c r="G185" s="158">
        <f>ROUND(E185*F185,2)</f>
        <v>0</v>
      </c>
      <c r="H185" s="243" t="s">
        <v>1267</v>
      </c>
      <c r="I185" s="195">
        <f>ROUND(E185*F185,2)</f>
        <v>0</v>
      </c>
      <c r="J185" s="155"/>
      <c r="K185" s="154"/>
      <c r="L185" s="146"/>
      <c r="M185" s="146"/>
      <c r="N185" s="146"/>
      <c r="O185" s="146" t="s">
        <v>98</v>
      </c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</row>
    <row r="186" spans="1:44">
      <c r="A186" s="148" t="s">
        <v>93</v>
      </c>
      <c r="B186" s="153" t="s">
        <v>69</v>
      </c>
      <c r="C186" s="170" t="s">
        <v>70</v>
      </c>
      <c r="D186" s="183"/>
      <c r="E186" s="176"/>
      <c r="F186" s="268"/>
      <c r="G186" s="159">
        <f>SUMIF(O187:O206,"&lt;&gt;NOR",G187:G206)</f>
        <v>0</v>
      </c>
      <c r="H186" s="239"/>
      <c r="I186" s="196">
        <f>SUMIF(O187:O206,"&lt;&gt;GOR",G187:G206)</f>
        <v>0</v>
      </c>
      <c r="J186" s="157"/>
      <c r="K186" s="156"/>
      <c r="O186" t="s">
        <v>94</v>
      </c>
    </row>
    <row r="187" spans="1:44" ht="22.5" outlineLevel="1">
      <c r="A187" s="147">
        <v>55</v>
      </c>
      <c r="B187" s="152" t="s">
        <v>251</v>
      </c>
      <c r="C187" s="168" t="s">
        <v>1388</v>
      </c>
      <c r="D187" s="181" t="s">
        <v>138</v>
      </c>
      <c r="E187" s="175">
        <v>608.17999999999995</v>
      </c>
      <c r="F187" s="266"/>
      <c r="G187" s="158">
        <f>ROUND(E187*F187,2)</f>
        <v>0</v>
      </c>
      <c r="H187" s="243" t="s">
        <v>1267</v>
      </c>
      <c r="I187" s="195">
        <f>ROUND(E187*F187,2)</f>
        <v>0</v>
      </c>
      <c r="J187" s="155"/>
      <c r="K187" s="154"/>
      <c r="L187" s="146"/>
      <c r="M187" s="146"/>
      <c r="N187" s="146"/>
      <c r="O187" s="146" t="s">
        <v>98</v>
      </c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</row>
    <row r="188" spans="1:44" outlineLevel="1">
      <c r="A188" s="147"/>
      <c r="B188" s="152"/>
      <c r="C188" s="169" t="s">
        <v>125</v>
      </c>
      <c r="D188" s="182"/>
      <c r="E188" s="178"/>
      <c r="F188" s="267"/>
      <c r="G188" s="158"/>
      <c r="H188" s="243">
        <v>0</v>
      </c>
      <c r="I188" s="195"/>
      <c r="J188" s="155"/>
      <c r="K188" s="154"/>
      <c r="L188" s="146"/>
      <c r="M188" s="146"/>
      <c r="N188" s="146"/>
      <c r="O188" s="146" t="s">
        <v>100</v>
      </c>
      <c r="P188" s="146">
        <v>0</v>
      </c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</row>
    <row r="189" spans="1:44" outlineLevel="1">
      <c r="A189" s="147"/>
      <c r="B189" s="152"/>
      <c r="C189" s="169" t="s">
        <v>132</v>
      </c>
      <c r="D189" s="182"/>
      <c r="E189" s="178"/>
      <c r="F189" s="267"/>
      <c r="G189" s="158"/>
      <c r="H189" s="243">
        <v>0</v>
      </c>
      <c r="I189" s="195"/>
      <c r="J189" s="155"/>
      <c r="K189" s="154"/>
      <c r="L189" s="146"/>
      <c r="M189" s="146"/>
      <c r="N189" s="146"/>
      <c r="O189" s="146" t="s">
        <v>100</v>
      </c>
      <c r="P189" s="146">
        <v>0</v>
      </c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146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</row>
    <row r="190" spans="1:44" outlineLevel="1">
      <c r="A190" s="147"/>
      <c r="B190" s="152"/>
      <c r="C190" s="169" t="s">
        <v>1391</v>
      </c>
      <c r="D190" s="182"/>
      <c r="E190" s="178">
        <v>28.16</v>
      </c>
      <c r="F190" s="267"/>
      <c r="G190" s="158"/>
      <c r="H190" s="243">
        <v>0</v>
      </c>
      <c r="I190" s="195"/>
      <c r="J190" s="155"/>
      <c r="K190" s="154"/>
      <c r="L190" s="146"/>
      <c r="M190" s="146"/>
      <c r="N190" s="146"/>
      <c r="O190" s="146" t="s">
        <v>100</v>
      </c>
      <c r="P190" s="146">
        <v>0</v>
      </c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146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</row>
    <row r="191" spans="1:44" outlineLevel="1">
      <c r="A191" s="147"/>
      <c r="B191" s="152"/>
      <c r="C191" s="169" t="s">
        <v>1392</v>
      </c>
      <c r="D191" s="182"/>
      <c r="E191" s="178">
        <v>48.72</v>
      </c>
      <c r="F191" s="267"/>
      <c r="G191" s="158"/>
      <c r="H191" s="243">
        <v>0</v>
      </c>
      <c r="I191" s="195"/>
      <c r="J191" s="155"/>
      <c r="K191" s="154"/>
      <c r="L191" s="146"/>
      <c r="M191" s="146"/>
      <c r="N191" s="146"/>
      <c r="O191" s="146" t="s">
        <v>100</v>
      </c>
      <c r="P191" s="146">
        <v>0</v>
      </c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</row>
    <row r="192" spans="1:44" outlineLevel="1">
      <c r="A192" s="147"/>
      <c r="B192" s="152"/>
      <c r="C192" s="169" t="s">
        <v>1393</v>
      </c>
      <c r="D192" s="182"/>
      <c r="E192" s="178">
        <v>531.29999999999995</v>
      </c>
      <c r="F192" s="267"/>
      <c r="G192" s="158"/>
      <c r="H192" s="243">
        <v>0</v>
      </c>
      <c r="I192" s="195"/>
      <c r="J192" s="155"/>
      <c r="K192" s="154"/>
      <c r="L192" s="146"/>
      <c r="M192" s="146"/>
      <c r="N192" s="146"/>
      <c r="O192" s="146" t="s">
        <v>100</v>
      </c>
      <c r="P192" s="146">
        <v>0</v>
      </c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</row>
    <row r="193" spans="1:44" ht="22.5" outlineLevel="1">
      <c r="A193" s="147">
        <v>56</v>
      </c>
      <c r="B193" s="152" t="s">
        <v>252</v>
      </c>
      <c r="C193" s="168" t="s">
        <v>1389</v>
      </c>
      <c r="D193" s="181" t="s">
        <v>138</v>
      </c>
      <c r="E193" s="175">
        <v>554.71</v>
      </c>
      <c r="F193" s="266"/>
      <c r="G193" s="158">
        <f>ROUND(E193*F193,2)</f>
        <v>0</v>
      </c>
      <c r="H193" s="243" t="s">
        <v>1267</v>
      </c>
      <c r="I193" s="195">
        <f>ROUND(E193*F193,2)</f>
        <v>0</v>
      </c>
      <c r="J193" s="155"/>
      <c r="K193" s="154"/>
      <c r="L193" s="146"/>
      <c r="M193" s="146"/>
      <c r="N193" s="146"/>
      <c r="O193" s="146" t="s">
        <v>98</v>
      </c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</row>
    <row r="194" spans="1:44" outlineLevel="1">
      <c r="A194" s="147"/>
      <c r="B194" s="152"/>
      <c r="C194" s="169" t="s">
        <v>125</v>
      </c>
      <c r="D194" s="182"/>
      <c r="E194" s="178"/>
      <c r="F194" s="267"/>
      <c r="G194" s="158"/>
      <c r="H194" s="243">
        <v>0</v>
      </c>
      <c r="I194" s="195"/>
      <c r="J194" s="155"/>
      <c r="K194" s="154"/>
      <c r="L194" s="146"/>
      <c r="M194" s="146"/>
      <c r="N194" s="146"/>
      <c r="O194" s="146" t="s">
        <v>100</v>
      </c>
      <c r="P194" s="146">
        <v>0</v>
      </c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</row>
    <row r="195" spans="1:44" outlineLevel="1">
      <c r="A195" s="147"/>
      <c r="B195" s="152"/>
      <c r="C195" s="169" t="s">
        <v>132</v>
      </c>
      <c r="D195" s="182"/>
      <c r="E195" s="178"/>
      <c r="F195" s="267"/>
      <c r="G195" s="158"/>
      <c r="H195" s="243">
        <v>0</v>
      </c>
      <c r="I195" s="195"/>
      <c r="J195" s="155"/>
      <c r="K195" s="154"/>
      <c r="L195" s="146"/>
      <c r="M195" s="146"/>
      <c r="N195" s="146"/>
      <c r="O195" s="146" t="s">
        <v>100</v>
      </c>
      <c r="P195" s="146">
        <v>0</v>
      </c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</row>
    <row r="196" spans="1:44" outlineLevel="1">
      <c r="A196" s="147"/>
      <c r="B196" s="152"/>
      <c r="C196" s="169" t="s">
        <v>1394</v>
      </c>
      <c r="D196" s="182"/>
      <c r="E196" s="178">
        <v>102.71</v>
      </c>
      <c r="F196" s="267"/>
      <c r="G196" s="158"/>
      <c r="H196" s="243">
        <v>0</v>
      </c>
      <c r="I196" s="195"/>
      <c r="J196" s="155"/>
      <c r="K196" s="154"/>
      <c r="L196" s="146"/>
      <c r="M196" s="146"/>
      <c r="N196" s="146"/>
      <c r="O196" s="146" t="s">
        <v>100</v>
      </c>
      <c r="P196" s="146">
        <v>0</v>
      </c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</row>
    <row r="197" spans="1:44" outlineLevel="1">
      <c r="A197" s="147"/>
      <c r="B197" s="152"/>
      <c r="C197" s="169" t="s">
        <v>1395</v>
      </c>
      <c r="D197" s="182"/>
      <c r="E197" s="178">
        <v>452</v>
      </c>
      <c r="F197" s="267"/>
      <c r="G197" s="158"/>
      <c r="H197" s="243">
        <v>0</v>
      </c>
      <c r="I197" s="195"/>
      <c r="J197" s="155"/>
      <c r="K197" s="154"/>
      <c r="L197" s="146"/>
      <c r="M197" s="146"/>
      <c r="N197" s="146"/>
      <c r="O197" s="146" t="s">
        <v>100</v>
      </c>
      <c r="P197" s="146">
        <v>0</v>
      </c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</row>
    <row r="198" spans="1:44" ht="22.5" outlineLevel="1">
      <c r="A198" s="147">
        <v>57</v>
      </c>
      <c r="B198" s="152" t="s">
        <v>253</v>
      </c>
      <c r="C198" s="168" t="s">
        <v>1390</v>
      </c>
      <c r="D198" s="181" t="s">
        <v>138</v>
      </c>
      <c r="E198" s="175">
        <v>35.92</v>
      </c>
      <c r="F198" s="266"/>
      <c r="G198" s="158">
        <f>ROUND(E198*F198,2)</f>
        <v>0</v>
      </c>
      <c r="H198" s="243" t="s">
        <v>1267</v>
      </c>
      <c r="I198" s="195">
        <f>ROUND(E198*F198,2)</f>
        <v>0</v>
      </c>
      <c r="J198" s="155"/>
      <c r="K198" s="154"/>
      <c r="L198" s="146"/>
      <c r="M198" s="146"/>
      <c r="N198" s="146"/>
      <c r="O198" s="146" t="s">
        <v>98</v>
      </c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</row>
    <row r="199" spans="1:44" outlineLevel="1">
      <c r="A199" s="147"/>
      <c r="B199" s="152"/>
      <c r="C199" s="169" t="s">
        <v>125</v>
      </c>
      <c r="D199" s="182"/>
      <c r="E199" s="178"/>
      <c r="F199" s="267"/>
      <c r="G199" s="158"/>
      <c r="H199" s="243">
        <v>0</v>
      </c>
      <c r="I199" s="195"/>
      <c r="J199" s="155"/>
      <c r="K199" s="154"/>
      <c r="L199" s="146"/>
      <c r="M199" s="146"/>
      <c r="N199" s="146"/>
      <c r="O199" s="146" t="s">
        <v>100</v>
      </c>
      <c r="P199" s="146">
        <v>0</v>
      </c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</row>
    <row r="200" spans="1:44" outlineLevel="1">
      <c r="A200" s="147"/>
      <c r="B200" s="152"/>
      <c r="C200" s="169" t="s">
        <v>132</v>
      </c>
      <c r="D200" s="182"/>
      <c r="E200" s="178"/>
      <c r="F200" s="267"/>
      <c r="G200" s="158"/>
      <c r="H200" s="243">
        <v>0</v>
      </c>
      <c r="I200" s="195"/>
      <c r="J200" s="155"/>
      <c r="K200" s="154"/>
      <c r="L200" s="146"/>
      <c r="M200" s="146"/>
      <c r="N200" s="146"/>
      <c r="O200" s="146" t="s">
        <v>100</v>
      </c>
      <c r="P200" s="146">
        <v>0</v>
      </c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</row>
    <row r="201" spans="1:44" outlineLevel="1">
      <c r="A201" s="147"/>
      <c r="B201" s="152"/>
      <c r="C201" s="169" t="s">
        <v>1396</v>
      </c>
      <c r="D201" s="182"/>
      <c r="E201" s="178">
        <v>16.34</v>
      </c>
      <c r="F201" s="267"/>
      <c r="G201" s="158"/>
      <c r="H201" s="243">
        <v>0</v>
      </c>
      <c r="I201" s="195"/>
      <c r="J201" s="155"/>
      <c r="K201" s="154"/>
      <c r="L201" s="146"/>
      <c r="M201" s="146"/>
      <c r="N201" s="146"/>
      <c r="O201" s="146" t="s">
        <v>100</v>
      </c>
      <c r="P201" s="146">
        <v>0</v>
      </c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</row>
    <row r="202" spans="1:44" outlineLevel="1">
      <c r="A202" s="147"/>
      <c r="B202" s="152"/>
      <c r="C202" s="169" t="s">
        <v>1397</v>
      </c>
      <c r="D202" s="182"/>
      <c r="E202" s="178">
        <v>19.579999999999998</v>
      </c>
      <c r="F202" s="267"/>
      <c r="G202" s="158"/>
      <c r="H202" s="243">
        <v>0</v>
      </c>
      <c r="I202" s="195"/>
      <c r="J202" s="155"/>
      <c r="K202" s="154"/>
      <c r="L202" s="146"/>
      <c r="M202" s="146"/>
      <c r="N202" s="146"/>
      <c r="O202" s="146" t="s">
        <v>100</v>
      </c>
      <c r="P202" s="146">
        <v>0</v>
      </c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</row>
    <row r="203" spans="1:44" outlineLevel="1">
      <c r="A203" s="147">
        <v>58</v>
      </c>
      <c r="B203" s="152" t="s">
        <v>254</v>
      </c>
      <c r="C203" s="168" t="s">
        <v>255</v>
      </c>
      <c r="D203" s="181" t="s">
        <v>138</v>
      </c>
      <c r="E203" s="175">
        <v>999.02700000000004</v>
      </c>
      <c r="F203" s="266"/>
      <c r="G203" s="158">
        <f>ROUND(E203*F203,2)</f>
        <v>0</v>
      </c>
      <c r="H203" s="243" t="s">
        <v>1267</v>
      </c>
      <c r="I203" s="195">
        <f>ROUND(E203*F203,2)</f>
        <v>0</v>
      </c>
      <c r="J203" s="155"/>
      <c r="K203" s="154"/>
      <c r="L203" s="146"/>
      <c r="M203" s="146"/>
      <c r="N203" s="146"/>
      <c r="O203" s="146" t="s">
        <v>98</v>
      </c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</row>
    <row r="204" spans="1:44" outlineLevel="1">
      <c r="A204" s="147"/>
      <c r="B204" s="152"/>
      <c r="C204" s="169" t="s">
        <v>125</v>
      </c>
      <c r="D204" s="182"/>
      <c r="E204" s="178"/>
      <c r="F204" s="267"/>
      <c r="G204" s="158"/>
      <c r="H204" s="243">
        <v>0</v>
      </c>
      <c r="I204" s="195"/>
      <c r="J204" s="155"/>
      <c r="K204" s="154"/>
      <c r="L204" s="146"/>
      <c r="M204" s="146"/>
      <c r="N204" s="146"/>
      <c r="O204" s="146" t="s">
        <v>100</v>
      </c>
      <c r="P204" s="146">
        <v>0</v>
      </c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</row>
    <row r="205" spans="1:44" outlineLevel="1">
      <c r="A205" s="147"/>
      <c r="B205" s="152"/>
      <c r="C205" s="169" t="s">
        <v>256</v>
      </c>
      <c r="D205" s="182"/>
      <c r="E205" s="178">
        <v>999.02700000000004</v>
      </c>
      <c r="F205" s="267"/>
      <c r="G205" s="158"/>
      <c r="H205" s="243">
        <v>0</v>
      </c>
      <c r="I205" s="195"/>
      <c r="J205" s="155"/>
      <c r="K205" s="154"/>
      <c r="L205" s="146"/>
      <c r="M205" s="146"/>
      <c r="N205" s="146"/>
      <c r="O205" s="146" t="s">
        <v>100</v>
      </c>
      <c r="P205" s="146">
        <v>0</v>
      </c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146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</row>
    <row r="206" spans="1:44" outlineLevel="1">
      <c r="A206" s="147">
        <v>59</v>
      </c>
      <c r="B206" s="152" t="s">
        <v>257</v>
      </c>
      <c r="C206" s="168" t="s">
        <v>258</v>
      </c>
      <c r="D206" s="181" t="s">
        <v>0</v>
      </c>
      <c r="E206" s="175">
        <v>1.55</v>
      </c>
      <c r="F206" s="266"/>
      <c r="G206" s="158">
        <f>ROUND(E206*F206,2)</f>
        <v>0</v>
      </c>
      <c r="H206" s="243" t="s">
        <v>1267</v>
      </c>
      <c r="I206" s="195">
        <f>ROUND(E206*F206,2)</f>
        <v>0</v>
      </c>
      <c r="J206" s="155"/>
      <c r="K206" s="154"/>
      <c r="L206" s="146"/>
      <c r="M206" s="146"/>
      <c r="N206" s="146"/>
      <c r="O206" s="146" t="s">
        <v>98</v>
      </c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146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</row>
    <row r="207" spans="1:44">
      <c r="A207" s="148" t="s">
        <v>93</v>
      </c>
      <c r="B207" s="153" t="s">
        <v>71</v>
      </c>
      <c r="C207" s="170" t="s">
        <v>72</v>
      </c>
      <c r="D207" s="183"/>
      <c r="E207" s="176"/>
      <c r="F207" s="268"/>
      <c r="G207" s="159">
        <f>SUMIF(O208:O238,"&lt;&gt;NOR",G208:G238)</f>
        <v>0</v>
      </c>
      <c r="H207" s="239"/>
      <c r="I207" s="196">
        <f>SUMIF(O208:O238,"&lt;&gt;GOR",G208:G238)</f>
        <v>0</v>
      </c>
      <c r="J207" s="157"/>
      <c r="K207" s="156"/>
      <c r="O207" t="s">
        <v>94</v>
      </c>
    </row>
    <row r="208" spans="1:44" ht="22.5" outlineLevel="1">
      <c r="A208" s="147">
        <v>60</v>
      </c>
      <c r="B208" s="152" t="s">
        <v>259</v>
      </c>
      <c r="C208" s="168" t="s">
        <v>260</v>
      </c>
      <c r="D208" s="181" t="s">
        <v>214</v>
      </c>
      <c r="E208" s="175">
        <v>4069.6660000000002</v>
      </c>
      <c r="F208" s="266"/>
      <c r="G208" s="158">
        <f>ROUND(E208*F208,2)</f>
        <v>0</v>
      </c>
      <c r="H208" s="243" t="s">
        <v>897</v>
      </c>
      <c r="I208" s="195">
        <f>ROUND(E208*F208,2)</f>
        <v>0</v>
      </c>
      <c r="J208" s="155"/>
      <c r="K208" s="154"/>
      <c r="L208" s="146"/>
      <c r="M208" s="146"/>
      <c r="N208" s="146"/>
      <c r="O208" s="146" t="s">
        <v>98</v>
      </c>
      <c r="P208" s="146"/>
      <c r="Q208" s="146"/>
      <c r="R208" s="146"/>
      <c r="S208" s="146"/>
      <c r="T208" s="146"/>
      <c r="U208" s="146"/>
      <c r="V208" s="146"/>
      <c r="W208" s="146"/>
      <c r="X208" s="146"/>
      <c r="Y208" s="397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</row>
    <row r="209" spans="1:44" outlineLevel="1">
      <c r="A209" s="147"/>
      <c r="B209" s="152"/>
      <c r="C209" s="169" t="s">
        <v>110</v>
      </c>
      <c r="D209" s="182"/>
      <c r="E209" s="178"/>
      <c r="F209" s="267"/>
      <c r="G209" s="158"/>
      <c r="H209" s="243">
        <v>0</v>
      </c>
      <c r="I209" s="195"/>
      <c r="J209" s="155"/>
      <c r="K209" s="154"/>
      <c r="L209" s="146"/>
      <c r="M209" s="146"/>
      <c r="N209" s="146"/>
      <c r="O209" s="146" t="s">
        <v>100</v>
      </c>
      <c r="P209" s="146">
        <v>0</v>
      </c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</row>
    <row r="210" spans="1:44" outlineLevel="1">
      <c r="A210" s="147"/>
      <c r="B210" s="152"/>
      <c r="C210" s="169" t="s">
        <v>261</v>
      </c>
      <c r="D210" s="182"/>
      <c r="E210" s="178">
        <v>1082.8800000000001</v>
      </c>
      <c r="F210" s="267"/>
      <c r="G210" s="158"/>
      <c r="H210" s="243">
        <v>0</v>
      </c>
      <c r="I210" s="195"/>
      <c r="J210" s="155"/>
      <c r="K210" s="154"/>
      <c r="L210" s="146"/>
      <c r="M210" s="146"/>
      <c r="N210" s="146"/>
      <c r="O210" s="146" t="s">
        <v>100</v>
      </c>
      <c r="P210" s="146">
        <v>0</v>
      </c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</row>
    <row r="211" spans="1:44" outlineLevel="1">
      <c r="A211" s="147"/>
      <c r="B211" s="152"/>
      <c r="C211" s="169" t="s">
        <v>262</v>
      </c>
      <c r="D211" s="182"/>
      <c r="E211" s="178">
        <v>511</v>
      </c>
      <c r="F211" s="267"/>
      <c r="G211" s="158"/>
      <c r="H211" s="243">
        <v>0</v>
      </c>
      <c r="I211" s="195"/>
      <c r="J211" s="155"/>
      <c r="K211" s="154"/>
      <c r="L211" s="146"/>
      <c r="M211" s="146"/>
      <c r="N211" s="146"/>
      <c r="O211" s="146" t="s">
        <v>100</v>
      </c>
      <c r="P211" s="146">
        <v>0</v>
      </c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</row>
    <row r="212" spans="1:44" outlineLevel="1">
      <c r="A212" s="147"/>
      <c r="B212" s="152"/>
      <c r="C212" s="169" t="s">
        <v>263</v>
      </c>
      <c r="D212" s="182"/>
      <c r="E212" s="178">
        <v>239.08199999999999</v>
      </c>
      <c r="F212" s="267"/>
      <c r="G212" s="158"/>
      <c r="H212" s="243">
        <v>0</v>
      </c>
      <c r="I212" s="195"/>
      <c r="J212" s="155"/>
      <c r="K212" s="154"/>
      <c r="L212" s="146"/>
      <c r="M212" s="146"/>
      <c r="N212" s="146"/>
      <c r="O212" s="146" t="s">
        <v>100</v>
      </c>
      <c r="P212" s="146">
        <v>0</v>
      </c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</row>
    <row r="213" spans="1:44" outlineLevel="1">
      <c r="A213" s="147"/>
      <c r="B213" s="152"/>
      <c r="C213" s="169" t="s">
        <v>264</v>
      </c>
      <c r="D213" s="182"/>
      <c r="E213" s="178"/>
      <c r="F213" s="267"/>
      <c r="G213" s="158"/>
      <c r="H213" s="243">
        <v>0</v>
      </c>
      <c r="I213" s="195"/>
      <c r="J213" s="155"/>
      <c r="K213" s="154"/>
      <c r="L213" s="146"/>
      <c r="M213" s="146"/>
      <c r="N213" s="146"/>
      <c r="O213" s="146" t="s">
        <v>100</v>
      </c>
      <c r="P213" s="146">
        <v>0</v>
      </c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</row>
    <row r="214" spans="1:44" outlineLevel="1">
      <c r="A214" s="147"/>
      <c r="B214" s="152"/>
      <c r="C214" s="169" t="s">
        <v>265</v>
      </c>
      <c r="D214" s="182"/>
      <c r="E214" s="178"/>
      <c r="F214" s="267"/>
      <c r="G214" s="158"/>
      <c r="H214" s="243">
        <v>0</v>
      </c>
      <c r="I214" s="195"/>
      <c r="J214" s="155"/>
      <c r="K214" s="154"/>
      <c r="L214" s="146"/>
      <c r="M214" s="146"/>
      <c r="N214" s="146"/>
      <c r="O214" s="146" t="s">
        <v>100</v>
      </c>
      <c r="P214" s="146">
        <v>0</v>
      </c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146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</row>
    <row r="215" spans="1:44" outlineLevel="1">
      <c r="A215" s="147"/>
      <c r="B215" s="152"/>
      <c r="C215" s="169" t="s">
        <v>266</v>
      </c>
      <c r="D215" s="182"/>
      <c r="E215" s="178">
        <v>1384.96</v>
      </c>
      <c r="F215" s="267"/>
      <c r="G215" s="158"/>
      <c r="H215" s="243">
        <v>0</v>
      </c>
      <c r="I215" s="195"/>
      <c r="J215" s="155"/>
      <c r="K215" s="154"/>
      <c r="L215" s="146"/>
      <c r="M215" s="146"/>
      <c r="N215" s="146"/>
      <c r="O215" s="146" t="s">
        <v>100</v>
      </c>
      <c r="P215" s="146">
        <v>0</v>
      </c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146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</row>
    <row r="216" spans="1:44" outlineLevel="1">
      <c r="A216" s="147"/>
      <c r="B216" s="152"/>
      <c r="C216" s="169" t="s">
        <v>267</v>
      </c>
      <c r="D216" s="182"/>
      <c r="E216" s="178">
        <v>560</v>
      </c>
      <c r="F216" s="267"/>
      <c r="G216" s="158"/>
      <c r="H216" s="243">
        <v>0</v>
      </c>
      <c r="I216" s="195"/>
      <c r="J216" s="155"/>
      <c r="K216" s="154"/>
      <c r="L216" s="146"/>
      <c r="M216" s="146"/>
      <c r="N216" s="146"/>
      <c r="O216" s="146" t="s">
        <v>100</v>
      </c>
      <c r="P216" s="146">
        <v>0</v>
      </c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</row>
    <row r="217" spans="1:44" outlineLevel="1">
      <c r="A217" s="147"/>
      <c r="B217" s="152"/>
      <c r="C217" s="169" t="s">
        <v>268</v>
      </c>
      <c r="D217" s="182"/>
      <c r="E217" s="178">
        <v>291.74400000000003</v>
      </c>
      <c r="F217" s="267"/>
      <c r="G217" s="158"/>
      <c r="H217" s="243">
        <v>0</v>
      </c>
      <c r="I217" s="195"/>
      <c r="J217" s="155"/>
      <c r="K217" s="154"/>
      <c r="L217" s="146"/>
      <c r="M217" s="146"/>
      <c r="N217" s="146"/>
      <c r="O217" s="146" t="s">
        <v>100</v>
      </c>
      <c r="P217" s="146">
        <v>0</v>
      </c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146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</row>
    <row r="218" spans="1:44" ht="22.5" outlineLevel="1">
      <c r="A218" s="147">
        <v>61</v>
      </c>
      <c r="B218" s="152" t="s">
        <v>269</v>
      </c>
      <c r="C218" s="168" t="s">
        <v>270</v>
      </c>
      <c r="D218" s="181" t="s">
        <v>124</v>
      </c>
      <c r="E218" s="175">
        <v>63.646000000000008</v>
      </c>
      <c r="F218" s="266"/>
      <c r="G218" s="158">
        <f>ROUND(E218*F218,2)</f>
        <v>0</v>
      </c>
      <c r="H218" s="243" t="s">
        <v>897</v>
      </c>
      <c r="I218" s="195">
        <f>ROUND(E218*F218,2)</f>
        <v>0</v>
      </c>
      <c r="J218" s="155"/>
      <c r="K218" s="154"/>
      <c r="L218" s="146"/>
      <c r="M218" s="146"/>
      <c r="N218" s="146"/>
      <c r="O218" s="146" t="s">
        <v>98</v>
      </c>
      <c r="P218" s="146"/>
      <c r="Q218" s="146"/>
      <c r="R218" s="146"/>
      <c r="S218" s="146"/>
      <c r="T218" s="146"/>
      <c r="U218" s="146"/>
      <c r="V218" s="146"/>
      <c r="W218" s="146"/>
      <c r="X218" s="146"/>
      <c r="Y218" s="397"/>
      <c r="Z218" s="146"/>
      <c r="AA218" s="146"/>
      <c r="AB218" s="146"/>
      <c r="AC218" s="146"/>
      <c r="AD218" s="146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</row>
    <row r="219" spans="1:44" outlineLevel="1">
      <c r="A219" s="147"/>
      <c r="B219" s="152"/>
      <c r="C219" s="169" t="s">
        <v>110</v>
      </c>
      <c r="D219" s="182"/>
      <c r="E219" s="178"/>
      <c r="F219" s="267"/>
      <c r="G219" s="158"/>
      <c r="H219" s="243">
        <v>0</v>
      </c>
      <c r="I219" s="195"/>
      <c r="J219" s="155"/>
      <c r="K219" s="154"/>
      <c r="L219" s="146"/>
      <c r="M219" s="146"/>
      <c r="N219" s="146"/>
      <c r="O219" s="146" t="s">
        <v>100</v>
      </c>
      <c r="P219" s="146">
        <v>0</v>
      </c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146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</row>
    <row r="220" spans="1:44" outlineLevel="1">
      <c r="A220" s="147"/>
      <c r="B220" s="152"/>
      <c r="C220" s="169" t="s">
        <v>271</v>
      </c>
      <c r="D220" s="182"/>
      <c r="E220" s="178">
        <v>26.62</v>
      </c>
      <c r="F220" s="267"/>
      <c r="G220" s="158"/>
      <c r="H220" s="243">
        <v>0</v>
      </c>
      <c r="I220" s="195"/>
      <c r="J220" s="155"/>
      <c r="K220" s="154"/>
      <c r="L220" s="146"/>
      <c r="M220" s="146"/>
      <c r="N220" s="146"/>
      <c r="O220" s="146" t="s">
        <v>100</v>
      </c>
      <c r="P220" s="146">
        <v>0</v>
      </c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</row>
    <row r="221" spans="1:44" outlineLevel="1">
      <c r="A221" s="147"/>
      <c r="B221" s="152"/>
      <c r="C221" s="169" t="s">
        <v>272</v>
      </c>
      <c r="D221" s="182"/>
      <c r="E221" s="178">
        <v>2.6619999999999999</v>
      </c>
      <c r="F221" s="267"/>
      <c r="G221" s="158"/>
      <c r="H221" s="243">
        <v>0</v>
      </c>
      <c r="I221" s="195"/>
      <c r="J221" s="155"/>
      <c r="K221" s="154"/>
      <c r="L221" s="146"/>
      <c r="M221" s="146"/>
      <c r="N221" s="146"/>
      <c r="O221" s="146" t="s">
        <v>100</v>
      </c>
      <c r="P221" s="146">
        <v>0</v>
      </c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146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</row>
    <row r="222" spans="1:44" outlineLevel="1">
      <c r="A222" s="147"/>
      <c r="B222" s="152"/>
      <c r="C222" s="169" t="s">
        <v>264</v>
      </c>
      <c r="D222" s="182"/>
      <c r="E222" s="178"/>
      <c r="F222" s="267"/>
      <c r="G222" s="158"/>
      <c r="H222" s="243">
        <v>0</v>
      </c>
      <c r="I222" s="195"/>
      <c r="J222" s="155"/>
      <c r="K222" s="154"/>
      <c r="L222" s="146"/>
      <c r="M222" s="146"/>
      <c r="N222" s="146"/>
      <c r="O222" s="146" t="s">
        <v>100</v>
      </c>
      <c r="P222" s="146">
        <v>0</v>
      </c>
      <c r="Q222" s="146"/>
      <c r="R222" s="146"/>
      <c r="S222" s="146"/>
      <c r="T222" s="146"/>
      <c r="U222" s="146"/>
      <c r="V222" s="146"/>
      <c r="W222" s="146"/>
      <c r="X222" s="146"/>
      <c r="Y222" s="146"/>
      <c r="Z222" s="146"/>
      <c r="AA222" s="146"/>
      <c r="AB222" s="146"/>
      <c r="AC222" s="146"/>
      <c r="AD222" s="146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</row>
    <row r="223" spans="1:44" outlineLevel="1">
      <c r="A223" s="147"/>
      <c r="B223" s="152"/>
      <c r="C223" s="169" t="s">
        <v>265</v>
      </c>
      <c r="D223" s="182"/>
      <c r="E223" s="178"/>
      <c r="F223" s="267"/>
      <c r="G223" s="158"/>
      <c r="H223" s="243">
        <v>0</v>
      </c>
      <c r="I223" s="195"/>
      <c r="J223" s="155"/>
      <c r="K223" s="154"/>
      <c r="L223" s="146"/>
      <c r="M223" s="146"/>
      <c r="N223" s="146"/>
      <c r="O223" s="146" t="s">
        <v>100</v>
      </c>
      <c r="P223" s="146">
        <v>0</v>
      </c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  <c r="AD223" s="146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</row>
    <row r="224" spans="1:44" outlineLevel="1">
      <c r="A224" s="147"/>
      <c r="B224" s="152"/>
      <c r="C224" s="169" t="s">
        <v>273</v>
      </c>
      <c r="D224" s="182"/>
      <c r="E224" s="178">
        <v>31.24</v>
      </c>
      <c r="F224" s="267"/>
      <c r="G224" s="158"/>
      <c r="H224" s="243">
        <v>0</v>
      </c>
      <c r="I224" s="195"/>
      <c r="J224" s="155"/>
      <c r="K224" s="154"/>
      <c r="L224" s="146"/>
      <c r="M224" s="146"/>
      <c r="N224" s="146"/>
      <c r="O224" s="146" t="s">
        <v>100</v>
      </c>
      <c r="P224" s="146">
        <v>0</v>
      </c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</row>
    <row r="225" spans="1:44" outlineLevel="1">
      <c r="A225" s="147"/>
      <c r="B225" s="152"/>
      <c r="C225" s="169" t="s">
        <v>274</v>
      </c>
      <c r="D225" s="182"/>
      <c r="E225" s="178">
        <v>3.1240000000000001</v>
      </c>
      <c r="F225" s="267"/>
      <c r="G225" s="158"/>
      <c r="H225" s="243">
        <v>0</v>
      </c>
      <c r="I225" s="195"/>
      <c r="J225" s="155"/>
      <c r="K225" s="154"/>
      <c r="L225" s="146"/>
      <c r="M225" s="146"/>
      <c r="N225" s="146"/>
      <c r="O225" s="146" t="s">
        <v>100</v>
      </c>
      <c r="P225" s="146">
        <v>0</v>
      </c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  <c r="AD225" s="146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</row>
    <row r="226" spans="1:44" ht="22.5" outlineLevel="1">
      <c r="A226" s="147">
        <v>62</v>
      </c>
      <c r="B226" s="152" t="s">
        <v>275</v>
      </c>
      <c r="C226" s="168" t="s">
        <v>276</v>
      </c>
      <c r="D226" s="181" t="s">
        <v>124</v>
      </c>
      <c r="E226" s="175">
        <v>35.200000000000003</v>
      </c>
      <c r="F226" s="266"/>
      <c r="G226" s="158">
        <f>ROUND(E226*F226,2)</f>
        <v>0</v>
      </c>
      <c r="H226" s="243" t="s">
        <v>897</v>
      </c>
      <c r="I226" s="195">
        <f>ROUND(E226*F226,2)</f>
        <v>0</v>
      </c>
      <c r="J226" s="155"/>
      <c r="K226" s="154"/>
      <c r="L226" s="146"/>
      <c r="M226" s="146"/>
      <c r="N226" s="146"/>
      <c r="O226" s="146" t="s">
        <v>98</v>
      </c>
      <c r="P226" s="146"/>
      <c r="Q226" s="146"/>
      <c r="R226" s="146"/>
      <c r="S226" s="146"/>
      <c r="T226" s="146"/>
      <c r="U226" s="146"/>
      <c r="V226" s="146"/>
      <c r="W226" s="146"/>
      <c r="X226" s="146"/>
      <c r="Y226" s="397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</row>
    <row r="227" spans="1:44" outlineLevel="1">
      <c r="A227" s="147"/>
      <c r="B227" s="152"/>
      <c r="C227" s="169" t="s">
        <v>265</v>
      </c>
      <c r="D227" s="182"/>
      <c r="E227" s="178"/>
      <c r="F227" s="267"/>
      <c r="G227" s="158"/>
      <c r="H227" s="243">
        <v>0</v>
      </c>
      <c r="I227" s="195"/>
      <c r="J227" s="155"/>
      <c r="K227" s="154"/>
      <c r="L227" s="146"/>
      <c r="M227" s="146"/>
      <c r="N227" s="146"/>
      <c r="O227" s="146" t="s">
        <v>100</v>
      </c>
      <c r="P227" s="146">
        <v>0</v>
      </c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</row>
    <row r="228" spans="1:44" outlineLevel="1">
      <c r="A228" s="147"/>
      <c r="B228" s="152"/>
      <c r="C228" s="169" t="s">
        <v>277</v>
      </c>
      <c r="D228" s="182"/>
      <c r="E228" s="178">
        <v>32</v>
      </c>
      <c r="F228" s="267"/>
      <c r="G228" s="158"/>
      <c r="H228" s="243">
        <v>0</v>
      </c>
      <c r="I228" s="195"/>
      <c r="J228" s="155"/>
      <c r="K228" s="154"/>
      <c r="L228" s="146"/>
      <c r="M228" s="146"/>
      <c r="N228" s="146"/>
      <c r="O228" s="146" t="s">
        <v>100</v>
      </c>
      <c r="P228" s="146">
        <v>0</v>
      </c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</row>
    <row r="229" spans="1:44" outlineLevel="1">
      <c r="A229" s="147"/>
      <c r="B229" s="152"/>
      <c r="C229" s="169" t="s">
        <v>278</v>
      </c>
      <c r="D229" s="182"/>
      <c r="E229" s="178">
        <v>3.2</v>
      </c>
      <c r="F229" s="267"/>
      <c r="G229" s="158"/>
      <c r="H229" s="243">
        <v>0</v>
      </c>
      <c r="I229" s="195"/>
      <c r="J229" s="155"/>
      <c r="K229" s="154"/>
      <c r="L229" s="146"/>
      <c r="M229" s="146"/>
      <c r="N229" s="146"/>
      <c r="O229" s="146" t="s">
        <v>100</v>
      </c>
      <c r="P229" s="146">
        <v>0</v>
      </c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</row>
    <row r="230" spans="1:44" ht="22.5" outlineLevel="1">
      <c r="A230" s="147">
        <v>63</v>
      </c>
      <c r="B230" s="152" t="s">
        <v>279</v>
      </c>
      <c r="C230" s="168" t="s">
        <v>280</v>
      </c>
      <c r="D230" s="181" t="s">
        <v>124</v>
      </c>
      <c r="E230" s="175">
        <v>63.646000000000008</v>
      </c>
      <c r="F230" s="266"/>
      <c r="G230" s="158">
        <f>ROUND(E230*F230,2)</f>
        <v>0</v>
      </c>
      <c r="H230" s="243" t="s">
        <v>897</v>
      </c>
      <c r="I230" s="195">
        <f>ROUND(E230*F230,2)</f>
        <v>0</v>
      </c>
      <c r="J230" s="155"/>
      <c r="K230" s="154"/>
      <c r="L230" s="146"/>
      <c r="M230" s="146"/>
      <c r="N230" s="146"/>
      <c r="O230" s="146" t="s">
        <v>98</v>
      </c>
      <c r="P230" s="146"/>
      <c r="Q230" s="146"/>
      <c r="R230" s="146"/>
      <c r="S230" s="146"/>
      <c r="T230" s="146"/>
      <c r="U230" s="146"/>
      <c r="V230" s="146"/>
      <c r="W230" s="146"/>
      <c r="X230" s="146"/>
      <c r="Y230" s="397"/>
      <c r="Z230" s="146"/>
      <c r="AA230" s="146"/>
      <c r="AB230" s="146"/>
      <c r="AC230" s="146"/>
      <c r="AD230" s="146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</row>
    <row r="231" spans="1:44" outlineLevel="1">
      <c r="A231" s="147"/>
      <c r="B231" s="152"/>
      <c r="C231" s="169" t="s">
        <v>110</v>
      </c>
      <c r="D231" s="182"/>
      <c r="E231" s="178"/>
      <c r="F231" s="267"/>
      <c r="G231" s="158"/>
      <c r="H231" s="243">
        <v>0</v>
      </c>
      <c r="I231" s="195"/>
      <c r="J231" s="155"/>
      <c r="K231" s="154"/>
      <c r="L231" s="146"/>
      <c r="M231" s="146"/>
      <c r="N231" s="146"/>
      <c r="O231" s="146" t="s">
        <v>100</v>
      </c>
      <c r="P231" s="146">
        <v>0</v>
      </c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</row>
    <row r="232" spans="1:44" outlineLevel="1">
      <c r="A232" s="147"/>
      <c r="B232" s="152"/>
      <c r="C232" s="169" t="s">
        <v>281</v>
      </c>
      <c r="D232" s="182"/>
      <c r="E232" s="178">
        <v>26.62</v>
      </c>
      <c r="F232" s="267"/>
      <c r="G232" s="158"/>
      <c r="H232" s="243">
        <v>0</v>
      </c>
      <c r="I232" s="195"/>
      <c r="J232" s="155"/>
      <c r="K232" s="154"/>
      <c r="L232" s="146"/>
      <c r="M232" s="146"/>
      <c r="N232" s="146"/>
      <c r="O232" s="146" t="s">
        <v>100</v>
      </c>
      <c r="P232" s="146">
        <v>0</v>
      </c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</row>
    <row r="233" spans="1:44" outlineLevel="1">
      <c r="A233" s="147"/>
      <c r="B233" s="152"/>
      <c r="C233" s="169" t="s">
        <v>272</v>
      </c>
      <c r="D233" s="182"/>
      <c r="E233" s="178">
        <v>2.6619999999999999</v>
      </c>
      <c r="F233" s="267"/>
      <c r="G233" s="158"/>
      <c r="H233" s="243">
        <v>0</v>
      </c>
      <c r="I233" s="195"/>
      <c r="J233" s="155"/>
      <c r="K233" s="154"/>
      <c r="L233" s="146"/>
      <c r="M233" s="146"/>
      <c r="N233" s="146"/>
      <c r="O233" s="146" t="s">
        <v>100</v>
      </c>
      <c r="P233" s="146">
        <v>0</v>
      </c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</row>
    <row r="234" spans="1:44" outlineLevel="1">
      <c r="A234" s="147"/>
      <c r="B234" s="152"/>
      <c r="C234" s="169" t="s">
        <v>264</v>
      </c>
      <c r="D234" s="182"/>
      <c r="E234" s="178"/>
      <c r="F234" s="267"/>
      <c r="G234" s="158"/>
      <c r="H234" s="243">
        <v>0</v>
      </c>
      <c r="I234" s="195"/>
      <c r="J234" s="155"/>
      <c r="K234" s="154"/>
      <c r="L234" s="146"/>
      <c r="M234" s="146"/>
      <c r="N234" s="146"/>
      <c r="O234" s="146" t="s">
        <v>100</v>
      </c>
      <c r="P234" s="146">
        <v>0</v>
      </c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</row>
    <row r="235" spans="1:44" outlineLevel="1">
      <c r="A235" s="147"/>
      <c r="B235" s="152"/>
      <c r="C235" s="169" t="s">
        <v>265</v>
      </c>
      <c r="D235" s="182"/>
      <c r="E235" s="178"/>
      <c r="F235" s="267"/>
      <c r="G235" s="158"/>
      <c r="H235" s="243">
        <v>0</v>
      </c>
      <c r="I235" s="195"/>
      <c r="J235" s="155"/>
      <c r="K235" s="154"/>
      <c r="L235" s="146"/>
      <c r="M235" s="146"/>
      <c r="N235" s="146"/>
      <c r="O235" s="146" t="s">
        <v>100</v>
      </c>
      <c r="P235" s="146">
        <v>0</v>
      </c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  <c r="AD235" s="146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</row>
    <row r="236" spans="1:44" outlineLevel="1">
      <c r="A236" s="147"/>
      <c r="B236" s="152"/>
      <c r="C236" s="169" t="s">
        <v>282</v>
      </c>
      <c r="D236" s="182"/>
      <c r="E236" s="178">
        <v>31.24</v>
      </c>
      <c r="F236" s="267"/>
      <c r="G236" s="158"/>
      <c r="H236" s="243">
        <v>0</v>
      </c>
      <c r="I236" s="195"/>
      <c r="J236" s="155"/>
      <c r="K236" s="154"/>
      <c r="L236" s="146"/>
      <c r="M236" s="146"/>
      <c r="N236" s="146"/>
      <c r="O236" s="146" t="s">
        <v>100</v>
      </c>
      <c r="P236" s="146">
        <v>0</v>
      </c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</row>
    <row r="237" spans="1:44" outlineLevel="1">
      <c r="A237" s="147"/>
      <c r="B237" s="152"/>
      <c r="C237" s="169" t="s">
        <v>274</v>
      </c>
      <c r="D237" s="182"/>
      <c r="E237" s="178">
        <v>3.1240000000000001</v>
      </c>
      <c r="F237" s="267"/>
      <c r="G237" s="158"/>
      <c r="H237" s="243">
        <v>0</v>
      </c>
      <c r="I237" s="195"/>
      <c r="J237" s="155"/>
      <c r="K237" s="154"/>
      <c r="L237" s="146"/>
      <c r="M237" s="146"/>
      <c r="N237" s="146"/>
      <c r="O237" s="146" t="s">
        <v>100</v>
      </c>
      <c r="P237" s="146">
        <v>0</v>
      </c>
      <c r="Q237" s="146"/>
      <c r="R237" s="146"/>
      <c r="S237" s="146"/>
      <c r="T237" s="146"/>
      <c r="U237" s="146"/>
      <c r="V237" s="146"/>
      <c r="W237" s="146"/>
      <c r="X237" s="146"/>
      <c r="Y237" s="146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</row>
    <row r="238" spans="1:44" outlineLevel="1">
      <c r="A238" s="147">
        <v>64</v>
      </c>
      <c r="B238" s="152" t="s">
        <v>283</v>
      </c>
      <c r="C238" s="168" t="s">
        <v>284</v>
      </c>
      <c r="D238" s="181" t="s">
        <v>0</v>
      </c>
      <c r="E238" s="175">
        <v>2.5</v>
      </c>
      <c r="F238" s="266"/>
      <c r="G238" s="158">
        <f>ROUND(E238*F238,2)</f>
        <v>0</v>
      </c>
      <c r="H238" s="243" t="s">
        <v>1267</v>
      </c>
      <c r="I238" s="195">
        <f>ROUND(E238*F238,2)</f>
        <v>0</v>
      </c>
      <c r="J238" s="155"/>
      <c r="K238" s="154"/>
      <c r="L238" s="146"/>
      <c r="M238" s="146"/>
      <c r="N238" s="146"/>
      <c r="O238" s="146" t="s">
        <v>98</v>
      </c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  <c r="AD238" s="146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</row>
    <row r="239" spans="1:44">
      <c r="A239" s="148" t="s">
        <v>93</v>
      </c>
      <c r="B239" s="153" t="s">
        <v>73</v>
      </c>
      <c r="C239" s="170" t="s">
        <v>74</v>
      </c>
      <c r="D239" s="183"/>
      <c r="E239" s="176"/>
      <c r="F239" s="268"/>
      <c r="G239" s="159">
        <f>SUMIF(O240:O260,"&lt;&gt;NOR",G240:G260)</f>
        <v>0</v>
      </c>
      <c r="H239" s="239"/>
      <c r="I239" s="196">
        <f>SUMIF(O240:O260,"&lt;&gt;GOR",G240:G260)</f>
        <v>0</v>
      </c>
      <c r="J239" s="157"/>
      <c r="K239" s="156"/>
      <c r="O239" t="s">
        <v>94</v>
      </c>
    </row>
    <row r="240" spans="1:44" outlineLevel="1">
      <c r="A240" s="147">
        <v>65</v>
      </c>
      <c r="B240" s="152" t="s">
        <v>285</v>
      </c>
      <c r="C240" s="168" t="s">
        <v>286</v>
      </c>
      <c r="D240" s="181" t="s">
        <v>124</v>
      </c>
      <c r="E240" s="175">
        <v>92</v>
      </c>
      <c r="F240" s="266"/>
      <c r="G240" s="158">
        <f>ROUND(E240*F240,2)</f>
        <v>0</v>
      </c>
      <c r="H240" s="243" t="s">
        <v>1267</v>
      </c>
      <c r="I240" s="195">
        <f>ROUND(E240*F240,2)</f>
        <v>0</v>
      </c>
      <c r="J240" s="155"/>
      <c r="K240" s="154"/>
      <c r="L240" s="146"/>
      <c r="M240" s="146"/>
      <c r="N240" s="146"/>
      <c r="O240" s="146" t="s">
        <v>98</v>
      </c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</row>
    <row r="241" spans="1:44" outlineLevel="1">
      <c r="A241" s="147"/>
      <c r="B241" s="152"/>
      <c r="C241" s="169" t="s">
        <v>125</v>
      </c>
      <c r="D241" s="182"/>
      <c r="E241" s="178"/>
      <c r="F241" s="267"/>
      <c r="G241" s="158"/>
      <c r="H241" s="243">
        <v>0</v>
      </c>
      <c r="I241" s="195"/>
      <c r="J241" s="155"/>
      <c r="K241" s="154"/>
      <c r="L241" s="146"/>
      <c r="M241" s="146"/>
      <c r="N241" s="146"/>
      <c r="O241" s="146" t="s">
        <v>100</v>
      </c>
      <c r="P241" s="146">
        <v>0</v>
      </c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</row>
    <row r="242" spans="1:44" outlineLevel="1">
      <c r="A242" s="147"/>
      <c r="B242" s="152"/>
      <c r="C242" s="169" t="s">
        <v>132</v>
      </c>
      <c r="D242" s="182"/>
      <c r="E242" s="178"/>
      <c r="F242" s="267"/>
      <c r="G242" s="158"/>
      <c r="H242" s="243">
        <v>0</v>
      </c>
      <c r="I242" s="195"/>
      <c r="J242" s="155"/>
      <c r="K242" s="154"/>
      <c r="L242" s="146"/>
      <c r="M242" s="146"/>
      <c r="N242" s="146"/>
      <c r="O242" s="146" t="s">
        <v>100</v>
      </c>
      <c r="P242" s="146">
        <v>0</v>
      </c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  <c r="AD242" s="146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</row>
    <row r="243" spans="1:44" outlineLevel="1">
      <c r="A243" s="147"/>
      <c r="B243" s="152"/>
      <c r="C243" s="169" t="s">
        <v>141</v>
      </c>
      <c r="D243" s="182"/>
      <c r="E243" s="178">
        <v>92</v>
      </c>
      <c r="F243" s="267"/>
      <c r="G243" s="158"/>
      <c r="H243" s="243">
        <v>0</v>
      </c>
      <c r="I243" s="195"/>
      <c r="J243" s="155"/>
      <c r="K243" s="154"/>
      <c r="L243" s="146"/>
      <c r="M243" s="146"/>
      <c r="N243" s="146"/>
      <c r="O243" s="146" t="s">
        <v>100</v>
      </c>
      <c r="P243" s="146">
        <v>0</v>
      </c>
      <c r="Q243" s="146"/>
      <c r="R243" s="146"/>
      <c r="S243" s="146"/>
      <c r="T243" s="146"/>
      <c r="U243" s="146"/>
      <c r="V243" s="146"/>
      <c r="W243" s="146"/>
      <c r="X243" s="146"/>
      <c r="Y243" s="146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</row>
    <row r="244" spans="1:44" outlineLevel="1">
      <c r="A244" s="147">
        <v>66</v>
      </c>
      <c r="B244" s="152" t="s">
        <v>287</v>
      </c>
      <c r="C244" s="168" t="s">
        <v>288</v>
      </c>
      <c r="D244" s="181" t="s">
        <v>124</v>
      </c>
      <c r="E244" s="175">
        <v>92</v>
      </c>
      <c r="F244" s="266"/>
      <c r="G244" s="158">
        <f>ROUND(E244*F244,2)</f>
        <v>0</v>
      </c>
      <c r="H244" s="243" t="s">
        <v>1267</v>
      </c>
      <c r="I244" s="195">
        <f>ROUND(E244*F244,2)</f>
        <v>0</v>
      </c>
      <c r="J244" s="155"/>
      <c r="K244" s="154"/>
      <c r="L244" s="146"/>
      <c r="M244" s="146"/>
      <c r="N244" s="146"/>
      <c r="O244" s="146" t="s">
        <v>98</v>
      </c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</row>
    <row r="245" spans="1:44" outlineLevel="1">
      <c r="A245" s="147"/>
      <c r="B245" s="152"/>
      <c r="C245" s="169" t="s">
        <v>125</v>
      </c>
      <c r="D245" s="182"/>
      <c r="E245" s="178"/>
      <c r="F245" s="267"/>
      <c r="G245" s="158"/>
      <c r="H245" s="243">
        <v>0</v>
      </c>
      <c r="I245" s="195"/>
      <c r="J245" s="155"/>
      <c r="K245" s="154"/>
      <c r="L245" s="146"/>
      <c r="M245" s="146"/>
      <c r="N245" s="146"/>
      <c r="O245" s="146" t="s">
        <v>100</v>
      </c>
      <c r="P245" s="146">
        <v>0</v>
      </c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</row>
    <row r="246" spans="1:44" outlineLevel="1">
      <c r="A246" s="147"/>
      <c r="B246" s="152"/>
      <c r="C246" s="169" t="s">
        <v>132</v>
      </c>
      <c r="D246" s="182"/>
      <c r="E246" s="178"/>
      <c r="F246" s="267"/>
      <c r="G246" s="158"/>
      <c r="H246" s="243">
        <v>0</v>
      </c>
      <c r="I246" s="195"/>
      <c r="J246" s="155"/>
      <c r="K246" s="154"/>
      <c r="L246" s="146"/>
      <c r="M246" s="146"/>
      <c r="N246" s="146"/>
      <c r="O246" s="146" t="s">
        <v>100</v>
      </c>
      <c r="P246" s="146">
        <v>0</v>
      </c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  <c r="AD246" s="146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</row>
    <row r="247" spans="1:44" outlineLevel="1">
      <c r="A247" s="147"/>
      <c r="B247" s="152"/>
      <c r="C247" s="169" t="s">
        <v>141</v>
      </c>
      <c r="D247" s="182"/>
      <c r="E247" s="178">
        <v>92</v>
      </c>
      <c r="F247" s="267"/>
      <c r="G247" s="158"/>
      <c r="H247" s="243">
        <v>0</v>
      </c>
      <c r="I247" s="195"/>
      <c r="J247" s="155"/>
      <c r="K247" s="154"/>
      <c r="L247" s="146"/>
      <c r="M247" s="146"/>
      <c r="N247" s="146"/>
      <c r="O247" s="146" t="s">
        <v>100</v>
      </c>
      <c r="P247" s="146">
        <v>0</v>
      </c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</row>
    <row r="248" spans="1:44" outlineLevel="1">
      <c r="A248" s="147">
        <v>67</v>
      </c>
      <c r="B248" s="152" t="s">
        <v>289</v>
      </c>
      <c r="C248" s="168" t="s">
        <v>290</v>
      </c>
      <c r="D248" s="181" t="s">
        <v>124</v>
      </c>
      <c r="E248" s="175">
        <v>92</v>
      </c>
      <c r="F248" s="266"/>
      <c r="G248" s="158">
        <f>ROUND(E248*F248,2)</f>
        <v>0</v>
      </c>
      <c r="H248" s="243" t="s">
        <v>1267</v>
      </c>
      <c r="I248" s="195">
        <f>ROUND(E248*F248,2)</f>
        <v>0</v>
      </c>
      <c r="J248" s="155"/>
      <c r="K248" s="154"/>
      <c r="L248" s="146"/>
      <c r="M248" s="146"/>
      <c r="N248" s="146"/>
      <c r="O248" s="146" t="s">
        <v>98</v>
      </c>
      <c r="P248" s="146"/>
      <c r="Q248" s="146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</row>
    <row r="249" spans="1:44" outlineLevel="1">
      <c r="A249" s="147"/>
      <c r="B249" s="152"/>
      <c r="C249" s="169" t="s">
        <v>125</v>
      </c>
      <c r="D249" s="182"/>
      <c r="E249" s="178"/>
      <c r="F249" s="267"/>
      <c r="G249" s="158"/>
      <c r="H249" s="243">
        <v>0</v>
      </c>
      <c r="I249" s="195"/>
      <c r="J249" s="155"/>
      <c r="K249" s="154"/>
      <c r="L249" s="146"/>
      <c r="M249" s="146"/>
      <c r="N249" s="146"/>
      <c r="O249" s="146" t="s">
        <v>100</v>
      </c>
      <c r="P249" s="146">
        <v>0</v>
      </c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</row>
    <row r="250" spans="1:44" outlineLevel="1">
      <c r="A250" s="147"/>
      <c r="B250" s="152"/>
      <c r="C250" s="169" t="s">
        <v>132</v>
      </c>
      <c r="D250" s="182"/>
      <c r="E250" s="178"/>
      <c r="F250" s="267"/>
      <c r="G250" s="158"/>
      <c r="H250" s="243">
        <v>0</v>
      </c>
      <c r="I250" s="195"/>
      <c r="J250" s="155"/>
      <c r="K250" s="154"/>
      <c r="L250" s="146"/>
      <c r="M250" s="146"/>
      <c r="N250" s="146"/>
      <c r="O250" s="146" t="s">
        <v>100</v>
      </c>
      <c r="P250" s="146">
        <v>0</v>
      </c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  <c r="AD250" s="146"/>
      <c r="AE250" s="146"/>
      <c r="AF250" s="146"/>
      <c r="AG250" s="146"/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6"/>
    </row>
    <row r="251" spans="1:44" outlineLevel="1">
      <c r="A251" s="147"/>
      <c r="B251" s="152"/>
      <c r="C251" s="169" t="s">
        <v>141</v>
      </c>
      <c r="D251" s="182"/>
      <c r="E251" s="178">
        <v>92</v>
      </c>
      <c r="F251" s="267"/>
      <c r="G251" s="158"/>
      <c r="H251" s="243">
        <v>0</v>
      </c>
      <c r="I251" s="195"/>
      <c r="J251" s="155"/>
      <c r="K251" s="154"/>
      <c r="L251" s="146"/>
      <c r="M251" s="146"/>
      <c r="N251" s="146"/>
      <c r="O251" s="146" t="s">
        <v>100</v>
      </c>
      <c r="P251" s="146">
        <v>0</v>
      </c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</row>
    <row r="252" spans="1:44" outlineLevel="1">
      <c r="A252" s="147">
        <v>68</v>
      </c>
      <c r="B252" s="152" t="s">
        <v>291</v>
      </c>
      <c r="C252" s="168" t="s">
        <v>292</v>
      </c>
      <c r="D252" s="181" t="s">
        <v>124</v>
      </c>
      <c r="E252" s="175">
        <v>92</v>
      </c>
      <c r="F252" s="266"/>
      <c r="G252" s="158">
        <f>ROUND(E252*F252,2)</f>
        <v>0</v>
      </c>
      <c r="H252" s="243" t="s">
        <v>1267</v>
      </c>
      <c r="I252" s="195">
        <f>ROUND(E252*F252,2)</f>
        <v>0</v>
      </c>
      <c r="J252" s="155"/>
      <c r="K252" s="154"/>
      <c r="L252" s="146"/>
      <c r="M252" s="146"/>
      <c r="N252" s="146"/>
      <c r="O252" s="146" t="s">
        <v>98</v>
      </c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</row>
    <row r="253" spans="1:44" outlineLevel="1">
      <c r="A253" s="147"/>
      <c r="B253" s="152"/>
      <c r="C253" s="169" t="s">
        <v>125</v>
      </c>
      <c r="D253" s="182"/>
      <c r="E253" s="178"/>
      <c r="F253" s="267"/>
      <c r="G253" s="158"/>
      <c r="H253" s="243">
        <v>0</v>
      </c>
      <c r="I253" s="195"/>
      <c r="J253" s="155"/>
      <c r="K253" s="154"/>
      <c r="L253" s="146"/>
      <c r="M253" s="146"/>
      <c r="N253" s="146"/>
      <c r="O253" s="146" t="s">
        <v>100</v>
      </c>
      <c r="P253" s="146">
        <v>0</v>
      </c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  <c r="AD253" s="146"/>
      <c r="AE253" s="146"/>
      <c r="AF253" s="146"/>
      <c r="AG253" s="146"/>
      <c r="AH253" s="146"/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</row>
    <row r="254" spans="1:44" outlineLevel="1">
      <c r="A254" s="147"/>
      <c r="B254" s="152"/>
      <c r="C254" s="169" t="s">
        <v>132</v>
      </c>
      <c r="D254" s="182"/>
      <c r="E254" s="178"/>
      <c r="F254" s="267"/>
      <c r="G254" s="158"/>
      <c r="H254" s="243">
        <v>0</v>
      </c>
      <c r="I254" s="195"/>
      <c r="J254" s="155"/>
      <c r="K254" s="154"/>
      <c r="L254" s="146"/>
      <c r="M254" s="146"/>
      <c r="N254" s="146"/>
      <c r="O254" s="146" t="s">
        <v>100</v>
      </c>
      <c r="P254" s="146">
        <v>0</v>
      </c>
      <c r="Q254" s="146"/>
      <c r="R254" s="146"/>
      <c r="S254" s="146"/>
      <c r="T254" s="146"/>
      <c r="U254" s="146"/>
      <c r="V254" s="146"/>
      <c r="W254" s="146"/>
      <c r="X254" s="146"/>
      <c r="Y254" s="146"/>
      <c r="Z254" s="146"/>
      <c r="AA254" s="146"/>
      <c r="AB254" s="146"/>
      <c r="AC254" s="146"/>
      <c r="AD254" s="146"/>
      <c r="AE254" s="146"/>
      <c r="AF254" s="146"/>
      <c r="AG254" s="146"/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6"/>
    </row>
    <row r="255" spans="1:44" outlineLevel="1">
      <c r="A255" s="147"/>
      <c r="B255" s="152"/>
      <c r="C255" s="169" t="s">
        <v>141</v>
      </c>
      <c r="D255" s="182"/>
      <c r="E255" s="178">
        <v>92</v>
      </c>
      <c r="F255" s="267"/>
      <c r="G255" s="158"/>
      <c r="H255" s="243">
        <v>0</v>
      </c>
      <c r="I255" s="195"/>
      <c r="J255" s="155"/>
      <c r="K255" s="154"/>
      <c r="L255" s="146"/>
      <c r="M255" s="146"/>
      <c r="N255" s="146"/>
      <c r="O255" s="146" t="s">
        <v>100</v>
      </c>
      <c r="P255" s="146">
        <v>0</v>
      </c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</row>
    <row r="256" spans="1:44" outlineLevel="1">
      <c r="A256" s="147">
        <v>69</v>
      </c>
      <c r="B256" s="152" t="s">
        <v>293</v>
      </c>
      <c r="C256" s="168" t="s">
        <v>294</v>
      </c>
      <c r="D256" s="181" t="s">
        <v>124</v>
      </c>
      <c r="E256" s="175">
        <v>101.2</v>
      </c>
      <c r="F256" s="266"/>
      <c r="G256" s="158">
        <f>ROUND(E256*F256,2)</f>
        <v>0</v>
      </c>
      <c r="H256" s="243" t="s">
        <v>897</v>
      </c>
      <c r="I256" s="195">
        <f>ROUND(E256*F256,2)</f>
        <v>0</v>
      </c>
      <c r="J256" s="155"/>
      <c r="K256" s="154"/>
      <c r="L256" s="146"/>
      <c r="M256" s="146"/>
      <c r="N256" s="146"/>
      <c r="O256" s="146" t="s">
        <v>98</v>
      </c>
      <c r="P256" s="146"/>
      <c r="Q256" s="146"/>
      <c r="R256" s="146"/>
      <c r="S256" s="146"/>
      <c r="T256" s="146"/>
      <c r="U256" s="146"/>
      <c r="V256" s="146"/>
      <c r="W256" s="146"/>
      <c r="X256" s="146"/>
      <c r="Y256" s="397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</row>
    <row r="257" spans="1:44" outlineLevel="1">
      <c r="A257" s="147"/>
      <c r="B257" s="152"/>
      <c r="C257" s="169" t="s">
        <v>125</v>
      </c>
      <c r="D257" s="182"/>
      <c r="E257" s="178"/>
      <c r="F257" s="267"/>
      <c r="G257" s="158"/>
      <c r="H257" s="243">
        <v>0</v>
      </c>
      <c r="I257" s="195"/>
      <c r="J257" s="155"/>
      <c r="K257" s="154"/>
      <c r="L257" s="146"/>
      <c r="M257" s="146"/>
      <c r="N257" s="146"/>
      <c r="O257" s="146" t="s">
        <v>100</v>
      </c>
      <c r="P257" s="146">
        <v>0</v>
      </c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</row>
    <row r="258" spans="1:44" outlineLevel="1">
      <c r="A258" s="147"/>
      <c r="B258" s="152"/>
      <c r="C258" s="169" t="s">
        <v>132</v>
      </c>
      <c r="D258" s="182"/>
      <c r="E258" s="178"/>
      <c r="F258" s="267"/>
      <c r="G258" s="158"/>
      <c r="H258" s="243">
        <v>0</v>
      </c>
      <c r="I258" s="195"/>
      <c r="J258" s="155"/>
      <c r="K258" s="154"/>
      <c r="L258" s="146"/>
      <c r="M258" s="146"/>
      <c r="N258" s="146"/>
      <c r="O258" s="146" t="s">
        <v>100</v>
      </c>
      <c r="P258" s="146">
        <v>0</v>
      </c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  <c r="AD258" s="146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</row>
    <row r="259" spans="1:44" outlineLevel="1">
      <c r="A259" s="147"/>
      <c r="B259" s="152"/>
      <c r="C259" s="169" t="s">
        <v>295</v>
      </c>
      <c r="D259" s="182"/>
      <c r="E259" s="178">
        <v>101.2</v>
      </c>
      <c r="F259" s="267"/>
      <c r="G259" s="158"/>
      <c r="H259" s="243">
        <v>0</v>
      </c>
      <c r="I259" s="195"/>
      <c r="J259" s="155"/>
      <c r="K259" s="154"/>
      <c r="L259" s="146"/>
      <c r="M259" s="146"/>
      <c r="N259" s="146"/>
      <c r="O259" s="146" t="s">
        <v>100</v>
      </c>
      <c r="P259" s="146">
        <v>0</v>
      </c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</row>
    <row r="260" spans="1:44" outlineLevel="1">
      <c r="A260" s="147">
        <v>70</v>
      </c>
      <c r="B260" s="152" t="s">
        <v>296</v>
      </c>
      <c r="C260" s="168" t="s">
        <v>297</v>
      </c>
      <c r="D260" s="181" t="s">
        <v>0</v>
      </c>
      <c r="E260" s="175">
        <v>5</v>
      </c>
      <c r="F260" s="266"/>
      <c r="G260" s="158">
        <f>ROUND(E260*F260,2)</f>
        <v>0</v>
      </c>
      <c r="H260" s="243" t="s">
        <v>1267</v>
      </c>
      <c r="I260" s="195">
        <f>ROUND(E260*F260,2)</f>
        <v>0</v>
      </c>
      <c r="J260" s="155"/>
      <c r="K260" s="154"/>
      <c r="L260" s="146"/>
      <c r="M260" s="146"/>
      <c r="N260" s="146"/>
      <c r="O260" s="146" t="s">
        <v>98</v>
      </c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</row>
    <row r="261" spans="1:44">
      <c r="A261" s="148" t="s">
        <v>93</v>
      </c>
      <c r="B261" s="153" t="s">
        <v>75</v>
      </c>
      <c r="C261" s="170" t="s">
        <v>76</v>
      </c>
      <c r="D261" s="183"/>
      <c r="E261" s="176"/>
      <c r="F261" s="268"/>
      <c r="G261" s="159">
        <f>SUMIF(O262:O275,"&lt;&gt;NOR",G262:G275)</f>
        <v>0</v>
      </c>
      <c r="H261" s="239"/>
      <c r="I261" s="196">
        <f>SUMIF(O262:O275,"&lt;&gt;GOR",G262:G275)</f>
        <v>0</v>
      </c>
      <c r="J261" s="157"/>
      <c r="K261" s="156"/>
      <c r="O261" t="s">
        <v>94</v>
      </c>
    </row>
    <row r="262" spans="1:44" outlineLevel="1">
      <c r="A262" s="147">
        <v>71</v>
      </c>
      <c r="B262" s="152" t="s">
        <v>298</v>
      </c>
      <c r="C262" s="168" t="s">
        <v>299</v>
      </c>
      <c r="D262" s="181" t="s">
        <v>124</v>
      </c>
      <c r="E262" s="175">
        <v>1669.32</v>
      </c>
      <c r="F262" s="266"/>
      <c r="G262" s="158">
        <f>ROUND(E262*F262,2)</f>
        <v>0</v>
      </c>
      <c r="H262" s="243" t="s">
        <v>1267</v>
      </c>
      <c r="I262" s="195">
        <f>ROUND(E262*F262,2)</f>
        <v>0</v>
      </c>
      <c r="J262" s="155"/>
      <c r="K262" s="154"/>
      <c r="L262" s="146"/>
      <c r="M262" s="146"/>
      <c r="N262" s="146"/>
      <c r="O262" s="146" t="s">
        <v>98</v>
      </c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  <c r="AD262" s="146"/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</row>
    <row r="263" spans="1:44" outlineLevel="1">
      <c r="A263" s="147"/>
      <c r="B263" s="152"/>
      <c r="C263" s="169" t="s">
        <v>1169</v>
      </c>
      <c r="D263" s="182"/>
      <c r="E263" s="178">
        <v>1045.6199999999999</v>
      </c>
      <c r="F263" s="267"/>
      <c r="G263" s="158"/>
      <c r="H263" s="243">
        <v>0</v>
      </c>
      <c r="I263" s="195"/>
      <c r="J263" s="155"/>
      <c r="K263" s="154"/>
      <c r="L263" s="146"/>
      <c r="M263" s="146"/>
      <c r="N263" s="146"/>
      <c r="O263" s="146" t="s">
        <v>100</v>
      </c>
      <c r="P263" s="146">
        <v>0</v>
      </c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  <c r="AD263" s="146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</row>
    <row r="264" spans="1:44" outlineLevel="1">
      <c r="A264" s="147"/>
      <c r="B264" s="152"/>
      <c r="C264" s="169" t="s">
        <v>300</v>
      </c>
      <c r="D264" s="182"/>
      <c r="E264" s="178">
        <v>427.7</v>
      </c>
      <c r="F264" s="267"/>
      <c r="G264" s="158"/>
      <c r="H264" s="243">
        <v>0</v>
      </c>
      <c r="I264" s="195"/>
      <c r="J264" s="155"/>
      <c r="K264" s="154"/>
      <c r="L264" s="146"/>
      <c r="M264" s="146"/>
      <c r="N264" s="146"/>
      <c r="O264" s="146" t="s">
        <v>100</v>
      </c>
      <c r="P264" s="146">
        <v>0</v>
      </c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</row>
    <row r="265" spans="1:44" outlineLevel="1">
      <c r="A265" s="147"/>
      <c r="B265" s="152"/>
      <c r="C265" s="169" t="s">
        <v>125</v>
      </c>
      <c r="D265" s="182"/>
      <c r="E265" s="178"/>
      <c r="F265" s="267"/>
      <c r="G265" s="158"/>
      <c r="H265" s="243">
        <v>0</v>
      </c>
      <c r="I265" s="195"/>
      <c r="J265" s="155"/>
      <c r="K265" s="154"/>
      <c r="L265" s="146"/>
      <c r="M265" s="146"/>
      <c r="N265" s="146"/>
      <c r="O265" s="146" t="s">
        <v>100</v>
      </c>
      <c r="P265" s="146">
        <v>0</v>
      </c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  <c r="AD265" s="146"/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</row>
    <row r="266" spans="1:44" outlineLevel="1">
      <c r="A266" s="147"/>
      <c r="B266" s="152"/>
      <c r="C266" s="169"/>
      <c r="D266" s="182"/>
      <c r="E266" s="178"/>
      <c r="F266" s="267"/>
      <c r="G266" s="158"/>
      <c r="H266" s="243">
        <v>0</v>
      </c>
      <c r="I266" s="195"/>
      <c r="J266" s="155"/>
      <c r="K266" s="154"/>
      <c r="L266" s="146"/>
      <c r="M266" s="146"/>
      <c r="N266" s="146"/>
      <c r="O266" s="146" t="s">
        <v>100</v>
      </c>
      <c r="P266" s="146">
        <v>0</v>
      </c>
      <c r="Q266" s="146"/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6"/>
      <c r="AC266" s="146"/>
      <c r="AD266" s="146"/>
      <c r="AE266" s="146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</row>
    <row r="267" spans="1:44" outlineLevel="1">
      <c r="A267" s="147"/>
      <c r="B267" s="152"/>
      <c r="C267" s="169" t="s">
        <v>301</v>
      </c>
      <c r="D267" s="182"/>
      <c r="E267" s="178">
        <v>46</v>
      </c>
      <c r="F267" s="267"/>
      <c r="G267" s="158"/>
      <c r="H267" s="243">
        <v>0</v>
      </c>
      <c r="I267" s="195"/>
      <c r="J267" s="155"/>
      <c r="K267" s="154"/>
      <c r="L267" s="146"/>
      <c r="M267" s="146"/>
      <c r="N267" s="146"/>
      <c r="O267" s="146" t="s">
        <v>100</v>
      </c>
      <c r="P267" s="146">
        <v>0</v>
      </c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  <c r="AD267" s="146"/>
      <c r="AE267" s="146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</row>
    <row r="268" spans="1:44" outlineLevel="1">
      <c r="A268" s="147"/>
      <c r="B268" s="152"/>
      <c r="C268" s="169" t="s">
        <v>302</v>
      </c>
      <c r="D268" s="182"/>
      <c r="E268" s="178">
        <v>150</v>
      </c>
      <c r="F268" s="267"/>
      <c r="G268" s="158"/>
      <c r="H268" s="243">
        <v>0</v>
      </c>
      <c r="I268" s="195"/>
      <c r="J268" s="155"/>
      <c r="K268" s="154"/>
      <c r="L268" s="146"/>
      <c r="M268" s="146"/>
      <c r="N268" s="146"/>
      <c r="O268" s="146" t="s">
        <v>100</v>
      </c>
      <c r="P268" s="146">
        <v>0</v>
      </c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</row>
    <row r="269" spans="1:44" outlineLevel="1">
      <c r="A269" s="147">
        <v>72</v>
      </c>
      <c r="B269" s="152" t="s">
        <v>303</v>
      </c>
      <c r="C269" s="168" t="s">
        <v>304</v>
      </c>
      <c r="D269" s="181" t="s">
        <v>124</v>
      </c>
      <c r="E269" s="175">
        <v>1669.32</v>
      </c>
      <c r="F269" s="266"/>
      <c r="G269" s="158">
        <f>ROUND(E269*F269,2)</f>
        <v>0</v>
      </c>
      <c r="H269" s="243" t="s">
        <v>1267</v>
      </c>
      <c r="I269" s="195">
        <f>ROUND(E269*F269,2)</f>
        <v>0</v>
      </c>
      <c r="J269" s="155"/>
      <c r="K269" s="154"/>
      <c r="L269" s="146"/>
      <c r="M269" s="146"/>
      <c r="N269" s="146"/>
      <c r="O269" s="146" t="s">
        <v>98</v>
      </c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  <c r="AD269" s="146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</row>
    <row r="270" spans="1:44" outlineLevel="1">
      <c r="A270" s="147"/>
      <c r="B270" s="152"/>
      <c r="C270" s="169" t="s">
        <v>1169</v>
      </c>
      <c r="D270" s="182"/>
      <c r="E270" s="178">
        <v>1045.6199999999999</v>
      </c>
      <c r="F270" s="267"/>
      <c r="G270" s="158"/>
      <c r="H270" s="243"/>
      <c r="I270" s="195"/>
      <c r="J270" s="155"/>
      <c r="K270" s="154"/>
      <c r="L270" s="146"/>
      <c r="M270" s="146"/>
      <c r="N270" s="146"/>
      <c r="O270" s="146" t="s">
        <v>100</v>
      </c>
      <c r="P270" s="146">
        <v>0</v>
      </c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  <c r="AD270" s="146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</row>
    <row r="271" spans="1:44" outlineLevel="1">
      <c r="A271" s="147"/>
      <c r="B271" s="152"/>
      <c r="C271" s="169" t="s">
        <v>300</v>
      </c>
      <c r="D271" s="182"/>
      <c r="E271" s="178">
        <v>427.7</v>
      </c>
      <c r="F271" s="267"/>
      <c r="G271" s="158"/>
      <c r="H271" s="243"/>
      <c r="I271" s="195"/>
      <c r="J271" s="155"/>
      <c r="K271" s="154"/>
      <c r="L271" s="146"/>
      <c r="M271" s="146"/>
      <c r="N271" s="146"/>
      <c r="O271" s="146" t="s">
        <v>100</v>
      </c>
      <c r="P271" s="146">
        <v>0</v>
      </c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  <c r="AD271" s="146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</row>
    <row r="272" spans="1:44" outlineLevel="1">
      <c r="A272" s="147"/>
      <c r="B272" s="152"/>
      <c r="C272" s="169" t="s">
        <v>125</v>
      </c>
      <c r="D272" s="182"/>
      <c r="E272" s="178"/>
      <c r="F272" s="267"/>
      <c r="G272" s="158"/>
      <c r="H272" s="243"/>
      <c r="I272" s="195"/>
      <c r="J272" s="155"/>
      <c r="K272" s="154"/>
      <c r="L272" s="146"/>
      <c r="M272" s="146"/>
      <c r="N272" s="146"/>
      <c r="O272" s="146" t="s">
        <v>100</v>
      </c>
      <c r="P272" s="146">
        <v>0</v>
      </c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</row>
    <row r="273" spans="1:44" outlineLevel="1">
      <c r="A273" s="147"/>
      <c r="B273" s="152"/>
      <c r="C273" s="169"/>
      <c r="D273" s="182"/>
      <c r="E273" s="178"/>
      <c r="F273" s="267"/>
      <c r="G273" s="158"/>
      <c r="H273" s="243"/>
      <c r="I273" s="195"/>
      <c r="J273" s="155"/>
      <c r="K273" s="154"/>
      <c r="L273" s="146"/>
      <c r="M273" s="146"/>
      <c r="N273" s="146"/>
      <c r="O273" s="146" t="s">
        <v>100</v>
      </c>
      <c r="P273" s="146">
        <v>0</v>
      </c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  <c r="AD273" s="146"/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</row>
    <row r="274" spans="1:44" outlineLevel="1">
      <c r="A274" s="147"/>
      <c r="B274" s="152"/>
      <c r="C274" s="169" t="s">
        <v>301</v>
      </c>
      <c r="D274" s="182"/>
      <c r="E274" s="178">
        <v>46</v>
      </c>
      <c r="F274" s="267"/>
      <c r="G274" s="158"/>
      <c r="H274" s="243"/>
      <c r="I274" s="195"/>
      <c r="J274" s="155"/>
      <c r="K274" s="154"/>
      <c r="L274" s="146"/>
      <c r="M274" s="146"/>
      <c r="N274" s="146"/>
      <c r="O274" s="146" t="s">
        <v>100</v>
      </c>
      <c r="P274" s="146">
        <v>0</v>
      </c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  <c r="AD274" s="146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</row>
    <row r="275" spans="1:44" outlineLevel="1">
      <c r="A275" s="147"/>
      <c r="B275" s="152"/>
      <c r="C275" s="169" t="s">
        <v>302</v>
      </c>
      <c r="D275" s="182"/>
      <c r="E275" s="178">
        <v>150</v>
      </c>
      <c r="F275" s="267"/>
      <c r="G275" s="195"/>
      <c r="H275" s="243"/>
      <c r="I275" s="195"/>
      <c r="J275" s="155"/>
      <c r="K275" s="154"/>
      <c r="L275" s="146"/>
      <c r="M275" s="146"/>
      <c r="N275" s="146"/>
      <c r="O275" s="146" t="s">
        <v>100</v>
      </c>
      <c r="P275" s="146">
        <v>0</v>
      </c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  <c r="AD275" s="146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</row>
    <row r="276" spans="1:44" s="188" customFormat="1" outlineLevel="1">
      <c r="A276" s="148" t="s">
        <v>93</v>
      </c>
      <c r="B276" s="153" t="s">
        <v>355</v>
      </c>
      <c r="C276" s="170" t="s">
        <v>356</v>
      </c>
      <c r="D276" s="183"/>
      <c r="E276" s="196"/>
      <c r="F276" s="268"/>
      <c r="G276" s="196">
        <f>SUM(G277:G277)</f>
        <v>0</v>
      </c>
      <c r="H276" s="239"/>
      <c r="I276" s="196">
        <f>G276</f>
        <v>0</v>
      </c>
      <c r="J276" s="157"/>
      <c r="K276" s="15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</row>
    <row r="277" spans="1:44" s="188" customFormat="1" outlineLevel="1">
      <c r="A277" s="255">
        <v>73</v>
      </c>
      <c r="B277" s="256" t="s">
        <v>357</v>
      </c>
      <c r="C277" s="257" t="s">
        <v>1166</v>
      </c>
      <c r="D277" s="258" t="s">
        <v>936</v>
      </c>
      <c r="E277" s="259">
        <v>1</v>
      </c>
      <c r="F277" s="270">
        <f>'EL-Rekapitulace'!C24</f>
        <v>0</v>
      </c>
      <c r="G277" s="195">
        <f>ROUND(E277*F277,2)</f>
        <v>0</v>
      </c>
      <c r="H277" s="260" t="s">
        <v>1165</v>
      </c>
      <c r="I277" s="259">
        <f>G277</f>
        <v>0</v>
      </c>
      <c r="J277" s="261"/>
      <c r="K277" s="262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  <c r="AD277" s="146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</row>
    <row r="278" spans="1:44" s="188" customFormat="1" outlineLevel="1">
      <c r="A278" s="148" t="s">
        <v>93</v>
      </c>
      <c r="B278" s="153" t="s">
        <v>358</v>
      </c>
      <c r="C278" s="170" t="s">
        <v>880</v>
      </c>
      <c r="D278" s="183"/>
      <c r="E278" s="196"/>
      <c r="F278" s="268"/>
      <c r="G278" s="196">
        <f>SUM(G279:G279)</f>
        <v>0</v>
      </c>
      <c r="H278" s="239"/>
      <c r="I278" s="196">
        <f>G278</f>
        <v>0</v>
      </c>
      <c r="J278" s="157"/>
      <c r="K278" s="156"/>
      <c r="L278" s="1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  <c r="AD278" s="146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</row>
    <row r="279" spans="1:44" s="188" customFormat="1" outlineLevel="1">
      <c r="A279" s="251">
        <v>74</v>
      </c>
      <c r="B279" s="197" t="s">
        <v>1170</v>
      </c>
      <c r="C279" s="249" t="s">
        <v>880</v>
      </c>
      <c r="D279" s="250" t="s">
        <v>936</v>
      </c>
      <c r="E279" s="198">
        <v>1</v>
      </c>
      <c r="F279" s="273">
        <f>VZT!I626</f>
        <v>0</v>
      </c>
      <c r="G279" s="198">
        <f t="shared" ref="G279" si="0">F279*E279</f>
        <v>0</v>
      </c>
      <c r="H279" s="253" t="s">
        <v>897</v>
      </c>
      <c r="I279" s="198">
        <f t="shared" ref="I279" si="1">F279*E279</f>
        <v>0</v>
      </c>
      <c r="J279" s="200"/>
      <c r="K279" s="199"/>
      <c r="L279" s="1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</row>
    <row r="280" spans="1:44" s="188" customFormat="1" outlineLevel="1">
      <c r="A280" s="147"/>
      <c r="B280" s="236"/>
      <c r="C280" s="246"/>
      <c r="D280" s="247"/>
      <c r="E280" s="237"/>
      <c r="F280" s="237"/>
      <c r="G280" s="248"/>
      <c r="H280" s="6"/>
      <c r="I280" s="6"/>
      <c r="J280" s="238"/>
      <c r="K280" s="238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</row>
    <row r="281" spans="1:44">
      <c r="A281" s="165"/>
      <c r="B281" s="194" t="s">
        <v>28</v>
      </c>
      <c r="C281" s="171" t="s">
        <v>264</v>
      </c>
      <c r="D281" s="184"/>
      <c r="E281" s="179"/>
      <c r="F281" s="166"/>
      <c r="G281" s="167">
        <f>G8+G15+G25+G29+G50+G91+G96+G102+G169+G172+G180+G186+G207+G239+G261+G276+G278</f>
        <v>0</v>
      </c>
      <c r="H281" s="6"/>
      <c r="I281" s="167">
        <f>G281</f>
        <v>0</v>
      </c>
      <c r="J281" s="6"/>
      <c r="K281" s="6"/>
      <c r="M281" t="e">
        <f>SUMIF(#REF!,#REF!,G7:G275)</f>
        <v>#REF!</v>
      </c>
      <c r="N281" t="e">
        <f>SUMIF(#REF!,#REF!,G7:G275)</f>
        <v>#REF!</v>
      </c>
      <c r="O281" t="s">
        <v>305</v>
      </c>
    </row>
    <row r="282" spans="1:44">
      <c r="H282" s="6"/>
      <c r="I282" s="6"/>
    </row>
    <row r="284" spans="1:44">
      <c r="G284" s="174"/>
    </row>
  </sheetData>
  <sheetProtection algorithmName="SHA-512" hashValue="wCL7PU3oEQWeOO2pqQafrh0pjAitJ++O+nGwTDDjqCX6xaux22OUWS8FN13E8lKLpqW8Pn3R7VJ0t9e6yjBL8g==" saltValue="HOoJb98GjfHYXzLur6O0Nw==" spinCount="100000" sheet="1" objects="1" scenarios="1" formatCells="0" formatColumns="0" formatRows="0"/>
  <protectedRanges>
    <protectedRange sqref="F9:F279" name="Oblast1"/>
  </protectedRanges>
  <mergeCells count="4">
    <mergeCell ref="A1:G1"/>
    <mergeCell ref="C3:G3"/>
    <mergeCell ref="C4:G4"/>
    <mergeCell ref="C2:G2"/>
  </mergeCells>
  <pageMargins left="0.41" right="0.3" top="0.56000000000000005" bottom="0.49" header="0.31496062992125984" footer="0.26"/>
  <pageSetup paperSize="9" scale="65" orientation="portrait" r:id="rId1"/>
  <headerFooter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9"/>
  <sheetViews>
    <sheetView zoomScaleNormal="100" workbookViewId="0">
      <selection activeCell="A39" sqref="A39"/>
    </sheetView>
  </sheetViews>
  <sheetFormatPr defaultRowHeight="12.75"/>
  <cols>
    <col min="1" max="1" width="5.5703125" style="188" customWidth="1"/>
    <col min="2" max="2" width="13.28515625" style="188" customWidth="1"/>
    <col min="3" max="3" width="72" style="188" customWidth="1"/>
    <col min="4" max="4" width="9.140625" style="185"/>
    <col min="5" max="5" width="9.140625" style="231"/>
    <col min="6" max="6" width="15" style="232" customWidth="1"/>
    <col min="7" max="7" width="9.140625" style="232"/>
    <col min="8" max="8" width="9.140625" style="185"/>
    <col min="9" max="9" width="10.140625" style="174" bestFit="1" customWidth="1"/>
    <col min="10" max="16384" width="9.140625" style="188"/>
  </cols>
  <sheetData>
    <row r="1" spans="1:10" ht="15.75">
      <c r="A1" s="517" t="s">
        <v>6</v>
      </c>
      <c r="B1" s="517"/>
      <c r="C1" s="517"/>
      <c r="D1" s="517"/>
      <c r="E1" s="517"/>
      <c r="F1" s="517"/>
      <c r="G1" s="517"/>
      <c r="H1" s="188"/>
    </row>
    <row r="2" spans="1:10">
      <c r="A2" s="201" t="s">
        <v>79</v>
      </c>
      <c r="B2" s="202"/>
      <c r="C2" s="529" t="s">
        <v>309</v>
      </c>
      <c r="D2" s="530"/>
      <c r="E2" s="530"/>
      <c r="F2" s="530"/>
      <c r="G2" s="531"/>
      <c r="H2" s="188"/>
    </row>
    <row r="3" spans="1:10">
      <c r="A3" s="201" t="s">
        <v>7</v>
      </c>
      <c r="B3" s="202"/>
      <c r="C3" s="529" t="s">
        <v>314</v>
      </c>
      <c r="D3" s="530"/>
      <c r="E3" s="530"/>
      <c r="F3" s="530"/>
      <c r="G3" s="531"/>
      <c r="H3" s="188"/>
    </row>
    <row r="4" spans="1:10">
      <c r="A4" s="201" t="s">
        <v>8</v>
      </c>
      <c r="B4" s="202"/>
      <c r="C4" s="529" t="s">
        <v>315</v>
      </c>
      <c r="D4" s="530"/>
      <c r="E4" s="530"/>
      <c r="F4" s="530"/>
      <c r="G4" s="531"/>
      <c r="H4" s="188"/>
    </row>
    <row r="5" spans="1:10" ht="13.5" thickBot="1">
      <c r="A5" s="6"/>
      <c r="B5" s="7"/>
      <c r="C5" s="7"/>
      <c r="E5" s="174"/>
      <c r="F5" s="188"/>
      <c r="G5" s="188"/>
      <c r="H5" s="188"/>
    </row>
    <row r="6" spans="1:10" ht="26.25" thickBot="1">
      <c r="A6" s="203" t="s">
        <v>86</v>
      </c>
      <c r="B6" s="204" t="s">
        <v>87</v>
      </c>
      <c r="C6" s="205" t="s">
        <v>88</v>
      </c>
      <c r="D6" s="241" t="s">
        <v>89</v>
      </c>
      <c r="E6" s="206" t="s">
        <v>90</v>
      </c>
      <c r="F6" s="207" t="s">
        <v>91</v>
      </c>
      <c r="G6" s="208" t="s">
        <v>316</v>
      </c>
      <c r="H6" s="209" t="s">
        <v>92</v>
      </c>
    </row>
    <row r="7" spans="1:10">
      <c r="A7" s="210"/>
      <c r="B7" s="211" t="s">
        <v>317</v>
      </c>
      <c r="C7" s="532" t="s">
        <v>318</v>
      </c>
      <c r="D7" s="533"/>
      <c r="E7" s="534"/>
      <c r="F7" s="535"/>
      <c r="G7" s="535"/>
      <c r="H7" s="212"/>
    </row>
    <row r="8" spans="1:10">
      <c r="A8" s="213" t="s">
        <v>93</v>
      </c>
      <c r="B8" s="214" t="s">
        <v>77</v>
      </c>
      <c r="C8" s="215" t="s">
        <v>26</v>
      </c>
      <c r="D8" s="242"/>
      <c r="E8" s="216"/>
      <c r="F8" s="217">
        <f>SUM(G9:G17)</f>
        <v>0</v>
      </c>
      <c r="G8" s="218"/>
      <c r="H8" s="219"/>
    </row>
    <row r="9" spans="1:10">
      <c r="A9" s="220">
        <v>1</v>
      </c>
      <c r="B9" s="221" t="s">
        <v>319</v>
      </c>
      <c r="C9" s="168" t="s">
        <v>320</v>
      </c>
      <c r="D9" s="243" t="s">
        <v>321</v>
      </c>
      <c r="E9" s="222">
        <v>1</v>
      </c>
      <c r="F9" s="271"/>
      <c r="G9" s="222">
        <f>ROUND(E9*F9,2)</f>
        <v>0</v>
      </c>
      <c r="H9" s="223" t="s">
        <v>1267</v>
      </c>
      <c r="J9" s="396"/>
    </row>
    <row r="10" spans="1:10">
      <c r="A10" s="220">
        <v>2</v>
      </c>
      <c r="B10" s="221" t="s">
        <v>322</v>
      </c>
      <c r="C10" s="168" t="s">
        <v>323</v>
      </c>
      <c r="D10" s="243" t="s">
        <v>321</v>
      </c>
      <c r="E10" s="222">
        <v>1</v>
      </c>
      <c r="F10" s="271"/>
      <c r="G10" s="222">
        <f>ROUND(E10*F10,2)</f>
        <v>0</v>
      </c>
      <c r="H10" s="223" t="s">
        <v>1267</v>
      </c>
      <c r="J10" s="396"/>
    </row>
    <row r="11" spans="1:10" ht="36" customHeight="1">
      <c r="A11" s="220"/>
      <c r="B11" s="221"/>
      <c r="C11" s="524" t="s">
        <v>324</v>
      </c>
      <c r="D11" s="525"/>
      <c r="E11" s="526"/>
      <c r="F11" s="527"/>
      <c r="G11" s="528"/>
      <c r="H11" s="223"/>
      <c r="J11" s="396"/>
    </row>
    <row r="12" spans="1:10">
      <c r="A12" s="220">
        <v>3</v>
      </c>
      <c r="B12" s="221" t="s">
        <v>325</v>
      </c>
      <c r="C12" s="168" t="s">
        <v>326</v>
      </c>
      <c r="D12" s="243" t="s">
        <v>321</v>
      </c>
      <c r="E12" s="222">
        <v>1</v>
      </c>
      <c r="F12" s="271"/>
      <c r="G12" s="222">
        <f>ROUND(E12*F12,2)</f>
        <v>0</v>
      </c>
      <c r="H12" s="223" t="s">
        <v>1267</v>
      </c>
      <c r="J12" s="396"/>
    </row>
    <row r="13" spans="1:10" ht="38.25" customHeight="1">
      <c r="A13" s="220"/>
      <c r="B13" s="221"/>
      <c r="C13" s="524" t="s">
        <v>327</v>
      </c>
      <c r="D13" s="525"/>
      <c r="E13" s="526"/>
      <c r="F13" s="527"/>
      <c r="G13" s="528"/>
      <c r="H13" s="223"/>
      <c r="J13" s="396"/>
    </row>
    <row r="14" spans="1:10">
      <c r="A14" s="220">
        <v>4</v>
      </c>
      <c r="B14" s="221" t="s">
        <v>328</v>
      </c>
      <c r="C14" s="168" t="s">
        <v>329</v>
      </c>
      <c r="D14" s="243" t="s">
        <v>321</v>
      </c>
      <c r="E14" s="222">
        <v>1</v>
      </c>
      <c r="F14" s="271"/>
      <c r="G14" s="222">
        <f>ROUND(E14*F14,2)</f>
        <v>0</v>
      </c>
      <c r="H14" s="223" t="s">
        <v>1267</v>
      </c>
      <c r="J14" s="396"/>
    </row>
    <row r="15" spans="1:10" ht="24.75" customHeight="1">
      <c r="A15" s="220"/>
      <c r="B15" s="221"/>
      <c r="C15" s="524" t="s">
        <v>330</v>
      </c>
      <c r="D15" s="525"/>
      <c r="E15" s="526"/>
      <c r="F15" s="527"/>
      <c r="G15" s="528"/>
      <c r="H15" s="223"/>
      <c r="J15" s="396"/>
    </row>
    <row r="16" spans="1:10">
      <c r="A16" s="220">
        <v>5</v>
      </c>
      <c r="B16" s="221" t="s">
        <v>331</v>
      </c>
      <c r="C16" s="168" t="s">
        <v>332</v>
      </c>
      <c r="D16" s="243" t="s">
        <v>321</v>
      </c>
      <c r="E16" s="222">
        <v>1</v>
      </c>
      <c r="F16" s="271"/>
      <c r="G16" s="222">
        <f>ROUND(E16*F16,2)</f>
        <v>0</v>
      </c>
      <c r="H16" s="223" t="s">
        <v>1267</v>
      </c>
      <c r="J16" s="396"/>
    </row>
    <row r="17" spans="1:10" ht="15.75" customHeight="1">
      <c r="A17" s="220"/>
      <c r="B17" s="221"/>
      <c r="C17" s="524" t="s">
        <v>333</v>
      </c>
      <c r="D17" s="525"/>
      <c r="E17" s="526"/>
      <c r="F17" s="527"/>
      <c r="G17" s="528"/>
      <c r="H17" s="223"/>
    </row>
    <row r="18" spans="1:10">
      <c r="A18" s="213" t="s">
        <v>93</v>
      </c>
      <c r="B18" s="214" t="s">
        <v>78</v>
      </c>
      <c r="C18" s="215" t="s">
        <v>27</v>
      </c>
      <c r="D18" s="242"/>
      <c r="E18" s="216"/>
      <c r="F18" s="224">
        <f>SUM(G19:G37)</f>
        <v>0</v>
      </c>
      <c r="G18" s="225"/>
      <c r="H18" s="219"/>
    </row>
    <row r="19" spans="1:10">
      <c r="A19" s="220">
        <v>6</v>
      </c>
      <c r="B19" s="221">
        <v>1</v>
      </c>
      <c r="C19" s="168" t="s">
        <v>334</v>
      </c>
      <c r="D19" s="243" t="s">
        <v>97</v>
      </c>
      <c r="E19" s="222">
        <v>16</v>
      </c>
      <c r="F19" s="271"/>
      <c r="G19" s="222">
        <f>ROUND(E19*F19,2)</f>
        <v>0</v>
      </c>
      <c r="H19" s="223" t="s">
        <v>339</v>
      </c>
    </row>
    <row r="20" spans="1:10" ht="17.25" customHeight="1">
      <c r="A20" s="220"/>
      <c r="B20" s="221"/>
      <c r="C20" s="524" t="s">
        <v>335</v>
      </c>
      <c r="D20" s="525"/>
      <c r="E20" s="526"/>
      <c r="F20" s="527"/>
      <c r="G20" s="528"/>
      <c r="H20" s="223"/>
    </row>
    <row r="21" spans="1:10">
      <c r="A21" s="220">
        <v>7</v>
      </c>
      <c r="B21" s="221">
        <v>2</v>
      </c>
      <c r="C21" s="168" t="s">
        <v>336</v>
      </c>
      <c r="D21" s="243" t="s">
        <v>97</v>
      </c>
      <c r="E21" s="222">
        <v>25</v>
      </c>
      <c r="F21" s="271"/>
      <c r="G21" s="222">
        <f>ROUND(E21*F21,2)</f>
        <v>0</v>
      </c>
      <c r="H21" s="223" t="s">
        <v>339</v>
      </c>
      <c r="J21" s="396"/>
    </row>
    <row r="22" spans="1:10" ht="27" customHeight="1">
      <c r="A22" s="220"/>
      <c r="B22" s="221"/>
      <c r="C22" s="524" t="s">
        <v>337</v>
      </c>
      <c r="D22" s="525"/>
      <c r="E22" s="526"/>
      <c r="F22" s="527"/>
      <c r="G22" s="528"/>
      <c r="H22" s="223"/>
    </row>
    <row r="23" spans="1:10" ht="22.5">
      <c r="A23" s="220">
        <v>8</v>
      </c>
      <c r="B23" s="221">
        <v>3</v>
      </c>
      <c r="C23" s="168" t="s">
        <v>338</v>
      </c>
      <c r="D23" s="243" t="s">
        <v>321</v>
      </c>
      <c r="E23" s="222">
        <v>1</v>
      </c>
      <c r="F23" s="271"/>
      <c r="G23" s="222">
        <f>ROUND(E23*F23,2)</f>
        <v>0</v>
      </c>
      <c r="H23" s="223" t="s">
        <v>339</v>
      </c>
      <c r="J23" s="396"/>
    </row>
    <row r="24" spans="1:10">
      <c r="A24" s="220">
        <v>9</v>
      </c>
      <c r="B24" s="221" t="s">
        <v>340</v>
      </c>
      <c r="C24" s="168" t="s">
        <v>341</v>
      </c>
      <c r="D24" s="243" t="s">
        <v>321</v>
      </c>
      <c r="E24" s="222">
        <v>1</v>
      </c>
      <c r="F24" s="271"/>
      <c r="G24" s="222">
        <f>ROUND(E24*F24,2)</f>
        <v>0</v>
      </c>
      <c r="H24" s="223" t="s">
        <v>1267</v>
      </c>
      <c r="J24" s="396"/>
    </row>
    <row r="25" spans="1:10" ht="38.25" customHeight="1">
      <c r="A25" s="220"/>
      <c r="B25" s="221"/>
      <c r="C25" s="524" t="s">
        <v>342</v>
      </c>
      <c r="D25" s="525"/>
      <c r="E25" s="526"/>
      <c r="F25" s="527"/>
      <c r="G25" s="528"/>
      <c r="H25" s="223"/>
    </row>
    <row r="26" spans="1:10">
      <c r="A26" s="220">
        <v>10</v>
      </c>
      <c r="B26" s="221">
        <v>4</v>
      </c>
      <c r="C26" s="168" t="s">
        <v>343</v>
      </c>
      <c r="D26" s="243" t="s">
        <v>97</v>
      </c>
      <c r="E26" s="222">
        <v>160</v>
      </c>
      <c r="F26" s="271"/>
      <c r="G26" s="222">
        <f t="shared" ref="G26:G37" si="0">ROUND(E26*F26,2)</f>
        <v>0</v>
      </c>
      <c r="H26" s="223" t="s">
        <v>339</v>
      </c>
      <c r="J26" s="396"/>
    </row>
    <row r="27" spans="1:10">
      <c r="A27" s="220">
        <v>11</v>
      </c>
      <c r="B27" s="221">
        <v>5</v>
      </c>
      <c r="C27" s="168" t="s">
        <v>344</v>
      </c>
      <c r="D27" s="243" t="s">
        <v>97</v>
      </c>
      <c r="E27" s="222">
        <v>12</v>
      </c>
      <c r="F27" s="271"/>
      <c r="G27" s="222">
        <f t="shared" si="0"/>
        <v>0</v>
      </c>
      <c r="H27" s="223" t="s">
        <v>339</v>
      </c>
      <c r="J27" s="396"/>
    </row>
    <row r="28" spans="1:10" ht="22.5">
      <c r="A28" s="220">
        <v>12</v>
      </c>
      <c r="B28" s="221">
        <v>6</v>
      </c>
      <c r="C28" s="168" t="s">
        <v>1266</v>
      </c>
      <c r="D28" s="243" t="s">
        <v>97</v>
      </c>
      <c r="E28" s="222">
        <v>180</v>
      </c>
      <c r="F28" s="271"/>
      <c r="G28" s="222">
        <f t="shared" si="0"/>
        <v>0</v>
      </c>
      <c r="H28" s="223" t="s">
        <v>339</v>
      </c>
      <c r="J28" s="396"/>
    </row>
    <row r="29" spans="1:10">
      <c r="A29" s="220">
        <v>13</v>
      </c>
      <c r="B29" s="221">
        <v>7</v>
      </c>
      <c r="C29" s="168" t="s">
        <v>345</v>
      </c>
      <c r="D29" s="243" t="s">
        <v>321</v>
      </c>
      <c r="E29" s="222">
        <v>1</v>
      </c>
      <c r="F29" s="271"/>
      <c r="G29" s="222">
        <f t="shared" si="0"/>
        <v>0</v>
      </c>
      <c r="H29" s="223" t="s">
        <v>339</v>
      </c>
      <c r="J29" s="396"/>
    </row>
    <row r="30" spans="1:10">
      <c r="A30" s="220">
        <v>14</v>
      </c>
      <c r="B30" s="221">
        <v>8</v>
      </c>
      <c r="C30" s="168" t="s">
        <v>346</v>
      </c>
      <c r="D30" s="243" t="s">
        <v>97</v>
      </c>
      <c r="E30" s="222">
        <v>20</v>
      </c>
      <c r="F30" s="271"/>
      <c r="G30" s="222">
        <f t="shared" si="0"/>
        <v>0</v>
      </c>
      <c r="H30" s="223" t="s">
        <v>339</v>
      </c>
      <c r="J30" s="396"/>
    </row>
    <row r="31" spans="1:10" ht="22.5">
      <c r="A31" s="220">
        <v>15</v>
      </c>
      <c r="B31" s="221">
        <v>9</v>
      </c>
      <c r="C31" s="168" t="s">
        <v>347</v>
      </c>
      <c r="D31" s="243" t="s">
        <v>321</v>
      </c>
      <c r="E31" s="222">
        <v>1</v>
      </c>
      <c r="F31" s="271"/>
      <c r="G31" s="222">
        <f t="shared" si="0"/>
        <v>0</v>
      </c>
      <c r="H31" s="223" t="s">
        <v>339</v>
      </c>
      <c r="J31" s="396"/>
    </row>
    <row r="32" spans="1:10">
      <c r="A32" s="220">
        <v>16</v>
      </c>
      <c r="B32" s="221">
        <v>10</v>
      </c>
      <c r="C32" s="168" t="s">
        <v>348</v>
      </c>
      <c r="D32" s="243" t="s">
        <v>97</v>
      </c>
      <c r="E32" s="222">
        <v>20</v>
      </c>
      <c r="F32" s="271"/>
      <c r="G32" s="222">
        <f t="shared" si="0"/>
        <v>0</v>
      </c>
      <c r="H32" s="223" t="s">
        <v>339</v>
      </c>
      <c r="J32" s="396"/>
    </row>
    <row r="33" spans="1:10" ht="22.5">
      <c r="A33" s="220">
        <v>17</v>
      </c>
      <c r="B33" s="221">
        <v>11</v>
      </c>
      <c r="C33" s="168" t="s">
        <v>349</v>
      </c>
      <c r="D33" s="243" t="s">
        <v>97</v>
      </c>
      <c r="E33" s="222">
        <v>30</v>
      </c>
      <c r="F33" s="271"/>
      <c r="G33" s="222">
        <f t="shared" si="0"/>
        <v>0</v>
      </c>
      <c r="H33" s="223" t="s">
        <v>339</v>
      </c>
      <c r="J33" s="396"/>
    </row>
    <row r="34" spans="1:10" ht="33.75">
      <c r="A34" s="220">
        <v>18</v>
      </c>
      <c r="B34" s="221">
        <v>12</v>
      </c>
      <c r="C34" s="168" t="s">
        <v>350</v>
      </c>
      <c r="D34" s="243" t="s">
        <v>97</v>
      </c>
      <c r="E34" s="222">
        <v>170</v>
      </c>
      <c r="F34" s="271"/>
      <c r="G34" s="222">
        <f t="shared" si="0"/>
        <v>0</v>
      </c>
      <c r="H34" s="223" t="s">
        <v>339</v>
      </c>
      <c r="J34" s="396"/>
    </row>
    <row r="35" spans="1:10">
      <c r="A35" s="220">
        <v>19</v>
      </c>
      <c r="B35" s="221">
        <v>13</v>
      </c>
      <c r="C35" s="168" t="s">
        <v>351</v>
      </c>
      <c r="D35" s="243" t="s">
        <v>321</v>
      </c>
      <c r="E35" s="222">
        <v>1</v>
      </c>
      <c r="F35" s="271"/>
      <c r="G35" s="222">
        <f t="shared" si="0"/>
        <v>0</v>
      </c>
      <c r="H35" s="223" t="s">
        <v>339</v>
      </c>
      <c r="J35" s="396"/>
    </row>
    <row r="36" spans="1:10">
      <c r="A36" s="220">
        <v>20</v>
      </c>
      <c r="B36" s="221">
        <v>14</v>
      </c>
      <c r="C36" s="168" t="s">
        <v>352</v>
      </c>
      <c r="D36" s="243" t="s">
        <v>97</v>
      </c>
      <c r="E36" s="222">
        <v>12</v>
      </c>
      <c r="F36" s="271"/>
      <c r="G36" s="222">
        <f t="shared" si="0"/>
        <v>0</v>
      </c>
      <c r="H36" s="223" t="s">
        <v>339</v>
      </c>
      <c r="J36" s="396"/>
    </row>
    <row r="37" spans="1:10" ht="34.5" thickBot="1">
      <c r="A37" s="226">
        <v>21</v>
      </c>
      <c r="B37" s="227">
        <v>15</v>
      </c>
      <c r="C37" s="228" t="s">
        <v>353</v>
      </c>
      <c r="D37" s="244" t="s">
        <v>97</v>
      </c>
      <c r="E37" s="229">
        <v>120</v>
      </c>
      <c r="F37" s="272"/>
      <c r="G37" s="229">
        <f t="shared" si="0"/>
        <v>0</v>
      </c>
      <c r="H37" s="230" t="s">
        <v>339</v>
      </c>
      <c r="J37" s="396"/>
    </row>
    <row r="38" spans="1:10" ht="13.5" thickBot="1"/>
    <row r="39" spans="1:10" ht="15.75" thickBot="1">
      <c r="C39" s="233" t="s">
        <v>354</v>
      </c>
      <c r="D39" s="245"/>
      <c r="E39" s="234"/>
      <c r="F39" s="235">
        <f>F18+F8</f>
        <v>0</v>
      </c>
    </row>
  </sheetData>
  <sheetProtection password="CCE1" sheet="1" objects="1" scenarios="1" formatCells="0" formatColumns="0" formatRows="0"/>
  <protectedRanges>
    <protectedRange sqref="F9:F10 F12 F14 F16 F19 F21 F23:F24 F26:F37" name="Oblast1"/>
  </protectedRanges>
  <mergeCells count="12">
    <mergeCell ref="C25:G25"/>
    <mergeCell ref="A1:G1"/>
    <mergeCell ref="C2:G2"/>
    <mergeCell ref="C3:G3"/>
    <mergeCell ref="C4:G4"/>
    <mergeCell ref="C7:G7"/>
    <mergeCell ref="C11:G11"/>
    <mergeCell ref="C13:G13"/>
    <mergeCell ref="C15:G15"/>
    <mergeCell ref="C17:G17"/>
    <mergeCell ref="C20:G20"/>
    <mergeCell ref="C22:G22"/>
  </mergeCells>
  <pageMargins left="0.70866141732283472" right="0.70866141732283472" top="0.6" bottom="0.56000000000000005" header="0.31496062992125984" footer="0.31496062992125984"/>
  <pageSetup paperSize="9" scale="74" orientation="landscape" r:id="rId1"/>
  <headerFooter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627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1.5703125" defaultRowHeight="12.75"/>
  <cols>
    <col min="1" max="1" width="9" style="274" customWidth="1"/>
    <col min="2" max="2" width="55.28515625" style="274" customWidth="1"/>
    <col min="3" max="3" width="20.42578125" style="373" customWidth="1"/>
    <col min="4" max="4" width="8" style="274" customWidth="1"/>
    <col min="5" max="5" width="6" style="274" customWidth="1"/>
    <col min="6" max="8" width="16.42578125" style="274" customWidth="1"/>
    <col min="9" max="9" width="15.85546875" style="274" customWidth="1"/>
    <col min="10" max="256" width="11.5703125" style="274"/>
    <col min="257" max="257" width="9" style="274" customWidth="1"/>
    <col min="258" max="258" width="55.28515625" style="274" customWidth="1"/>
    <col min="259" max="259" width="20.42578125" style="274" customWidth="1"/>
    <col min="260" max="260" width="8" style="274" customWidth="1"/>
    <col min="261" max="261" width="6" style="274" customWidth="1"/>
    <col min="262" max="264" width="16.42578125" style="274" customWidth="1"/>
    <col min="265" max="265" width="15.85546875" style="274" customWidth="1"/>
    <col min="266" max="512" width="11.5703125" style="274"/>
    <col min="513" max="513" width="9" style="274" customWidth="1"/>
    <col min="514" max="514" width="55.28515625" style="274" customWidth="1"/>
    <col min="515" max="515" width="20.42578125" style="274" customWidth="1"/>
    <col min="516" max="516" width="8" style="274" customWidth="1"/>
    <col min="517" max="517" width="6" style="274" customWidth="1"/>
    <col min="518" max="520" width="16.42578125" style="274" customWidth="1"/>
    <col min="521" max="521" width="15.85546875" style="274" customWidth="1"/>
    <col min="522" max="768" width="11.5703125" style="274"/>
    <col min="769" max="769" width="9" style="274" customWidth="1"/>
    <col min="770" max="770" width="55.28515625" style="274" customWidth="1"/>
    <col min="771" max="771" width="20.42578125" style="274" customWidth="1"/>
    <col min="772" max="772" width="8" style="274" customWidth="1"/>
    <col min="773" max="773" width="6" style="274" customWidth="1"/>
    <col min="774" max="776" width="16.42578125" style="274" customWidth="1"/>
    <col min="777" max="777" width="15.85546875" style="274" customWidth="1"/>
    <col min="778" max="1024" width="11.5703125" style="274"/>
    <col min="1025" max="1025" width="9" style="274" customWidth="1"/>
    <col min="1026" max="1026" width="55.28515625" style="274" customWidth="1"/>
    <col min="1027" max="1027" width="20.42578125" style="274" customWidth="1"/>
    <col min="1028" max="1028" width="8" style="274" customWidth="1"/>
    <col min="1029" max="1029" width="6" style="274" customWidth="1"/>
    <col min="1030" max="1032" width="16.42578125" style="274" customWidth="1"/>
    <col min="1033" max="1033" width="15.85546875" style="274" customWidth="1"/>
    <col min="1034" max="1280" width="11.5703125" style="274"/>
    <col min="1281" max="1281" width="9" style="274" customWidth="1"/>
    <col min="1282" max="1282" width="55.28515625" style="274" customWidth="1"/>
    <col min="1283" max="1283" width="20.42578125" style="274" customWidth="1"/>
    <col min="1284" max="1284" width="8" style="274" customWidth="1"/>
    <col min="1285" max="1285" width="6" style="274" customWidth="1"/>
    <col min="1286" max="1288" width="16.42578125" style="274" customWidth="1"/>
    <col min="1289" max="1289" width="15.85546875" style="274" customWidth="1"/>
    <col min="1290" max="1536" width="11.5703125" style="274"/>
    <col min="1537" max="1537" width="9" style="274" customWidth="1"/>
    <col min="1538" max="1538" width="55.28515625" style="274" customWidth="1"/>
    <col min="1539" max="1539" width="20.42578125" style="274" customWidth="1"/>
    <col min="1540" max="1540" width="8" style="274" customWidth="1"/>
    <col min="1541" max="1541" width="6" style="274" customWidth="1"/>
    <col min="1542" max="1544" width="16.42578125" style="274" customWidth="1"/>
    <col min="1545" max="1545" width="15.85546875" style="274" customWidth="1"/>
    <col min="1546" max="1792" width="11.5703125" style="274"/>
    <col min="1793" max="1793" width="9" style="274" customWidth="1"/>
    <col min="1794" max="1794" width="55.28515625" style="274" customWidth="1"/>
    <col min="1795" max="1795" width="20.42578125" style="274" customWidth="1"/>
    <col min="1796" max="1796" width="8" style="274" customWidth="1"/>
    <col min="1797" max="1797" width="6" style="274" customWidth="1"/>
    <col min="1798" max="1800" width="16.42578125" style="274" customWidth="1"/>
    <col min="1801" max="1801" width="15.85546875" style="274" customWidth="1"/>
    <col min="1802" max="2048" width="11.5703125" style="274"/>
    <col min="2049" max="2049" width="9" style="274" customWidth="1"/>
    <col min="2050" max="2050" width="55.28515625" style="274" customWidth="1"/>
    <col min="2051" max="2051" width="20.42578125" style="274" customWidth="1"/>
    <col min="2052" max="2052" width="8" style="274" customWidth="1"/>
    <col min="2053" max="2053" width="6" style="274" customWidth="1"/>
    <col min="2054" max="2056" width="16.42578125" style="274" customWidth="1"/>
    <col min="2057" max="2057" width="15.85546875" style="274" customWidth="1"/>
    <col min="2058" max="2304" width="11.5703125" style="274"/>
    <col min="2305" max="2305" width="9" style="274" customWidth="1"/>
    <col min="2306" max="2306" width="55.28515625" style="274" customWidth="1"/>
    <col min="2307" max="2307" width="20.42578125" style="274" customWidth="1"/>
    <col min="2308" max="2308" width="8" style="274" customWidth="1"/>
    <col min="2309" max="2309" width="6" style="274" customWidth="1"/>
    <col min="2310" max="2312" width="16.42578125" style="274" customWidth="1"/>
    <col min="2313" max="2313" width="15.85546875" style="274" customWidth="1"/>
    <col min="2314" max="2560" width="11.5703125" style="274"/>
    <col min="2561" max="2561" width="9" style="274" customWidth="1"/>
    <col min="2562" max="2562" width="55.28515625" style="274" customWidth="1"/>
    <col min="2563" max="2563" width="20.42578125" style="274" customWidth="1"/>
    <col min="2564" max="2564" width="8" style="274" customWidth="1"/>
    <col min="2565" max="2565" width="6" style="274" customWidth="1"/>
    <col min="2566" max="2568" width="16.42578125" style="274" customWidth="1"/>
    <col min="2569" max="2569" width="15.85546875" style="274" customWidth="1"/>
    <col min="2570" max="2816" width="11.5703125" style="274"/>
    <col min="2817" max="2817" width="9" style="274" customWidth="1"/>
    <col min="2818" max="2818" width="55.28515625" style="274" customWidth="1"/>
    <col min="2819" max="2819" width="20.42578125" style="274" customWidth="1"/>
    <col min="2820" max="2820" width="8" style="274" customWidth="1"/>
    <col min="2821" max="2821" width="6" style="274" customWidth="1"/>
    <col min="2822" max="2824" width="16.42578125" style="274" customWidth="1"/>
    <col min="2825" max="2825" width="15.85546875" style="274" customWidth="1"/>
    <col min="2826" max="3072" width="11.5703125" style="274"/>
    <col min="3073" max="3073" width="9" style="274" customWidth="1"/>
    <col min="3074" max="3074" width="55.28515625" style="274" customWidth="1"/>
    <col min="3075" max="3075" width="20.42578125" style="274" customWidth="1"/>
    <col min="3076" max="3076" width="8" style="274" customWidth="1"/>
    <col min="3077" max="3077" width="6" style="274" customWidth="1"/>
    <col min="3078" max="3080" width="16.42578125" style="274" customWidth="1"/>
    <col min="3081" max="3081" width="15.85546875" style="274" customWidth="1"/>
    <col min="3082" max="3328" width="11.5703125" style="274"/>
    <col min="3329" max="3329" width="9" style="274" customWidth="1"/>
    <col min="3330" max="3330" width="55.28515625" style="274" customWidth="1"/>
    <col min="3331" max="3331" width="20.42578125" style="274" customWidth="1"/>
    <col min="3332" max="3332" width="8" style="274" customWidth="1"/>
    <col min="3333" max="3333" width="6" style="274" customWidth="1"/>
    <col min="3334" max="3336" width="16.42578125" style="274" customWidth="1"/>
    <col min="3337" max="3337" width="15.85546875" style="274" customWidth="1"/>
    <col min="3338" max="3584" width="11.5703125" style="274"/>
    <col min="3585" max="3585" width="9" style="274" customWidth="1"/>
    <col min="3586" max="3586" width="55.28515625" style="274" customWidth="1"/>
    <col min="3587" max="3587" width="20.42578125" style="274" customWidth="1"/>
    <col min="3588" max="3588" width="8" style="274" customWidth="1"/>
    <col min="3589" max="3589" width="6" style="274" customWidth="1"/>
    <col min="3590" max="3592" width="16.42578125" style="274" customWidth="1"/>
    <col min="3593" max="3593" width="15.85546875" style="274" customWidth="1"/>
    <col min="3594" max="3840" width="11.5703125" style="274"/>
    <col min="3841" max="3841" width="9" style="274" customWidth="1"/>
    <col min="3842" max="3842" width="55.28515625" style="274" customWidth="1"/>
    <col min="3843" max="3843" width="20.42578125" style="274" customWidth="1"/>
    <col min="3844" max="3844" width="8" style="274" customWidth="1"/>
    <col min="3845" max="3845" width="6" style="274" customWidth="1"/>
    <col min="3846" max="3848" width="16.42578125" style="274" customWidth="1"/>
    <col min="3849" max="3849" width="15.85546875" style="274" customWidth="1"/>
    <col min="3850" max="4096" width="11.5703125" style="274"/>
    <col min="4097" max="4097" width="9" style="274" customWidth="1"/>
    <col min="4098" max="4098" width="55.28515625" style="274" customWidth="1"/>
    <col min="4099" max="4099" width="20.42578125" style="274" customWidth="1"/>
    <col min="4100" max="4100" width="8" style="274" customWidth="1"/>
    <col min="4101" max="4101" width="6" style="274" customWidth="1"/>
    <col min="4102" max="4104" width="16.42578125" style="274" customWidth="1"/>
    <col min="4105" max="4105" width="15.85546875" style="274" customWidth="1"/>
    <col min="4106" max="4352" width="11.5703125" style="274"/>
    <col min="4353" max="4353" width="9" style="274" customWidth="1"/>
    <col min="4354" max="4354" width="55.28515625" style="274" customWidth="1"/>
    <col min="4355" max="4355" width="20.42578125" style="274" customWidth="1"/>
    <col min="4356" max="4356" width="8" style="274" customWidth="1"/>
    <col min="4357" max="4357" width="6" style="274" customWidth="1"/>
    <col min="4358" max="4360" width="16.42578125" style="274" customWidth="1"/>
    <col min="4361" max="4361" width="15.85546875" style="274" customWidth="1"/>
    <col min="4362" max="4608" width="11.5703125" style="274"/>
    <col min="4609" max="4609" width="9" style="274" customWidth="1"/>
    <col min="4610" max="4610" width="55.28515625" style="274" customWidth="1"/>
    <col min="4611" max="4611" width="20.42578125" style="274" customWidth="1"/>
    <col min="4612" max="4612" width="8" style="274" customWidth="1"/>
    <col min="4613" max="4613" width="6" style="274" customWidth="1"/>
    <col min="4614" max="4616" width="16.42578125" style="274" customWidth="1"/>
    <col min="4617" max="4617" width="15.85546875" style="274" customWidth="1"/>
    <col min="4618" max="4864" width="11.5703125" style="274"/>
    <col min="4865" max="4865" width="9" style="274" customWidth="1"/>
    <col min="4866" max="4866" width="55.28515625" style="274" customWidth="1"/>
    <col min="4867" max="4867" width="20.42578125" style="274" customWidth="1"/>
    <col min="4868" max="4868" width="8" style="274" customWidth="1"/>
    <col min="4869" max="4869" width="6" style="274" customWidth="1"/>
    <col min="4870" max="4872" width="16.42578125" style="274" customWidth="1"/>
    <col min="4873" max="4873" width="15.85546875" style="274" customWidth="1"/>
    <col min="4874" max="5120" width="11.5703125" style="274"/>
    <col min="5121" max="5121" width="9" style="274" customWidth="1"/>
    <col min="5122" max="5122" width="55.28515625" style="274" customWidth="1"/>
    <col min="5123" max="5123" width="20.42578125" style="274" customWidth="1"/>
    <col min="5124" max="5124" width="8" style="274" customWidth="1"/>
    <col min="5125" max="5125" width="6" style="274" customWidth="1"/>
    <col min="5126" max="5128" width="16.42578125" style="274" customWidth="1"/>
    <col min="5129" max="5129" width="15.85546875" style="274" customWidth="1"/>
    <col min="5130" max="5376" width="11.5703125" style="274"/>
    <col min="5377" max="5377" width="9" style="274" customWidth="1"/>
    <col min="5378" max="5378" width="55.28515625" style="274" customWidth="1"/>
    <col min="5379" max="5379" width="20.42578125" style="274" customWidth="1"/>
    <col min="5380" max="5380" width="8" style="274" customWidth="1"/>
    <col min="5381" max="5381" width="6" style="274" customWidth="1"/>
    <col min="5382" max="5384" width="16.42578125" style="274" customWidth="1"/>
    <col min="5385" max="5385" width="15.85546875" style="274" customWidth="1"/>
    <col min="5386" max="5632" width="11.5703125" style="274"/>
    <col min="5633" max="5633" width="9" style="274" customWidth="1"/>
    <col min="5634" max="5634" width="55.28515625" style="274" customWidth="1"/>
    <col min="5635" max="5635" width="20.42578125" style="274" customWidth="1"/>
    <col min="5636" max="5636" width="8" style="274" customWidth="1"/>
    <col min="5637" max="5637" width="6" style="274" customWidth="1"/>
    <col min="5638" max="5640" width="16.42578125" style="274" customWidth="1"/>
    <col min="5641" max="5641" width="15.85546875" style="274" customWidth="1"/>
    <col min="5642" max="5888" width="11.5703125" style="274"/>
    <col min="5889" max="5889" width="9" style="274" customWidth="1"/>
    <col min="5890" max="5890" width="55.28515625" style="274" customWidth="1"/>
    <col min="5891" max="5891" width="20.42578125" style="274" customWidth="1"/>
    <col min="5892" max="5892" width="8" style="274" customWidth="1"/>
    <col min="5893" max="5893" width="6" style="274" customWidth="1"/>
    <col min="5894" max="5896" width="16.42578125" style="274" customWidth="1"/>
    <col min="5897" max="5897" width="15.85546875" style="274" customWidth="1"/>
    <col min="5898" max="6144" width="11.5703125" style="274"/>
    <col min="6145" max="6145" width="9" style="274" customWidth="1"/>
    <col min="6146" max="6146" width="55.28515625" style="274" customWidth="1"/>
    <col min="6147" max="6147" width="20.42578125" style="274" customWidth="1"/>
    <col min="6148" max="6148" width="8" style="274" customWidth="1"/>
    <col min="6149" max="6149" width="6" style="274" customWidth="1"/>
    <col min="6150" max="6152" width="16.42578125" style="274" customWidth="1"/>
    <col min="6153" max="6153" width="15.85546875" style="274" customWidth="1"/>
    <col min="6154" max="6400" width="11.5703125" style="274"/>
    <col min="6401" max="6401" width="9" style="274" customWidth="1"/>
    <col min="6402" max="6402" width="55.28515625" style="274" customWidth="1"/>
    <col min="6403" max="6403" width="20.42578125" style="274" customWidth="1"/>
    <col min="6404" max="6404" width="8" style="274" customWidth="1"/>
    <col min="6405" max="6405" width="6" style="274" customWidth="1"/>
    <col min="6406" max="6408" width="16.42578125" style="274" customWidth="1"/>
    <col min="6409" max="6409" width="15.85546875" style="274" customWidth="1"/>
    <col min="6410" max="6656" width="11.5703125" style="274"/>
    <col min="6657" max="6657" width="9" style="274" customWidth="1"/>
    <col min="6658" max="6658" width="55.28515625" style="274" customWidth="1"/>
    <col min="6659" max="6659" width="20.42578125" style="274" customWidth="1"/>
    <col min="6660" max="6660" width="8" style="274" customWidth="1"/>
    <col min="6661" max="6661" width="6" style="274" customWidth="1"/>
    <col min="6662" max="6664" width="16.42578125" style="274" customWidth="1"/>
    <col min="6665" max="6665" width="15.85546875" style="274" customWidth="1"/>
    <col min="6666" max="6912" width="11.5703125" style="274"/>
    <col min="6913" max="6913" width="9" style="274" customWidth="1"/>
    <col min="6914" max="6914" width="55.28515625" style="274" customWidth="1"/>
    <col min="6915" max="6915" width="20.42578125" style="274" customWidth="1"/>
    <col min="6916" max="6916" width="8" style="274" customWidth="1"/>
    <col min="6917" max="6917" width="6" style="274" customWidth="1"/>
    <col min="6918" max="6920" width="16.42578125" style="274" customWidth="1"/>
    <col min="6921" max="6921" width="15.85546875" style="274" customWidth="1"/>
    <col min="6922" max="7168" width="11.5703125" style="274"/>
    <col min="7169" max="7169" width="9" style="274" customWidth="1"/>
    <col min="7170" max="7170" width="55.28515625" style="274" customWidth="1"/>
    <col min="7171" max="7171" width="20.42578125" style="274" customWidth="1"/>
    <col min="7172" max="7172" width="8" style="274" customWidth="1"/>
    <col min="7173" max="7173" width="6" style="274" customWidth="1"/>
    <col min="7174" max="7176" width="16.42578125" style="274" customWidth="1"/>
    <col min="7177" max="7177" width="15.85546875" style="274" customWidth="1"/>
    <col min="7178" max="7424" width="11.5703125" style="274"/>
    <col min="7425" max="7425" width="9" style="274" customWidth="1"/>
    <col min="7426" max="7426" width="55.28515625" style="274" customWidth="1"/>
    <col min="7427" max="7427" width="20.42578125" style="274" customWidth="1"/>
    <col min="7428" max="7428" width="8" style="274" customWidth="1"/>
    <col min="7429" max="7429" width="6" style="274" customWidth="1"/>
    <col min="7430" max="7432" width="16.42578125" style="274" customWidth="1"/>
    <col min="7433" max="7433" width="15.85546875" style="274" customWidth="1"/>
    <col min="7434" max="7680" width="11.5703125" style="274"/>
    <col min="7681" max="7681" width="9" style="274" customWidth="1"/>
    <col min="7682" max="7682" width="55.28515625" style="274" customWidth="1"/>
    <col min="7683" max="7683" width="20.42578125" style="274" customWidth="1"/>
    <col min="7684" max="7684" width="8" style="274" customWidth="1"/>
    <col min="7685" max="7685" width="6" style="274" customWidth="1"/>
    <col min="7686" max="7688" width="16.42578125" style="274" customWidth="1"/>
    <col min="7689" max="7689" width="15.85546875" style="274" customWidth="1"/>
    <col min="7690" max="7936" width="11.5703125" style="274"/>
    <col min="7937" max="7937" width="9" style="274" customWidth="1"/>
    <col min="7938" max="7938" width="55.28515625" style="274" customWidth="1"/>
    <col min="7939" max="7939" width="20.42578125" style="274" customWidth="1"/>
    <col min="7940" max="7940" width="8" style="274" customWidth="1"/>
    <col min="7941" max="7941" width="6" style="274" customWidth="1"/>
    <col min="7942" max="7944" width="16.42578125" style="274" customWidth="1"/>
    <col min="7945" max="7945" width="15.85546875" style="274" customWidth="1"/>
    <col min="7946" max="8192" width="11.5703125" style="274"/>
    <col min="8193" max="8193" width="9" style="274" customWidth="1"/>
    <col min="8194" max="8194" width="55.28515625" style="274" customWidth="1"/>
    <col min="8195" max="8195" width="20.42578125" style="274" customWidth="1"/>
    <col min="8196" max="8196" width="8" style="274" customWidth="1"/>
    <col min="8197" max="8197" width="6" style="274" customWidth="1"/>
    <col min="8198" max="8200" width="16.42578125" style="274" customWidth="1"/>
    <col min="8201" max="8201" width="15.85546875" style="274" customWidth="1"/>
    <col min="8202" max="8448" width="11.5703125" style="274"/>
    <col min="8449" max="8449" width="9" style="274" customWidth="1"/>
    <col min="8450" max="8450" width="55.28515625" style="274" customWidth="1"/>
    <col min="8451" max="8451" width="20.42578125" style="274" customWidth="1"/>
    <col min="8452" max="8452" width="8" style="274" customWidth="1"/>
    <col min="8453" max="8453" width="6" style="274" customWidth="1"/>
    <col min="8454" max="8456" width="16.42578125" style="274" customWidth="1"/>
    <col min="8457" max="8457" width="15.85546875" style="274" customWidth="1"/>
    <col min="8458" max="8704" width="11.5703125" style="274"/>
    <col min="8705" max="8705" width="9" style="274" customWidth="1"/>
    <col min="8706" max="8706" width="55.28515625" style="274" customWidth="1"/>
    <col min="8707" max="8707" width="20.42578125" style="274" customWidth="1"/>
    <col min="8708" max="8708" width="8" style="274" customWidth="1"/>
    <col min="8709" max="8709" width="6" style="274" customWidth="1"/>
    <col min="8710" max="8712" width="16.42578125" style="274" customWidth="1"/>
    <col min="8713" max="8713" width="15.85546875" style="274" customWidth="1"/>
    <col min="8714" max="8960" width="11.5703125" style="274"/>
    <col min="8961" max="8961" width="9" style="274" customWidth="1"/>
    <col min="8962" max="8962" width="55.28515625" style="274" customWidth="1"/>
    <col min="8963" max="8963" width="20.42578125" style="274" customWidth="1"/>
    <col min="8964" max="8964" width="8" style="274" customWidth="1"/>
    <col min="8965" max="8965" width="6" style="274" customWidth="1"/>
    <col min="8966" max="8968" width="16.42578125" style="274" customWidth="1"/>
    <col min="8969" max="8969" width="15.85546875" style="274" customWidth="1"/>
    <col min="8970" max="9216" width="11.5703125" style="274"/>
    <col min="9217" max="9217" width="9" style="274" customWidth="1"/>
    <col min="9218" max="9218" width="55.28515625" style="274" customWidth="1"/>
    <col min="9219" max="9219" width="20.42578125" style="274" customWidth="1"/>
    <col min="9220" max="9220" width="8" style="274" customWidth="1"/>
    <col min="9221" max="9221" width="6" style="274" customWidth="1"/>
    <col min="9222" max="9224" width="16.42578125" style="274" customWidth="1"/>
    <col min="9225" max="9225" width="15.85546875" style="274" customWidth="1"/>
    <col min="9226" max="9472" width="11.5703125" style="274"/>
    <col min="9473" max="9473" width="9" style="274" customWidth="1"/>
    <col min="9474" max="9474" width="55.28515625" style="274" customWidth="1"/>
    <col min="9475" max="9475" width="20.42578125" style="274" customWidth="1"/>
    <col min="9476" max="9476" width="8" style="274" customWidth="1"/>
    <col min="9477" max="9477" width="6" style="274" customWidth="1"/>
    <col min="9478" max="9480" width="16.42578125" style="274" customWidth="1"/>
    <col min="9481" max="9481" width="15.85546875" style="274" customWidth="1"/>
    <col min="9482" max="9728" width="11.5703125" style="274"/>
    <col min="9729" max="9729" width="9" style="274" customWidth="1"/>
    <col min="9730" max="9730" width="55.28515625" style="274" customWidth="1"/>
    <col min="9731" max="9731" width="20.42578125" style="274" customWidth="1"/>
    <col min="9732" max="9732" width="8" style="274" customWidth="1"/>
    <col min="9733" max="9733" width="6" style="274" customWidth="1"/>
    <col min="9734" max="9736" width="16.42578125" style="274" customWidth="1"/>
    <col min="9737" max="9737" width="15.85546875" style="274" customWidth="1"/>
    <col min="9738" max="9984" width="11.5703125" style="274"/>
    <col min="9985" max="9985" width="9" style="274" customWidth="1"/>
    <col min="9986" max="9986" width="55.28515625" style="274" customWidth="1"/>
    <col min="9987" max="9987" width="20.42578125" style="274" customWidth="1"/>
    <col min="9988" max="9988" width="8" style="274" customWidth="1"/>
    <col min="9989" max="9989" width="6" style="274" customWidth="1"/>
    <col min="9990" max="9992" width="16.42578125" style="274" customWidth="1"/>
    <col min="9993" max="9993" width="15.85546875" style="274" customWidth="1"/>
    <col min="9994" max="10240" width="11.5703125" style="274"/>
    <col min="10241" max="10241" width="9" style="274" customWidth="1"/>
    <col min="10242" max="10242" width="55.28515625" style="274" customWidth="1"/>
    <col min="10243" max="10243" width="20.42578125" style="274" customWidth="1"/>
    <col min="10244" max="10244" width="8" style="274" customWidth="1"/>
    <col min="10245" max="10245" width="6" style="274" customWidth="1"/>
    <col min="10246" max="10248" width="16.42578125" style="274" customWidth="1"/>
    <col min="10249" max="10249" width="15.85546875" style="274" customWidth="1"/>
    <col min="10250" max="10496" width="11.5703125" style="274"/>
    <col min="10497" max="10497" width="9" style="274" customWidth="1"/>
    <col min="10498" max="10498" width="55.28515625" style="274" customWidth="1"/>
    <col min="10499" max="10499" width="20.42578125" style="274" customWidth="1"/>
    <col min="10500" max="10500" width="8" style="274" customWidth="1"/>
    <col min="10501" max="10501" width="6" style="274" customWidth="1"/>
    <col min="10502" max="10504" width="16.42578125" style="274" customWidth="1"/>
    <col min="10505" max="10505" width="15.85546875" style="274" customWidth="1"/>
    <col min="10506" max="10752" width="11.5703125" style="274"/>
    <col min="10753" max="10753" width="9" style="274" customWidth="1"/>
    <col min="10754" max="10754" width="55.28515625" style="274" customWidth="1"/>
    <col min="10755" max="10755" width="20.42578125" style="274" customWidth="1"/>
    <col min="10756" max="10756" width="8" style="274" customWidth="1"/>
    <col min="10757" max="10757" width="6" style="274" customWidth="1"/>
    <col min="10758" max="10760" width="16.42578125" style="274" customWidth="1"/>
    <col min="10761" max="10761" width="15.85546875" style="274" customWidth="1"/>
    <col min="10762" max="11008" width="11.5703125" style="274"/>
    <col min="11009" max="11009" width="9" style="274" customWidth="1"/>
    <col min="11010" max="11010" width="55.28515625" style="274" customWidth="1"/>
    <col min="11011" max="11011" width="20.42578125" style="274" customWidth="1"/>
    <col min="11012" max="11012" width="8" style="274" customWidth="1"/>
    <col min="11013" max="11013" width="6" style="274" customWidth="1"/>
    <col min="11014" max="11016" width="16.42578125" style="274" customWidth="1"/>
    <col min="11017" max="11017" width="15.85546875" style="274" customWidth="1"/>
    <col min="11018" max="11264" width="11.5703125" style="274"/>
    <col min="11265" max="11265" width="9" style="274" customWidth="1"/>
    <col min="11266" max="11266" width="55.28515625" style="274" customWidth="1"/>
    <col min="11267" max="11267" width="20.42578125" style="274" customWidth="1"/>
    <col min="11268" max="11268" width="8" style="274" customWidth="1"/>
    <col min="11269" max="11269" width="6" style="274" customWidth="1"/>
    <col min="11270" max="11272" width="16.42578125" style="274" customWidth="1"/>
    <col min="11273" max="11273" width="15.85546875" style="274" customWidth="1"/>
    <col min="11274" max="11520" width="11.5703125" style="274"/>
    <col min="11521" max="11521" width="9" style="274" customWidth="1"/>
    <col min="11522" max="11522" width="55.28515625" style="274" customWidth="1"/>
    <col min="11523" max="11523" width="20.42578125" style="274" customWidth="1"/>
    <col min="11524" max="11524" width="8" style="274" customWidth="1"/>
    <col min="11525" max="11525" width="6" style="274" customWidth="1"/>
    <col min="11526" max="11528" width="16.42578125" style="274" customWidth="1"/>
    <col min="11529" max="11529" width="15.85546875" style="274" customWidth="1"/>
    <col min="11530" max="11776" width="11.5703125" style="274"/>
    <col min="11777" max="11777" width="9" style="274" customWidth="1"/>
    <col min="11778" max="11778" width="55.28515625" style="274" customWidth="1"/>
    <col min="11779" max="11779" width="20.42578125" style="274" customWidth="1"/>
    <col min="11780" max="11780" width="8" style="274" customWidth="1"/>
    <col min="11781" max="11781" width="6" style="274" customWidth="1"/>
    <col min="11782" max="11784" width="16.42578125" style="274" customWidth="1"/>
    <col min="11785" max="11785" width="15.85546875" style="274" customWidth="1"/>
    <col min="11786" max="12032" width="11.5703125" style="274"/>
    <col min="12033" max="12033" width="9" style="274" customWidth="1"/>
    <col min="12034" max="12034" width="55.28515625" style="274" customWidth="1"/>
    <col min="12035" max="12035" width="20.42578125" style="274" customWidth="1"/>
    <col min="12036" max="12036" width="8" style="274" customWidth="1"/>
    <col min="12037" max="12037" width="6" style="274" customWidth="1"/>
    <col min="12038" max="12040" width="16.42578125" style="274" customWidth="1"/>
    <col min="12041" max="12041" width="15.85546875" style="274" customWidth="1"/>
    <col min="12042" max="12288" width="11.5703125" style="274"/>
    <col min="12289" max="12289" width="9" style="274" customWidth="1"/>
    <col min="12290" max="12290" width="55.28515625" style="274" customWidth="1"/>
    <col min="12291" max="12291" width="20.42578125" style="274" customWidth="1"/>
    <col min="12292" max="12292" width="8" style="274" customWidth="1"/>
    <col min="12293" max="12293" width="6" style="274" customWidth="1"/>
    <col min="12294" max="12296" width="16.42578125" style="274" customWidth="1"/>
    <col min="12297" max="12297" width="15.85546875" style="274" customWidth="1"/>
    <col min="12298" max="12544" width="11.5703125" style="274"/>
    <col min="12545" max="12545" width="9" style="274" customWidth="1"/>
    <col min="12546" max="12546" width="55.28515625" style="274" customWidth="1"/>
    <col min="12547" max="12547" width="20.42578125" style="274" customWidth="1"/>
    <col min="12548" max="12548" width="8" style="274" customWidth="1"/>
    <col min="12549" max="12549" width="6" style="274" customWidth="1"/>
    <col min="12550" max="12552" width="16.42578125" style="274" customWidth="1"/>
    <col min="12553" max="12553" width="15.85546875" style="274" customWidth="1"/>
    <col min="12554" max="12800" width="11.5703125" style="274"/>
    <col min="12801" max="12801" width="9" style="274" customWidth="1"/>
    <col min="12802" max="12802" width="55.28515625" style="274" customWidth="1"/>
    <col min="12803" max="12803" width="20.42578125" style="274" customWidth="1"/>
    <col min="12804" max="12804" width="8" style="274" customWidth="1"/>
    <col min="12805" max="12805" width="6" style="274" customWidth="1"/>
    <col min="12806" max="12808" width="16.42578125" style="274" customWidth="1"/>
    <col min="12809" max="12809" width="15.85546875" style="274" customWidth="1"/>
    <col min="12810" max="13056" width="11.5703125" style="274"/>
    <col min="13057" max="13057" width="9" style="274" customWidth="1"/>
    <col min="13058" max="13058" width="55.28515625" style="274" customWidth="1"/>
    <col min="13059" max="13059" width="20.42578125" style="274" customWidth="1"/>
    <col min="13060" max="13060" width="8" style="274" customWidth="1"/>
    <col min="13061" max="13061" width="6" style="274" customWidth="1"/>
    <col min="13062" max="13064" width="16.42578125" style="274" customWidth="1"/>
    <col min="13065" max="13065" width="15.85546875" style="274" customWidth="1"/>
    <col min="13066" max="13312" width="11.5703125" style="274"/>
    <col min="13313" max="13313" width="9" style="274" customWidth="1"/>
    <col min="13314" max="13314" width="55.28515625" style="274" customWidth="1"/>
    <col min="13315" max="13315" width="20.42578125" style="274" customWidth="1"/>
    <col min="13316" max="13316" width="8" style="274" customWidth="1"/>
    <col min="13317" max="13317" width="6" style="274" customWidth="1"/>
    <col min="13318" max="13320" width="16.42578125" style="274" customWidth="1"/>
    <col min="13321" max="13321" width="15.85546875" style="274" customWidth="1"/>
    <col min="13322" max="13568" width="11.5703125" style="274"/>
    <col min="13569" max="13569" width="9" style="274" customWidth="1"/>
    <col min="13570" max="13570" width="55.28515625" style="274" customWidth="1"/>
    <col min="13571" max="13571" width="20.42578125" style="274" customWidth="1"/>
    <col min="13572" max="13572" width="8" style="274" customWidth="1"/>
    <col min="13573" max="13573" width="6" style="274" customWidth="1"/>
    <col min="13574" max="13576" width="16.42578125" style="274" customWidth="1"/>
    <col min="13577" max="13577" width="15.85546875" style="274" customWidth="1"/>
    <col min="13578" max="13824" width="11.5703125" style="274"/>
    <col min="13825" max="13825" width="9" style="274" customWidth="1"/>
    <col min="13826" max="13826" width="55.28515625" style="274" customWidth="1"/>
    <col min="13827" max="13827" width="20.42578125" style="274" customWidth="1"/>
    <col min="13828" max="13828" width="8" style="274" customWidth="1"/>
    <col min="13829" max="13829" width="6" style="274" customWidth="1"/>
    <col min="13830" max="13832" width="16.42578125" style="274" customWidth="1"/>
    <col min="13833" max="13833" width="15.85546875" style="274" customWidth="1"/>
    <col min="13834" max="14080" width="11.5703125" style="274"/>
    <col min="14081" max="14081" width="9" style="274" customWidth="1"/>
    <col min="14082" max="14082" width="55.28515625" style="274" customWidth="1"/>
    <col min="14083" max="14083" width="20.42578125" style="274" customWidth="1"/>
    <col min="14084" max="14084" width="8" style="274" customWidth="1"/>
    <col min="14085" max="14085" width="6" style="274" customWidth="1"/>
    <col min="14086" max="14088" width="16.42578125" style="274" customWidth="1"/>
    <col min="14089" max="14089" width="15.85546875" style="274" customWidth="1"/>
    <col min="14090" max="14336" width="11.5703125" style="274"/>
    <col min="14337" max="14337" width="9" style="274" customWidth="1"/>
    <col min="14338" max="14338" width="55.28515625" style="274" customWidth="1"/>
    <col min="14339" max="14339" width="20.42578125" style="274" customWidth="1"/>
    <col min="14340" max="14340" width="8" style="274" customWidth="1"/>
    <col min="14341" max="14341" width="6" style="274" customWidth="1"/>
    <col min="14342" max="14344" width="16.42578125" style="274" customWidth="1"/>
    <col min="14345" max="14345" width="15.85546875" style="274" customWidth="1"/>
    <col min="14346" max="14592" width="11.5703125" style="274"/>
    <col min="14593" max="14593" width="9" style="274" customWidth="1"/>
    <col min="14594" max="14594" width="55.28515625" style="274" customWidth="1"/>
    <col min="14595" max="14595" width="20.42578125" style="274" customWidth="1"/>
    <col min="14596" max="14596" width="8" style="274" customWidth="1"/>
    <col min="14597" max="14597" width="6" style="274" customWidth="1"/>
    <col min="14598" max="14600" width="16.42578125" style="274" customWidth="1"/>
    <col min="14601" max="14601" width="15.85546875" style="274" customWidth="1"/>
    <col min="14602" max="14848" width="11.5703125" style="274"/>
    <col min="14849" max="14849" width="9" style="274" customWidth="1"/>
    <col min="14850" max="14850" width="55.28515625" style="274" customWidth="1"/>
    <col min="14851" max="14851" width="20.42578125" style="274" customWidth="1"/>
    <col min="14852" max="14852" width="8" style="274" customWidth="1"/>
    <col min="14853" max="14853" width="6" style="274" customWidth="1"/>
    <col min="14854" max="14856" width="16.42578125" style="274" customWidth="1"/>
    <col min="14857" max="14857" width="15.85546875" style="274" customWidth="1"/>
    <col min="14858" max="15104" width="11.5703125" style="274"/>
    <col min="15105" max="15105" width="9" style="274" customWidth="1"/>
    <col min="15106" max="15106" width="55.28515625" style="274" customWidth="1"/>
    <col min="15107" max="15107" width="20.42578125" style="274" customWidth="1"/>
    <col min="15108" max="15108" width="8" style="274" customWidth="1"/>
    <col min="15109" max="15109" width="6" style="274" customWidth="1"/>
    <col min="15110" max="15112" width="16.42578125" style="274" customWidth="1"/>
    <col min="15113" max="15113" width="15.85546875" style="274" customWidth="1"/>
    <col min="15114" max="15360" width="11.5703125" style="274"/>
    <col min="15361" max="15361" width="9" style="274" customWidth="1"/>
    <col min="15362" max="15362" width="55.28515625" style="274" customWidth="1"/>
    <col min="15363" max="15363" width="20.42578125" style="274" customWidth="1"/>
    <col min="15364" max="15364" width="8" style="274" customWidth="1"/>
    <col min="15365" max="15365" width="6" style="274" customWidth="1"/>
    <col min="15366" max="15368" width="16.42578125" style="274" customWidth="1"/>
    <col min="15369" max="15369" width="15.85546875" style="274" customWidth="1"/>
    <col min="15370" max="15616" width="11.5703125" style="274"/>
    <col min="15617" max="15617" width="9" style="274" customWidth="1"/>
    <col min="15618" max="15618" width="55.28515625" style="274" customWidth="1"/>
    <col min="15619" max="15619" width="20.42578125" style="274" customWidth="1"/>
    <col min="15620" max="15620" width="8" style="274" customWidth="1"/>
    <col min="15621" max="15621" width="6" style="274" customWidth="1"/>
    <col min="15622" max="15624" width="16.42578125" style="274" customWidth="1"/>
    <col min="15625" max="15625" width="15.85546875" style="274" customWidth="1"/>
    <col min="15626" max="15872" width="11.5703125" style="274"/>
    <col min="15873" max="15873" width="9" style="274" customWidth="1"/>
    <col min="15874" max="15874" width="55.28515625" style="274" customWidth="1"/>
    <col min="15875" max="15875" width="20.42578125" style="274" customWidth="1"/>
    <col min="15876" max="15876" width="8" style="274" customWidth="1"/>
    <col min="15877" max="15877" width="6" style="274" customWidth="1"/>
    <col min="15878" max="15880" width="16.42578125" style="274" customWidth="1"/>
    <col min="15881" max="15881" width="15.85546875" style="274" customWidth="1"/>
    <col min="15882" max="16128" width="11.5703125" style="274"/>
    <col min="16129" max="16129" width="9" style="274" customWidth="1"/>
    <col min="16130" max="16130" width="55.28515625" style="274" customWidth="1"/>
    <col min="16131" max="16131" width="20.42578125" style="274" customWidth="1"/>
    <col min="16132" max="16132" width="8" style="274" customWidth="1"/>
    <col min="16133" max="16133" width="6" style="274" customWidth="1"/>
    <col min="16134" max="16136" width="16.42578125" style="274" customWidth="1"/>
    <col min="16137" max="16137" width="15.85546875" style="274" customWidth="1"/>
    <col min="16138" max="16384" width="11.5703125" style="274"/>
  </cols>
  <sheetData>
    <row r="1" spans="1:9" ht="13.5" thickBot="1">
      <c r="A1" s="274" t="s">
        <v>1171</v>
      </c>
      <c r="B1" s="275"/>
      <c r="C1" s="275"/>
      <c r="D1" s="276" t="s">
        <v>1172</v>
      </c>
      <c r="E1" s="277"/>
      <c r="F1" s="277"/>
      <c r="G1" s="277"/>
      <c r="H1" s="277"/>
      <c r="I1" s="277"/>
    </row>
    <row r="2" spans="1:9" ht="13.5" thickBot="1">
      <c r="A2" s="278"/>
      <c r="B2" s="279" t="s">
        <v>1173</v>
      </c>
      <c r="C2" s="279"/>
      <c r="D2" s="280"/>
      <c r="E2" s="280"/>
      <c r="F2" s="280"/>
      <c r="G2" s="280"/>
      <c r="H2" s="280"/>
      <c r="I2" s="281"/>
    </row>
    <row r="3" spans="1:9" ht="13.5" thickBot="1">
      <c r="A3" s="282" t="s">
        <v>1174</v>
      </c>
      <c r="B3" s="283" t="s">
        <v>1175</v>
      </c>
      <c r="C3" s="283" t="s">
        <v>1176</v>
      </c>
      <c r="D3" s="283" t="s">
        <v>1177</v>
      </c>
      <c r="E3" s="283" t="s">
        <v>1178</v>
      </c>
      <c r="F3" s="538" t="s">
        <v>899</v>
      </c>
      <c r="G3" s="538"/>
      <c r="H3" s="538" t="s">
        <v>923</v>
      </c>
      <c r="I3" s="539"/>
    </row>
    <row r="4" spans="1:9" ht="13.5" thickBot="1">
      <c r="A4" s="284" t="s">
        <v>1179</v>
      </c>
      <c r="B4" s="285" t="s">
        <v>1180</v>
      </c>
      <c r="C4" s="285" t="s">
        <v>1181</v>
      </c>
      <c r="D4" s="285" t="s">
        <v>1180</v>
      </c>
      <c r="E4" s="285" t="s">
        <v>1182</v>
      </c>
      <c r="F4" s="286" t="s">
        <v>1183</v>
      </c>
      <c r="G4" s="286" t="s">
        <v>316</v>
      </c>
      <c r="H4" s="286" t="s">
        <v>1183</v>
      </c>
      <c r="I4" s="287" t="s">
        <v>316</v>
      </c>
    </row>
    <row r="5" spans="1:9">
      <c r="A5" s="288"/>
      <c r="B5" s="289"/>
      <c r="C5" s="289"/>
      <c r="D5" s="289"/>
      <c r="E5" s="289"/>
      <c r="F5" s="289"/>
      <c r="G5" s="289"/>
      <c r="H5" s="289"/>
      <c r="I5" s="290"/>
    </row>
    <row r="6" spans="1:9">
      <c r="A6" s="291" t="s">
        <v>881</v>
      </c>
      <c r="B6" s="292"/>
      <c r="C6" s="293"/>
      <c r="D6" s="294"/>
      <c r="E6" s="295"/>
      <c r="F6" s="295"/>
      <c r="G6" s="295"/>
      <c r="H6" s="295"/>
      <c r="I6" s="296"/>
    </row>
    <row r="7" spans="1:9" ht="25.5" customHeight="1">
      <c r="A7" s="540" t="s">
        <v>882</v>
      </c>
      <c r="B7" s="541"/>
      <c r="C7" s="541"/>
      <c r="D7" s="541"/>
      <c r="E7" s="541"/>
      <c r="F7" s="541"/>
      <c r="G7" s="541"/>
      <c r="H7" s="541"/>
      <c r="I7" s="542"/>
    </row>
    <row r="8" spans="1:9" ht="14.1" customHeight="1">
      <c r="A8" s="540" t="s">
        <v>883</v>
      </c>
      <c r="B8" s="541"/>
      <c r="C8" s="541"/>
      <c r="D8" s="541"/>
      <c r="E8" s="541"/>
      <c r="F8" s="541"/>
      <c r="G8" s="541"/>
      <c r="H8" s="541"/>
      <c r="I8" s="542"/>
    </row>
    <row r="9" spans="1:9" ht="14.1" customHeight="1">
      <c r="A9" s="540" t="s">
        <v>884</v>
      </c>
      <c r="B9" s="541"/>
      <c r="C9" s="541"/>
      <c r="D9" s="541"/>
      <c r="E9" s="541"/>
      <c r="F9" s="541"/>
      <c r="G9" s="541"/>
      <c r="H9" s="541"/>
      <c r="I9" s="542"/>
    </row>
    <row r="10" spans="1:9" ht="25.5" customHeight="1">
      <c r="A10" s="540" t="s">
        <v>885</v>
      </c>
      <c r="B10" s="541"/>
      <c r="C10" s="541"/>
      <c r="D10" s="541"/>
      <c r="E10" s="541"/>
      <c r="F10" s="541"/>
      <c r="G10" s="541"/>
      <c r="H10" s="541"/>
      <c r="I10" s="542"/>
    </row>
    <row r="11" spans="1:9">
      <c r="A11" s="540" t="s">
        <v>886</v>
      </c>
      <c r="B11" s="541"/>
      <c r="C11" s="541"/>
      <c r="D11" s="541"/>
      <c r="E11" s="541"/>
      <c r="F11" s="541"/>
      <c r="G11" s="541"/>
      <c r="H11" s="541"/>
      <c r="I11" s="542"/>
    </row>
    <row r="12" spans="1:9">
      <c r="A12" s="543" t="s">
        <v>887</v>
      </c>
      <c r="B12" s="544"/>
      <c r="C12" s="544"/>
      <c r="D12" s="544"/>
      <c r="E12" s="544"/>
      <c r="F12" s="544"/>
      <c r="G12" s="544"/>
      <c r="H12" s="544"/>
      <c r="I12" s="545"/>
    </row>
    <row r="13" spans="1:9">
      <c r="A13" s="543" t="s">
        <v>888</v>
      </c>
      <c r="B13" s="544"/>
      <c r="C13" s="544"/>
      <c r="D13" s="544"/>
      <c r="E13" s="544"/>
      <c r="F13" s="544"/>
      <c r="G13" s="544"/>
      <c r="H13" s="544"/>
      <c r="I13" s="545"/>
    </row>
    <row r="14" spans="1:9" ht="14.1" customHeight="1">
      <c r="A14" s="540" t="s">
        <v>889</v>
      </c>
      <c r="B14" s="541"/>
      <c r="C14" s="541"/>
      <c r="D14" s="541"/>
      <c r="E14" s="541"/>
      <c r="F14" s="541"/>
      <c r="G14" s="541"/>
      <c r="H14" s="541"/>
      <c r="I14" s="542"/>
    </row>
    <row r="15" spans="1:9" ht="45.75" customHeight="1">
      <c r="A15" s="546" t="s">
        <v>890</v>
      </c>
      <c r="B15" s="547"/>
      <c r="C15" s="547"/>
      <c r="D15" s="547"/>
      <c r="E15" s="547"/>
      <c r="F15" s="547"/>
      <c r="G15" s="547"/>
      <c r="H15" s="547"/>
      <c r="I15" s="548"/>
    </row>
    <row r="16" spans="1:9" ht="14.1" customHeight="1">
      <c r="A16" s="536" t="s">
        <v>891</v>
      </c>
      <c r="B16" s="536"/>
      <c r="C16" s="536"/>
      <c r="D16" s="536"/>
      <c r="E16" s="536"/>
      <c r="F16" s="536"/>
      <c r="G16" s="536"/>
      <c r="H16" s="536"/>
      <c r="I16" s="537"/>
    </row>
    <row r="17" spans="1:10" ht="28.5" customHeight="1">
      <c r="A17" s="540" t="s">
        <v>892</v>
      </c>
      <c r="B17" s="541"/>
      <c r="C17" s="541"/>
      <c r="D17" s="541"/>
      <c r="E17" s="541"/>
      <c r="F17" s="541"/>
      <c r="G17" s="541"/>
      <c r="H17" s="541"/>
      <c r="I17" s="542"/>
    </row>
    <row r="18" spans="1:10" ht="14.1" customHeight="1">
      <c r="A18" s="543" t="s">
        <v>893</v>
      </c>
      <c r="B18" s="544"/>
      <c r="C18" s="544"/>
      <c r="D18" s="544"/>
      <c r="E18" s="544"/>
      <c r="F18" s="544"/>
      <c r="G18" s="544"/>
      <c r="H18" s="544"/>
      <c r="I18" s="545"/>
    </row>
    <row r="19" spans="1:10" ht="27.75" customHeight="1">
      <c r="A19" s="543" t="s">
        <v>894</v>
      </c>
      <c r="B19" s="544"/>
      <c r="C19" s="544"/>
      <c r="D19" s="544"/>
      <c r="E19" s="544"/>
      <c r="F19" s="544"/>
      <c r="G19" s="544"/>
      <c r="H19" s="544"/>
      <c r="I19" s="545"/>
    </row>
    <row r="20" spans="1:10" ht="24.75" customHeight="1">
      <c r="A20" s="543" t="s">
        <v>895</v>
      </c>
      <c r="B20" s="544"/>
      <c r="C20" s="544"/>
      <c r="D20" s="544"/>
      <c r="E20" s="544"/>
      <c r="F20" s="544"/>
      <c r="G20" s="544"/>
      <c r="H20" s="544"/>
      <c r="I20" s="545"/>
    </row>
    <row r="21" spans="1:10" ht="14.1" customHeight="1">
      <c r="A21" s="543" t="s">
        <v>896</v>
      </c>
      <c r="B21" s="544"/>
      <c r="C21" s="544"/>
      <c r="D21" s="544"/>
      <c r="E21" s="544"/>
      <c r="F21" s="544"/>
      <c r="G21" s="544"/>
      <c r="H21" s="544"/>
      <c r="I21" s="545"/>
    </row>
    <row r="22" spans="1:10" ht="13.5" thickBot="1">
      <c r="A22" s="297"/>
      <c r="B22" s="298"/>
      <c r="C22" s="299"/>
      <c r="D22" s="300"/>
      <c r="E22" s="301"/>
      <c r="F22" s="301"/>
      <c r="G22" s="301"/>
      <c r="H22" s="301"/>
      <c r="I22" s="302"/>
    </row>
    <row r="23" spans="1:10" ht="30">
      <c r="A23" s="303" t="s">
        <v>1184</v>
      </c>
      <c r="B23" s="304" t="s">
        <v>1185</v>
      </c>
      <c r="C23" s="305"/>
      <c r="D23" s="305"/>
      <c r="E23" s="305"/>
      <c r="F23" s="305"/>
      <c r="G23" s="305"/>
      <c r="H23" s="305"/>
      <c r="I23" s="306"/>
    </row>
    <row r="24" spans="1:10" ht="18" customHeight="1" thickBot="1">
      <c r="A24" s="307" t="s">
        <v>1186</v>
      </c>
      <c r="B24" s="308" t="s">
        <v>1187</v>
      </c>
      <c r="C24" s="309"/>
      <c r="D24" s="309"/>
      <c r="E24" s="309"/>
      <c r="F24" s="309"/>
      <c r="G24" s="309"/>
      <c r="H24" s="309"/>
      <c r="I24" s="310"/>
    </row>
    <row r="25" spans="1:10">
      <c r="A25" s="311"/>
      <c r="B25" s="312"/>
      <c r="C25" s="313"/>
      <c r="D25" s="314"/>
      <c r="E25" s="313"/>
      <c r="F25" s="313"/>
      <c r="G25" s="313"/>
      <c r="H25" s="313"/>
      <c r="I25" s="315"/>
    </row>
    <row r="26" spans="1:10" s="324" customFormat="1">
      <c r="A26" s="316" t="s">
        <v>364</v>
      </c>
      <c r="B26" s="317" t="s">
        <v>365</v>
      </c>
      <c r="C26" s="318"/>
      <c r="D26" s="319"/>
      <c r="E26" s="320"/>
      <c r="F26" s="319"/>
      <c r="G26" s="321"/>
      <c r="H26" s="319"/>
      <c r="I26" s="322"/>
      <c r="J26" s="323"/>
    </row>
    <row r="27" spans="1:10" ht="51">
      <c r="A27" s="325" t="s">
        <v>366</v>
      </c>
      <c r="B27" s="326" t="s">
        <v>1188</v>
      </c>
      <c r="C27" s="327" t="s">
        <v>1189</v>
      </c>
      <c r="D27" s="328">
        <v>1</v>
      </c>
      <c r="E27" s="329" t="s">
        <v>936</v>
      </c>
      <c r="F27" s="394"/>
      <c r="G27" s="330">
        <f t="shared" ref="G27:G40" si="0">F27*D27</f>
        <v>0</v>
      </c>
      <c r="H27" s="394"/>
      <c r="I27" s="331">
        <f t="shared" ref="I27:I40" si="1">CEILING(H27*D27,1)</f>
        <v>0</v>
      </c>
    </row>
    <row r="28" spans="1:10" ht="38.25">
      <c r="A28" s="325" t="s">
        <v>367</v>
      </c>
      <c r="B28" s="326" t="s">
        <v>1190</v>
      </c>
      <c r="C28" s="327" t="s">
        <v>1189</v>
      </c>
      <c r="D28" s="328">
        <v>1</v>
      </c>
      <c r="E28" s="329" t="s">
        <v>936</v>
      </c>
      <c r="F28" s="394"/>
      <c r="G28" s="330">
        <f t="shared" si="0"/>
        <v>0</v>
      </c>
      <c r="H28" s="394"/>
      <c r="I28" s="331">
        <f t="shared" si="1"/>
        <v>0</v>
      </c>
    </row>
    <row r="29" spans="1:10" ht="51">
      <c r="A29" s="325" t="s">
        <v>368</v>
      </c>
      <c r="B29" s="326" t="s">
        <v>1191</v>
      </c>
      <c r="C29" s="327" t="s">
        <v>1189</v>
      </c>
      <c r="D29" s="328">
        <v>1</v>
      </c>
      <c r="E29" s="329" t="s">
        <v>936</v>
      </c>
      <c r="F29" s="394"/>
      <c r="G29" s="330">
        <f t="shared" si="0"/>
        <v>0</v>
      </c>
      <c r="H29" s="394"/>
      <c r="I29" s="331">
        <f t="shared" si="1"/>
        <v>0</v>
      </c>
    </row>
    <row r="30" spans="1:10" ht="51">
      <c r="A30" s="325" t="s">
        <v>369</v>
      </c>
      <c r="B30" s="326" t="s">
        <v>1192</v>
      </c>
      <c r="C30" s="327" t="s">
        <v>1189</v>
      </c>
      <c r="D30" s="328">
        <v>1</v>
      </c>
      <c r="E30" s="329" t="s">
        <v>936</v>
      </c>
      <c r="F30" s="394"/>
      <c r="G30" s="330">
        <f t="shared" si="0"/>
        <v>0</v>
      </c>
      <c r="H30" s="394"/>
      <c r="I30" s="331">
        <f t="shared" si="1"/>
        <v>0</v>
      </c>
    </row>
    <row r="31" spans="1:10" ht="51">
      <c r="A31" s="325" t="s">
        <v>370</v>
      </c>
      <c r="B31" s="326" t="s">
        <v>1191</v>
      </c>
      <c r="C31" s="327" t="s">
        <v>1189</v>
      </c>
      <c r="D31" s="328">
        <v>1</v>
      </c>
      <c r="E31" s="329" t="s">
        <v>936</v>
      </c>
      <c r="F31" s="394"/>
      <c r="G31" s="330">
        <f t="shared" si="0"/>
        <v>0</v>
      </c>
      <c r="H31" s="394"/>
      <c r="I31" s="331">
        <f t="shared" si="1"/>
        <v>0</v>
      </c>
    </row>
    <row r="32" spans="1:10" ht="38.25">
      <c r="A32" s="325" t="s">
        <v>371</v>
      </c>
      <c r="B32" s="326" t="s">
        <v>1193</v>
      </c>
      <c r="C32" s="327" t="s">
        <v>1189</v>
      </c>
      <c r="D32" s="328">
        <v>1</v>
      </c>
      <c r="E32" s="329" t="s">
        <v>936</v>
      </c>
      <c r="F32" s="394"/>
      <c r="G32" s="330">
        <f t="shared" si="0"/>
        <v>0</v>
      </c>
      <c r="H32" s="394"/>
      <c r="I32" s="331">
        <f t="shared" si="1"/>
        <v>0</v>
      </c>
    </row>
    <row r="33" spans="1:9" ht="38.25">
      <c r="A33" s="325" t="s">
        <v>372</v>
      </c>
      <c r="B33" s="326" t="s">
        <v>1193</v>
      </c>
      <c r="C33" s="327" t="s">
        <v>1189</v>
      </c>
      <c r="D33" s="328">
        <v>1</v>
      </c>
      <c r="E33" s="329" t="s">
        <v>936</v>
      </c>
      <c r="F33" s="394"/>
      <c r="G33" s="330">
        <f t="shared" si="0"/>
        <v>0</v>
      </c>
      <c r="H33" s="394"/>
      <c r="I33" s="331">
        <f t="shared" si="1"/>
        <v>0</v>
      </c>
    </row>
    <row r="34" spans="1:9" ht="38.25">
      <c r="A34" s="325" t="s">
        <v>373</v>
      </c>
      <c r="B34" s="326" t="s">
        <v>1193</v>
      </c>
      <c r="C34" s="327" t="s">
        <v>1189</v>
      </c>
      <c r="D34" s="328">
        <v>1</v>
      </c>
      <c r="E34" s="329" t="s">
        <v>936</v>
      </c>
      <c r="F34" s="394"/>
      <c r="G34" s="330">
        <f t="shared" si="0"/>
        <v>0</v>
      </c>
      <c r="H34" s="394"/>
      <c r="I34" s="331">
        <f t="shared" si="1"/>
        <v>0</v>
      </c>
    </row>
    <row r="35" spans="1:9" ht="38.25">
      <c r="A35" s="325" t="s">
        <v>374</v>
      </c>
      <c r="B35" s="326" t="s">
        <v>1190</v>
      </c>
      <c r="C35" s="327" t="s">
        <v>1189</v>
      </c>
      <c r="D35" s="328">
        <v>1</v>
      </c>
      <c r="E35" s="329" t="s">
        <v>936</v>
      </c>
      <c r="F35" s="394"/>
      <c r="G35" s="330">
        <f t="shared" si="0"/>
        <v>0</v>
      </c>
      <c r="H35" s="394"/>
      <c r="I35" s="331">
        <f t="shared" si="1"/>
        <v>0</v>
      </c>
    </row>
    <row r="36" spans="1:9" ht="38.25">
      <c r="A36" s="325" t="s">
        <v>375</v>
      </c>
      <c r="B36" s="326" t="s">
        <v>1193</v>
      </c>
      <c r="C36" s="327" t="s">
        <v>1189</v>
      </c>
      <c r="D36" s="328">
        <v>1</v>
      </c>
      <c r="E36" s="329" t="s">
        <v>936</v>
      </c>
      <c r="F36" s="394"/>
      <c r="G36" s="330">
        <f t="shared" si="0"/>
        <v>0</v>
      </c>
      <c r="H36" s="394"/>
      <c r="I36" s="331">
        <f t="shared" si="1"/>
        <v>0</v>
      </c>
    </row>
    <row r="37" spans="1:9" ht="38.25">
      <c r="A37" s="325" t="s">
        <v>376</v>
      </c>
      <c r="B37" s="326" t="s">
        <v>1193</v>
      </c>
      <c r="C37" s="327" t="s">
        <v>1189</v>
      </c>
      <c r="D37" s="328">
        <v>1</v>
      </c>
      <c r="E37" s="329" t="s">
        <v>936</v>
      </c>
      <c r="F37" s="394"/>
      <c r="G37" s="330">
        <f t="shared" si="0"/>
        <v>0</v>
      </c>
      <c r="H37" s="394"/>
      <c r="I37" s="331">
        <f t="shared" si="1"/>
        <v>0</v>
      </c>
    </row>
    <row r="38" spans="1:9" ht="38.25">
      <c r="A38" s="325" t="s">
        <v>377</v>
      </c>
      <c r="B38" s="326" t="s">
        <v>1194</v>
      </c>
      <c r="C38" s="327" t="s">
        <v>1189</v>
      </c>
      <c r="D38" s="328">
        <v>1</v>
      </c>
      <c r="E38" s="329" t="s">
        <v>936</v>
      </c>
      <c r="F38" s="394"/>
      <c r="G38" s="330">
        <f t="shared" si="0"/>
        <v>0</v>
      </c>
      <c r="H38" s="394"/>
      <c r="I38" s="331">
        <f t="shared" si="1"/>
        <v>0</v>
      </c>
    </row>
    <row r="39" spans="1:9" ht="38.25">
      <c r="A39" s="325" t="s">
        <v>378</v>
      </c>
      <c r="B39" s="326" t="s">
        <v>1194</v>
      </c>
      <c r="C39" s="327" t="s">
        <v>1189</v>
      </c>
      <c r="D39" s="328">
        <v>1</v>
      </c>
      <c r="E39" s="329" t="s">
        <v>936</v>
      </c>
      <c r="F39" s="394"/>
      <c r="G39" s="330">
        <f t="shared" si="0"/>
        <v>0</v>
      </c>
      <c r="H39" s="394"/>
      <c r="I39" s="331">
        <f t="shared" si="1"/>
        <v>0</v>
      </c>
    </row>
    <row r="40" spans="1:9" ht="38.25">
      <c r="A40" s="325" t="s">
        <v>379</v>
      </c>
      <c r="B40" s="326" t="s">
        <v>1193</v>
      </c>
      <c r="C40" s="327" t="s">
        <v>1189</v>
      </c>
      <c r="D40" s="328">
        <v>1</v>
      </c>
      <c r="E40" s="329" t="s">
        <v>936</v>
      </c>
      <c r="F40" s="394"/>
      <c r="G40" s="330">
        <f t="shared" si="0"/>
        <v>0</v>
      </c>
      <c r="H40" s="394"/>
      <c r="I40" s="331">
        <f t="shared" si="1"/>
        <v>0</v>
      </c>
    </row>
    <row r="41" spans="1:9" ht="76.5">
      <c r="A41" s="332" t="s">
        <v>380</v>
      </c>
      <c r="B41" s="333" t="s">
        <v>1195</v>
      </c>
      <c r="C41" s="334" t="s">
        <v>1189</v>
      </c>
      <c r="D41" s="335">
        <v>13</v>
      </c>
      <c r="E41" s="336" t="s">
        <v>936</v>
      </c>
      <c r="F41" s="394"/>
      <c r="G41" s="330">
        <f>F41*D41</f>
        <v>0</v>
      </c>
      <c r="H41" s="394"/>
      <c r="I41" s="331">
        <f>CEILING(H41*D41,1)</f>
        <v>0</v>
      </c>
    </row>
    <row r="42" spans="1:9" ht="76.5">
      <c r="A42" s="332" t="s">
        <v>381</v>
      </c>
      <c r="B42" s="333" t="s">
        <v>1196</v>
      </c>
      <c r="C42" s="334" t="s">
        <v>1189</v>
      </c>
      <c r="D42" s="335">
        <v>11</v>
      </c>
      <c r="E42" s="336" t="s">
        <v>936</v>
      </c>
      <c r="F42" s="394"/>
      <c r="G42" s="330">
        <f>F42*D42</f>
        <v>0</v>
      </c>
      <c r="H42" s="394"/>
      <c r="I42" s="331">
        <f>CEILING(H42*D42,1)</f>
        <v>0</v>
      </c>
    </row>
    <row r="43" spans="1:9" ht="76.5">
      <c r="A43" s="332" t="s">
        <v>382</v>
      </c>
      <c r="B43" s="333" t="s">
        <v>1197</v>
      </c>
      <c r="C43" s="334" t="s">
        <v>1189</v>
      </c>
      <c r="D43" s="335">
        <v>1</v>
      </c>
      <c r="E43" s="336" t="s">
        <v>936</v>
      </c>
      <c r="F43" s="394"/>
      <c r="G43" s="330">
        <f>F43*D43</f>
        <v>0</v>
      </c>
      <c r="H43" s="394"/>
      <c r="I43" s="331">
        <f>CEILING(H43*D43,1)</f>
        <v>0</v>
      </c>
    </row>
    <row r="44" spans="1:9" ht="38.25">
      <c r="A44" s="337" t="s">
        <v>383</v>
      </c>
      <c r="B44" s="338" t="s">
        <v>1198</v>
      </c>
      <c r="C44" s="334" t="s">
        <v>1189</v>
      </c>
      <c r="D44" s="339">
        <v>34</v>
      </c>
      <c r="E44" s="336" t="s">
        <v>384</v>
      </c>
      <c r="F44" s="394"/>
      <c r="G44" s="330">
        <f t="shared" ref="G44:G56" si="2">F44*D44</f>
        <v>0</v>
      </c>
      <c r="H44" s="394"/>
      <c r="I44" s="331">
        <f t="shared" ref="I44:I56" si="3">CEILING(H44*D44,1)</f>
        <v>0</v>
      </c>
    </row>
    <row r="45" spans="1:9" ht="38.25">
      <c r="A45" s="337" t="s">
        <v>385</v>
      </c>
      <c r="B45" s="338" t="s">
        <v>1199</v>
      </c>
      <c r="C45" s="334" t="s">
        <v>1189</v>
      </c>
      <c r="D45" s="339">
        <v>87</v>
      </c>
      <c r="E45" s="336" t="s">
        <v>384</v>
      </c>
      <c r="F45" s="394"/>
      <c r="G45" s="330">
        <f t="shared" si="2"/>
        <v>0</v>
      </c>
      <c r="H45" s="394"/>
      <c r="I45" s="331">
        <f t="shared" si="3"/>
        <v>0</v>
      </c>
    </row>
    <row r="46" spans="1:9" ht="38.25">
      <c r="A46" s="337" t="s">
        <v>386</v>
      </c>
      <c r="B46" s="338" t="s">
        <v>1200</v>
      </c>
      <c r="C46" s="334" t="s">
        <v>1189</v>
      </c>
      <c r="D46" s="339">
        <v>34</v>
      </c>
      <c r="E46" s="336" t="s">
        <v>384</v>
      </c>
      <c r="F46" s="394"/>
      <c r="G46" s="330">
        <f t="shared" si="2"/>
        <v>0</v>
      </c>
      <c r="H46" s="394"/>
      <c r="I46" s="331">
        <f t="shared" si="3"/>
        <v>0</v>
      </c>
    </row>
    <row r="47" spans="1:9" ht="38.25">
      <c r="A47" s="337" t="s">
        <v>387</v>
      </c>
      <c r="B47" s="338" t="s">
        <v>1201</v>
      </c>
      <c r="C47" s="334" t="s">
        <v>1189</v>
      </c>
      <c r="D47" s="339">
        <v>44</v>
      </c>
      <c r="E47" s="336" t="s">
        <v>384</v>
      </c>
      <c r="F47" s="394"/>
      <c r="G47" s="330">
        <f t="shared" si="2"/>
        <v>0</v>
      </c>
      <c r="H47" s="394"/>
      <c r="I47" s="331">
        <f t="shared" si="3"/>
        <v>0</v>
      </c>
    </row>
    <row r="48" spans="1:9" ht="38.25">
      <c r="A48" s="337" t="s">
        <v>388</v>
      </c>
      <c r="B48" s="338" t="s">
        <v>1202</v>
      </c>
      <c r="C48" s="334" t="s">
        <v>1189</v>
      </c>
      <c r="D48" s="339">
        <v>3</v>
      </c>
      <c r="E48" s="336" t="s">
        <v>384</v>
      </c>
      <c r="F48" s="394"/>
      <c r="G48" s="330">
        <f t="shared" si="2"/>
        <v>0</v>
      </c>
      <c r="H48" s="394"/>
      <c r="I48" s="331">
        <f t="shared" si="3"/>
        <v>0</v>
      </c>
    </row>
    <row r="49" spans="1:10" ht="38.25">
      <c r="A49" s="337" t="s">
        <v>389</v>
      </c>
      <c r="B49" s="338" t="s">
        <v>1203</v>
      </c>
      <c r="C49" s="334" t="s">
        <v>1189</v>
      </c>
      <c r="D49" s="339">
        <v>40</v>
      </c>
      <c r="E49" s="336" t="s">
        <v>384</v>
      </c>
      <c r="F49" s="394"/>
      <c r="G49" s="330">
        <f>F49*D49</f>
        <v>0</v>
      </c>
      <c r="H49" s="394"/>
      <c r="I49" s="331">
        <f>CEILING(H49*D49,1)</f>
        <v>0</v>
      </c>
    </row>
    <row r="50" spans="1:10" ht="63.75">
      <c r="A50" s="325" t="s">
        <v>390</v>
      </c>
      <c r="B50" s="338" t="s">
        <v>1204</v>
      </c>
      <c r="C50" s="334" t="s">
        <v>1189</v>
      </c>
      <c r="D50" s="340">
        <v>2</v>
      </c>
      <c r="E50" s="336" t="s">
        <v>936</v>
      </c>
      <c r="F50" s="394"/>
      <c r="G50" s="330">
        <f>F50*D50</f>
        <v>0</v>
      </c>
      <c r="H50" s="394"/>
      <c r="I50" s="341">
        <f>CEILING(H50*D50,1)</f>
        <v>0</v>
      </c>
    </row>
    <row r="51" spans="1:10" ht="25.5">
      <c r="A51" s="332" t="s">
        <v>391</v>
      </c>
      <c r="B51" s="333" t="s">
        <v>1205</v>
      </c>
      <c r="C51" s="334" t="s">
        <v>1189</v>
      </c>
      <c r="D51" s="340">
        <v>4</v>
      </c>
      <c r="E51" s="336" t="s">
        <v>936</v>
      </c>
      <c r="F51" s="394"/>
      <c r="G51" s="330">
        <f t="shared" si="2"/>
        <v>0</v>
      </c>
      <c r="H51" s="394"/>
      <c r="I51" s="341">
        <f t="shared" si="3"/>
        <v>0</v>
      </c>
    </row>
    <row r="52" spans="1:10">
      <c r="A52" s="342" t="s">
        <v>392</v>
      </c>
      <c r="B52" s="338" t="s">
        <v>393</v>
      </c>
      <c r="C52" s="334" t="s">
        <v>1189</v>
      </c>
      <c r="D52" s="328">
        <v>8</v>
      </c>
      <c r="E52" s="329" t="s">
        <v>384</v>
      </c>
      <c r="F52" s="394"/>
      <c r="G52" s="330">
        <f t="shared" si="2"/>
        <v>0</v>
      </c>
      <c r="H52" s="394"/>
      <c r="I52" s="331">
        <f t="shared" si="3"/>
        <v>0</v>
      </c>
    </row>
    <row r="53" spans="1:10">
      <c r="A53" s="343" t="s">
        <v>394</v>
      </c>
      <c r="B53" s="338" t="s">
        <v>395</v>
      </c>
      <c r="C53" s="334" t="s">
        <v>1189</v>
      </c>
      <c r="D53" s="339">
        <v>9</v>
      </c>
      <c r="E53" s="329" t="s">
        <v>214</v>
      </c>
      <c r="F53" s="394"/>
      <c r="G53" s="330">
        <f t="shared" si="2"/>
        <v>0</v>
      </c>
      <c r="H53" s="394"/>
      <c r="I53" s="331">
        <f t="shared" si="3"/>
        <v>0</v>
      </c>
    </row>
    <row r="54" spans="1:10" ht="25.5">
      <c r="A54" s="343" t="s">
        <v>396</v>
      </c>
      <c r="B54" s="338" t="s">
        <v>1206</v>
      </c>
      <c r="C54" s="334" t="s">
        <v>1189</v>
      </c>
      <c r="D54" s="339">
        <v>180</v>
      </c>
      <c r="E54" s="329" t="s">
        <v>384</v>
      </c>
      <c r="F54" s="394"/>
      <c r="G54" s="330">
        <f t="shared" si="2"/>
        <v>0</v>
      </c>
      <c r="H54" s="394"/>
      <c r="I54" s="331">
        <f t="shared" si="3"/>
        <v>0</v>
      </c>
    </row>
    <row r="55" spans="1:10" ht="25.5">
      <c r="A55" s="343" t="s">
        <v>397</v>
      </c>
      <c r="B55" s="338" t="s">
        <v>1207</v>
      </c>
      <c r="C55" s="334" t="s">
        <v>1189</v>
      </c>
      <c r="D55" s="339">
        <v>150</v>
      </c>
      <c r="E55" s="329" t="s">
        <v>384</v>
      </c>
      <c r="F55" s="394"/>
      <c r="G55" s="330">
        <f t="shared" si="2"/>
        <v>0</v>
      </c>
      <c r="H55" s="394"/>
      <c r="I55" s="331">
        <f t="shared" si="3"/>
        <v>0</v>
      </c>
    </row>
    <row r="56" spans="1:10" ht="67.5" customHeight="1">
      <c r="A56" s="337" t="s">
        <v>398</v>
      </c>
      <c r="B56" s="344" t="s">
        <v>1208</v>
      </c>
      <c r="C56" s="334" t="s">
        <v>1189</v>
      </c>
      <c r="D56" s="340">
        <v>6</v>
      </c>
      <c r="E56" s="329" t="s">
        <v>384</v>
      </c>
      <c r="F56" s="394"/>
      <c r="G56" s="330">
        <f t="shared" si="2"/>
        <v>0</v>
      </c>
      <c r="H56" s="394"/>
      <c r="I56" s="331">
        <f t="shared" si="3"/>
        <v>0</v>
      </c>
    </row>
    <row r="57" spans="1:10" ht="25.5">
      <c r="A57" s="337" t="s">
        <v>399</v>
      </c>
      <c r="B57" s="338" t="s">
        <v>1209</v>
      </c>
      <c r="C57" s="334" t="s">
        <v>1189</v>
      </c>
      <c r="D57" s="340">
        <v>8</v>
      </c>
      <c r="E57" s="329" t="s">
        <v>97</v>
      </c>
      <c r="F57" s="395">
        <v>0</v>
      </c>
      <c r="G57" s="395">
        <f>F57*D57</f>
        <v>0</v>
      </c>
      <c r="H57" s="394"/>
      <c r="I57" s="331">
        <f>CEILING(H57*D57,1)</f>
        <v>0</v>
      </c>
    </row>
    <row r="58" spans="1:10" ht="25.5">
      <c r="A58" s="448" t="s">
        <v>400</v>
      </c>
      <c r="B58" s="449" t="s">
        <v>1367</v>
      </c>
      <c r="C58" s="334" t="s">
        <v>1189</v>
      </c>
      <c r="D58" s="450">
        <v>1</v>
      </c>
      <c r="E58" s="329" t="s">
        <v>1368</v>
      </c>
      <c r="F58" s="457"/>
      <c r="G58" s="451">
        <f>F58*D58</f>
        <v>0</v>
      </c>
      <c r="H58" s="457"/>
      <c r="I58" s="452">
        <f>CEILING(H58*D58,1)</f>
        <v>0</v>
      </c>
    </row>
    <row r="59" spans="1:10" ht="76.5">
      <c r="A59" s="448" t="s">
        <v>1374</v>
      </c>
      <c r="B59" s="449" t="s">
        <v>1210</v>
      </c>
      <c r="C59" s="334" t="s">
        <v>1189</v>
      </c>
      <c r="D59" s="453">
        <v>80</v>
      </c>
      <c r="E59" s="454" t="s">
        <v>214</v>
      </c>
      <c r="F59" s="457"/>
      <c r="G59" s="451">
        <f t="shared" ref="G59" si="4">F59*D59</f>
        <v>0</v>
      </c>
      <c r="H59" s="455">
        <v>0</v>
      </c>
      <c r="I59" s="456">
        <f t="shared" ref="I59" si="5">CEILING(H59*D59,1)</f>
        <v>0</v>
      </c>
    </row>
    <row r="60" spans="1:10">
      <c r="A60" s="337"/>
      <c r="B60" s="338"/>
      <c r="C60" s="347"/>
      <c r="D60" s="339"/>
      <c r="E60" s="347"/>
      <c r="F60" s="330"/>
      <c r="G60" s="330"/>
      <c r="H60" s="345"/>
      <c r="I60" s="346"/>
    </row>
    <row r="61" spans="1:10" s="324" customFormat="1">
      <c r="A61" s="316" t="s">
        <v>401</v>
      </c>
      <c r="B61" s="317" t="s">
        <v>402</v>
      </c>
      <c r="C61" s="318"/>
      <c r="D61" s="319"/>
      <c r="E61" s="320"/>
      <c r="F61" s="319"/>
      <c r="G61" s="321"/>
      <c r="H61" s="319"/>
      <c r="I61" s="322"/>
      <c r="J61" s="323"/>
    </row>
    <row r="62" spans="1:10" ht="51">
      <c r="A62" s="325" t="s">
        <v>403</v>
      </c>
      <c r="B62" s="326" t="s">
        <v>1211</v>
      </c>
      <c r="C62" s="334" t="s">
        <v>1189</v>
      </c>
      <c r="D62" s="328">
        <v>1</v>
      </c>
      <c r="E62" s="329" t="s">
        <v>936</v>
      </c>
      <c r="F62" s="394"/>
      <c r="G62" s="330">
        <f t="shared" ref="G62:G96" si="6">F62*D62</f>
        <v>0</v>
      </c>
      <c r="H62" s="394"/>
      <c r="I62" s="331">
        <f t="shared" ref="I62:I96" si="7">CEILING(H62*D62,1)</f>
        <v>0</v>
      </c>
    </row>
    <row r="63" spans="1:10" ht="38.25">
      <c r="A63" s="325" t="s">
        <v>404</v>
      </c>
      <c r="B63" s="326" t="s">
        <v>1193</v>
      </c>
      <c r="C63" s="334" t="s">
        <v>1189</v>
      </c>
      <c r="D63" s="328">
        <v>1</v>
      </c>
      <c r="E63" s="329" t="s">
        <v>936</v>
      </c>
      <c r="F63" s="394"/>
      <c r="G63" s="330">
        <f t="shared" si="6"/>
        <v>0</v>
      </c>
      <c r="H63" s="394"/>
      <c r="I63" s="331">
        <f t="shared" si="7"/>
        <v>0</v>
      </c>
    </row>
    <row r="64" spans="1:10" ht="38.25">
      <c r="A64" s="325" t="s">
        <v>405</v>
      </c>
      <c r="B64" s="326" t="s">
        <v>1193</v>
      </c>
      <c r="C64" s="334" t="s">
        <v>1189</v>
      </c>
      <c r="D64" s="328">
        <v>1</v>
      </c>
      <c r="E64" s="329" t="s">
        <v>936</v>
      </c>
      <c r="F64" s="394"/>
      <c r="G64" s="330">
        <f t="shared" si="6"/>
        <v>0</v>
      </c>
      <c r="H64" s="394"/>
      <c r="I64" s="331">
        <f t="shared" si="7"/>
        <v>0</v>
      </c>
    </row>
    <row r="65" spans="1:9" ht="38.25">
      <c r="A65" s="325" t="s">
        <v>406</v>
      </c>
      <c r="B65" s="326" t="s">
        <v>1193</v>
      </c>
      <c r="C65" s="334" t="s">
        <v>1189</v>
      </c>
      <c r="D65" s="328">
        <v>1</v>
      </c>
      <c r="E65" s="329" t="s">
        <v>936</v>
      </c>
      <c r="F65" s="394"/>
      <c r="G65" s="330">
        <f t="shared" si="6"/>
        <v>0</v>
      </c>
      <c r="H65" s="394"/>
      <c r="I65" s="331">
        <f t="shared" si="7"/>
        <v>0</v>
      </c>
    </row>
    <row r="66" spans="1:9" ht="38.25">
      <c r="A66" s="325" t="s">
        <v>407</v>
      </c>
      <c r="B66" s="326" t="s">
        <v>1193</v>
      </c>
      <c r="C66" s="334" t="s">
        <v>1189</v>
      </c>
      <c r="D66" s="328">
        <v>1</v>
      </c>
      <c r="E66" s="329" t="s">
        <v>936</v>
      </c>
      <c r="F66" s="394"/>
      <c r="G66" s="330">
        <f t="shared" si="6"/>
        <v>0</v>
      </c>
      <c r="H66" s="394"/>
      <c r="I66" s="331">
        <f t="shared" si="7"/>
        <v>0</v>
      </c>
    </row>
    <row r="67" spans="1:9" ht="38.25">
      <c r="A67" s="325" t="s">
        <v>408</v>
      </c>
      <c r="B67" s="326" t="s">
        <v>1193</v>
      </c>
      <c r="C67" s="334" t="s">
        <v>1189</v>
      </c>
      <c r="D67" s="328">
        <v>1</v>
      </c>
      <c r="E67" s="329" t="s">
        <v>936</v>
      </c>
      <c r="F67" s="394"/>
      <c r="G67" s="330">
        <f t="shared" si="6"/>
        <v>0</v>
      </c>
      <c r="H67" s="394"/>
      <c r="I67" s="331">
        <f t="shared" si="7"/>
        <v>0</v>
      </c>
    </row>
    <row r="68" spans="1:9" ht="38.25">
      <c r="A68" s="325" t="s">
        <v>409</v>
      </c>
      <c r="B68" s="326" t="s">
        <v>1193</v>
      </c>
      <c r="C68" s="334" t="s">
        <v>1189</v>
      </c>
      <c r="D68" s="328">
        <v>1</v>
      </c>
      <c r="E68" s="329" t="s">
        <v>936</v>
      </c>
      <c r="F68" s="394"/>
      <c r="G68" s="330">
        <f t="shared" si="6"/>
        <v>0</v>
      </c>
      <c r="H68" s="394"/>
      <c r="I68" s="331">
        <f t="shared" si="7"/>
        <v>0</v>
      </c>
    </row>
    <row r="69" spans="1:9" ht="38.25">
      <c r="A69" s="325" t="s">
        <v>410</v>
      </c>
      <c r="B69" s="326" t="s">
        <v>1193</v>
      </c>
      <c r="C69" s="334" t="s">
        <v>1189</v>
      </c>
      <c r="D69" s="328">
        <v>1</v>
      </c>
      <c r="E69" s="329" t="s">
        <v>936</v>
      </c>
      <c r="F69" s="394"/>
      <c r="G69" s="330">
        <f t="shared" si="6"/>
        <v>0</v>
      </c>
      <c r="H69" s="394"/>
      <c r="I69" s="331">
        <f t="shared" si="7"/>
        <v>0</v>
      </c>
    </row>
    <row r="70" spans="1:9" ht="38.25">
      <c r="A70" s="325" t="s">
        <v>411</v>
      </c>
      <c r="B70" s="326" t="s">
        <v>1193</v>
      </c>
      <c r="C70" s="334" t="s">
        <v>1189</v>
      </c>
      <c r="D70" s="328">
        <v>1</v>
      </c>
      <c r="E70" s="329" t="s">
        <v>936</v>
      </c>
      <c r="F70" s="394"/>
      <c r="G70" s="330">
        <f t="shared" si="6"/>
        <v>0</v>
      </c>
      <c r="H70" s="394"/>
      <c r="I70" s="331">
        <f t="shared" si="7"/>
        <v>0</v>
      </c>
    </row>
    <row r="71" spans="1:9" ht="38.25">
      <c r="A71" s="325" t="s">
        <v>412</v>
      </c>
      <c r="B71" s="326" t="s">
        <v>1193</v>
      </c>
      <c r="C71" s="334" t="s">
        <v>1189</v>
      </c>
      <c r="D71" s="328">
        <v>1</v>
      </c>
      <c r="E71" s="329" t="s">
        <v>936</v>
      </c>
      <c r="F71" s="394"/>
      <c r="G71" s="330">
        <f t="shared" si="6"/>
        <v>0</v>
      </c>
      <c r="H71" s="394"/>
      <c r="I71" s="331">
        <f t="shared" si="7"/>
        <v>0</v>
      </c>
    </row>
    <row r="72" spans="1:9" ht="38.25">
      <c r="A72" s="325" t="s">
        <v>413</v>
      </c>
      <c r="B72" s="326" t="s">
        <v>1193</v>
      </c>
      <c r="C72" s="334" t="s">
        <v>1189</v>
      </c>
      <c r="D72" s="328">
        <v>1</v>
      </c>
      <c r="E72" s="329" t="s">
        <v>936</v>
      </c>
      <c r="F72" s="394"/>
      <c r="G72" s="330">
        <f t="shared" si="6"/>
        <v>0</v>
      </c>
      <c r="H72" s="394"/>
      <c r="I72" s="331">
        <f t="shared" si="7"/>
        <v>0</v>
      </c>
    </row>
    <row r="73" spans="1:9" ht="38.25">
      <c r="A73" s="325" t="s">
        <v>414</v>
      </c>
      <c r="B73" s="326" t="s">
        <v>1193</v>
      </c>
      <c r="C73" s="334" t="s">
        <v>1189</v>
      </c>
      <c r="D73" s="328">
        <v>1</v>
      </c>
      <c r="E73" s="329" t="s">
        <v>936</v>
      </c>
      <c r="F73" s="394"/>
      <c r="G73" s="330">
        <f t="shared" si="6"/>
        <v>0</v>
      </c>
      <c r="H73" s="394"/>
      <c r="I73" s="331">
        <f t="shared" si="7"/>
        <v>0</v>
      </c>
    </row>
    <row r="74" spans="1:9" ht="38.25">
      <c r="A74" s="325" t="s">
        <v>415</v>
      </c>
      <c r="B74" s="326" t="s">
        <v>1193</v>
      </c>
      <c r="C74" s="334" t="s">
        <v>1189</v>
      </c>
      <c r="D74" s="328">
        <v>1</v>
      </c>
      <c r="E74" s="329" t="s">
        <v>936</v>
      </c>
      <c r="F74" s="394"/>
      <c r="G74" s="330">
        <f t="shared" si="6"/>
        <v>0</v>
      </c>
      <c r="H74" s="394"/>
      <c r="I74" s="331">
        <f t="shared" si="7"/>
        <v>0</v>
      </c>
    </row>
    <row r="75" spans="1:9" ht="38.25">
      <c r="A75" s="325" t="s">
        <v>416</v>
      </c>
      <c r="B75" s="326" t="s">
        <v>1193</v>
      </c>
      <c r="C75" s="334" t="s">
        <v>1189</v>
      </c>
      <c r="D75" s="328">
        <v>1</v>
      </c>
      <c r="E75" s="329" t="s">
        <v>936</v>
      </c>
      <c r="F75" s="394"/>
      <c r="G75" s="330">
        <f t="shared" si="6"/>
        <v>0</v>
      </c>
      <c r="H75" s="394"/>
      <c r="I75" s="331">
        <f t="shared" si="7"/>
        <v>0</v>
      </c>
    </row>
    <row r="76" spans="1:9" ht="38.25">
      <c r="A76" s="325" t="s">
        <v>417</v>
      </c>
      <c r="B76" s="326" t="s">
        <v>1193</v>
      </c>
      <c r="C76" s="334" t="s">
        <v>1189</v>
      </c>
      <c r="D76" s="328">
        <v>1</v>
      </c>
      <c r="E76" s="329" t="s">
        <v>936</v>
      </c>
      <c r="F76" s="394"/>
      <c r="G76" s="330">
        <f t="shared" si="6"/>
        <v>0</v>
      </c>
      <c r="H76" s="394"/>
      <c r="I76" s="331">
        <f t="shared" si="7"/>
        <v>0</v>
      </c>
    </row>
    <row r="77" spans="1:9" ht="38.25">
      <c r="A77" s="325" t="s">
        <v>418</v>
      </c>
      <c r="B77" s="326" t="s">
        <v>1193</v>
      </c>
      <c r="C77" s="334" t="s">
        <v>1189</v>
      </c>
      <c r="D77" s="328">
        <v>1</v>
      </c>
      <c r="E77" s="329" t="s">
        <v>936</v>
      </c>
      <c r="F77" s="394"/>
      <c r="G77" s="330">
        <f>F77*D77</f>
        <v>0</v>
      </c>
      <c r="H77" s="394"/>
      <c r="I77" s="331">
        <f>CEILING(H77*D77,1)</f>
        <v>0</v>
      </c>
    </row>
    <row r="78" spans="1:9" ht="38.25">
      <c r="A78" s="325" t="s">
        <v>419</v>
      </c>
      <c r="B78" s="326" t="s">
        <v>1194</v>
      </c>
      <c r="C78" s="334" t="s">
        <v>1189</v>
      </c>
      <c r="D78" s="328">
        <v>1</v>
      </c>
      <c r="E78" s="329" t="s">
        <v>936</v>
      </c>
      <c r="F78" s="394"/>
      <c r="G78" s="330">
        <f t="shared" si="6"/>
        <v>0</v>
      </c>
      <c r="H78" s="394"/>
      <c r="I78" s="331">
        <f t="shared" si="7"/>
        <v>0</v>
      </c>
    </row>
    <row r="79" spans="1:9" ht="38.25">
      <c r="A79" s="325" t="s">
        <v>420</v>
      </c>
      <c r="B79" s="326" t="s">
        <v>1194</v>
      </c>
      <c r="C79" s="334" t="s">
        <v>1189</v>
      </c>
      <c r="D79" s="328">
        <v>1</v>
      </c>
      <c r="E79" s="329" t="s">
        <v>936</v>
      </c>
      <c r="F79" s="394"/>
      <c r="G79" s="330">
        <f t="shared" si="6"/>
        <v>0</v>
      </c>
      <c r="H79" s="394"/>
      <c r="I79" s="331">
        <f t="shared" si="7"/>
        <v>0</v>
      </c>
    </row>
    <row r="80" spans="1:9" ht="76.5">
      <c r="A80" s="332" t="s">
        <v>421</v>
      </c>
      <c r="B80" s="333" t="s">
        <v>1195</v>
      </c>
      <c r="C80" s="334" t="s">
        <v>1189</v>
      </c>
      <c r="D80" s="335">
        <v>17</v>
      </c>
      <c r="E80" s="336" t="s">
        <v>936</v>
      </c>
      <c r="F80" s="394"/>
      <c r="G80" s="330">
        <f t="shared" si="6"/>
        <v>0</v>
      </c>
      <c r="H80" s="394"/>
      <c r="I80" s="331">
        <f t="shared" si="7"/>
        <v>0</v>
      </c>
    </row>
    <row r="81" spans="1:9" ht="76.5">
      <c r="A81" s="332" t="s">
        <v>422</v>
      </c>
      <c r="B81" s="333" t="s">
        <v>1196</v>
      </c>
      <c r="C81" s="334" t="s">
        <v>1189</v>
      </c>
      <c r="D81" s="335">
        <v>15</v>
      </c>
      <c r="E81" s="336" t="s">
        <v>936</v>
      </c>
      <c r="F81" s="394"/>
      <c r="G81" s="330">
        <f t="shared" si="6"/>
        <v>0</v>
      </c>
      <c r="H81" s="394"/>
      <c r="I81" s="331">
        <f t="shared" si="7"/>
        <v>0</v>
      </c>
    </row>
    <row r="82" spans="1:9" ht="76.5">
      <c r="A82" s="332" t="s">
        <v>423</v>
      </c>
      <c r="B82" s="333" t="s">
        <v>1212</v>
      </c>
      <c r="C82" s="334" t="s">
        <v>1189</v>
      </c>
      <c r="D82" s="335">
        <v>1</v>
      </c>
      <c r="E82" s="336" t="s">
        <v>936</v>
      </c>
      <c r="F82" s="394"/>
      <c r="G82" s="330">
        <f t="shared" si="6"/>
        <v>0</v>
      </c>
      <c r="H82" s="394"/>
      <c r="I82" s="331">
        <f t="shared" si="7"/>
        <v>0</v>
      </c>
    </row>
    <row r="83" spans="1:9" ht="38.25">
      <c r="A83" s="337" t="s">
        <v>424</v>
      </c>
      <c r="B83" s="338" t="s">
        <v>1198</v>
      </c>
      <c r="C83" s="334" t="s">
        <v>1189</v>
      </c>
      <c r="D83" s="339">
        <v>50</v>
      </c>
      <c r="E83" s="336" t="s">
        <v>384</v>
      </c>
      <c r="F83" s="394"/>
      <c r="G83" s="330">
        <f t="shared" si="6"/>
        <v>0</v>
      </c>
      <c r="H83" s="394"/>
      <c r="I83" s="331">
        <f t="shared" si="7"/>
        <v>0</v>
      </c>
    </row>
    <row r="84" spans="1:9" ht="38.25">
      <c r="A84" s="337" t="s">
        <v>425</v>
      </c>
      <c r="B84" s="338" t="s">
        <v>1199</v>
      </c>
      <c r="C84" s="334" t="s">
        <v>1189</v>
      </c>
      <c r="D84" s="339">
        <v>67</v>
      </c>
      <c r="E84" s="336" t="s">
        <v>384</v>
      </c>
      <c r="F84" s="394"/>
      <c r="G84" s="330">
        <f t="shared" si="6"/>
        <v>0</v>
      </c>
      <c r="H84" s="394"/>
      <c r="I84" s="331">
        <f t="shared" si="7"/>
        <v>0</v>
      </c>
    </row>
    <row r="85" spans="1:9" ht="38.25">
      <c r="A85" s="337" t="s">
        <v>426</v>
      </c>
      <c r="B85" s="338" t="s">
        <v>1200</v>
      </c>
      <c r="C85" s="334" t="s">
        <v>1189</v>
      </c>
      <c r="D85" s="339">
        <v>50</v>
      </c>
      <c r="E85" s="336" t="s">
        <v>384</v>
      </c>
      <c r="F85" s="394"/>
      <c r="G85" s="330">
        <f t="shared" si="6"/>
        <v>0</v>
      </c>
      <c r="H85" s="394"/>
      <c r="I85" s="331">
        <f t="shared" si="7"/>
        <v>0</v>
      </c>
    </row>
    <row r="86" spans="1:9" ht="38.25">
      <c r="A86" s="337" t="s">
        <v>427</v>
      </c>
      <c r="B86" s="338" t="s">
        <v>1213</v>
      </c>
      <c r="C86" s="334" t="s">
        <v>1189</v>
      </c>
      <c r="D86" s="339">
        <v>135</v>
      </c>
      <c r="E86" s="336" t="s">
        <v>384</v>
      </c>
      <c r="F86" s="394"/>
      <c r="G86" s="330">
        <f t="shared" si="6"/>
        <v>0</v>
      </c>
      <c r="H86" s="394"/>
      <c r="I86" s="331">
        <f t="shared" si="7"/>
        <v>0</v>
      </c>
    </row>
    <row r="87" spans="1:9" ht="38.25">
      <c r="A87" s="337" t="s">
        <v>428</v>
      </c>
      <c r="B87" s="338" t="s">
        <v>1202</v>
      </c>
      <c r="C87" s="334" t="s">
        <v>1189</v>
      </c>
      <c r="D87" s="339">
        <v>12</v>
      </c>
      <c r="E87" s="336" t="s">
        <v>384</v>
      </c>
      <c r="F87" s="394"/>
      <c r="G87" s="330">
        <f t="shared" si="6"/>
        <v>0</v>
      </c>
      <c r="H87" s="394"/>
      <c r="I87" s="331">
        <f t="shared" si="7"/>
        <v>0</v>
      </c>
    </row>
    <row r="88" spans="1:9" ht="38.25">
      <c r="A88" s="337" t="s">
        <v>429</v>
      </c>
      <c r="B88" s="338" t="s">
        <v>1214</v>
      </c>
      <c r="C88" s="334" t="s">
        <v>1189</v>
      </c>
      <c r="D88" s="339">
        <v>80</v>
      </c>
      <c r="E88" s="336" t="s">
        <v>384</v>
      </c>
      <c r="F88" s="394"/>
      <c r="G88" s="330">
        <f t="shared" si="6"/>
        <v>0</v>
      </c>
      <c r="H88" s="394"/>
      <c r="I88" s="331">
        <f t="shared" si="7"/>
        <v>0</v>
      </c>
    </row>
    <row r="89" spans="1:9" ht="63.75">
      <c r="A89" s="325" t="s">
        <v>430</v>
      </c>
      <c r="B89" s="338" t="s">
        <v>1204</v>
      </c>
      <c r="C89" s="334" t="s">
        <v>1189</v>
      </c>
      <c r="D89" s="340">
        <v>4</v>
      </c>
      <c r="E89" s="336" t="s">
        <v>936</v>
      </c>
      <c r="F89" s="394"/>
      <c r="G89" s="330">
        <f t="shared" si="6"/>
        <v>0</v>
      </c>
      <c r="H89" s="394"/>
      <c r="I89" s="341">
        <f t="shared" si="7"/>
        <v>0</v>
      </c>
    </row>
    <row r="90" spans="1:9" ht="25.5">
      <c r="A90" s="332" t="s">
        <v>431</v>
      </c>
      <c r="B90" s="333" t="s">
        <v>1215</v>
      </c>
      <c r="C90" s="334" t="s">
        <v>1189</v>
      </c>
      <c r="D90" s="348">
        <f>D88</f>
        <v>80</v>
      </c>
      <c r="E90" s="336" t="s">
        <v>384</v>
      </c>
      <c r="F90" s="394"/>
      <c r="G90" s="330">
        <f t="shared" si="6"/>
        <v>0</v>
      </c>
      <c r="H90" s="394"/>
      <c r="I90" s="331">
        <f t="shared" si="7"/>
        <v>0</v>
      </c>
    </row>
    <row r="91" spans="1:9" ht="25.5">
      <c r="A91" s="332" t="s">
        <v>432</v>
      </c>
      <c r="B91" s="333" t="s">
        <v>1205</v>
      </c>
      <c r="C91" s="334" t="s">
        <v>1189</v>
      </c>
      <c r="D91" s="340">
        <v>4</v>
      </c>
      <c r="E91" s="336" t="s">
        <v>936</v>
      </c>
      <c r="F91" s="394"/>
      <c r="G91" s="330">
        <f t="shared" si="6"/>
        <v>0</v>
      </c>
      <c r="H91" s="394"/>
      <c r="I91" s="341">
        <f t="shared" si="7"/>
        <v>0</v>
      </c>
    </row>
    <row r="92" spans="1:9">
      <c r="A92" s="342" t="s">
        <v>433</v>
      </c>
      <c r="B92" s="338" t="s">
        <v>393</v>
      </c>
      <c r="C92" s="334" t="s">
        <v>1189</v>
      </c>
      <c r="D92" s="328">
        <v>8</v>
      </c>
      <c r="E92" s="329" t="s">
        <v>384</v>
      </c>
      <c r="F92" s="394"/>
      <c r="G92" s="330">
        <f t="shared" si="6"/>
        <v>0</v>
      </c>
      <c r="H92" s="394"/>
      <c r="I92" s="331">
        <f t="shared" si="7"/>
        <v>0</v>
      </c>
    </row>
    <row r="93" spans="1:9">
      <c r="A93" s="343" t="s">
        <v>434</v>
      </c>
      <c r="B93" s="338" t="s">
        <v>395</v>
      </c>
      <c r="C93" s="334" t="s">
        <v>1189</v>
      </c>
      <c r="D93" s="339">
        <v>28</v>
      </c>
      <c r="E93" s="329" t="s">
        <v>214</v>
      </c>
      <c r="F93" s="394"/>
      <c r="G93" s="330">
        <f t="shared" si="6"/>
        <v>0</v>
      </c>
      <c r="H93" s="394"/>
      <c r="I93" s="331">
        <f t="shared" si="7"/>
        <v>0</v>
      </c>
    </row>
    <row r="94" spans="1:9" ht="25.5">
      <c r="A94" s="343" t="s">
        <v>435</v>
      </c>
      <c r="B94" s="338" t="s">
        <v>1206</v>
      </c>
      <c r="C94" s="334" t="s">
        <v>1189</v>
      </c>
      <c r="D94" s="339">
        <v>220</v>
      </c>
      <c r="E94" s="329" t="s">
        <v>384</v>
      </c>
      <c r="F94" s="394"/>
      <c r="G94" s="330">
        <f t="shared" si="6"/>
        <v>0</v>
      </c>
      <c r="H94" s="394"/>
      <c r="I94" s="331">
        <f t="shared" si="7"/>
        <v>0</v>
      </c>
    </row>
    <row r="95" spans="1:9" ht="25.5">
      <c r="A95" s="343" t="s">
        <v>436</v>
      </c>
      <c r="B95" s="338" t="s">
        <v>1207</v>
      </c>
      <c r="C95" s="334" t="s">
        <v>1189</v>
      </c>
      <c r="D95" s="339">
        <v>180</v>
      </c>
      <c r="E95" s="329" t="s">
        <v>384</v>
      </c>
      <c r="F95" s="394"/>
      <c r="G95" s="330">
        <f t="shared" si="6"/>
        <v>0</v>
      </c>
      <c r="H95" s="394"/>
      <c r="I95" s="331">
        <f t="shared" si="7"/>
        <v>0</v>
      </c>
    </row>
    <row r="96" spans="1:9" ht="67.5" customHeight="1">
      <c r="A96" s="337" t="s">
        <v>437</v>
      </c>
      <c r="B96" s="344" t="s">
        <v>1208</v>
      </c>
      <c r="C96" s="334" t="s">
        <v>1189</v>
      </c>
      <c r="D96" s="340">
        <v>6</v>
      </c>
      <c r="E96" s="329" t="s">
        <v>384</v>
      </c>
      <c r="F96" s="394"/>
      <c r="G96" s="330">
        <f t="shared" si="6"/>
        <v>0</v>
      </c>
      <c r="H96" s="394"/>
      <c r="I96" s="331">
        <f t="shared" si="7"/>
        <v>0</v>
      </c>
    </row>
    <row r="97" spans="1:10" ht="25.5">
      <c r="A97" s="337" t="s">
        <v>438</v>
      </c>
      <c r="B97" s="338" t="s">
        <v>1209</v>
      </c>
      <c r="C97" s="334" t="s">
        <v>1189</v>
      </c>
      <c r="D97" s="340">
        <v>8</v>
      </c>
      <c r="E97" s="329" t="s">
        <v>97</v>
      </c>
      <c r="F97" s="345">
        <v>0</v>
      </c>
      <c r="G97" s="345">
        <f>F97*D97</f>
        <v>0</v>
      </c>
      <c r="H97" s="394"/>
      <c r="I97" s="331">
        <f>CEILING(H97*D97,1)</f>
        <v>0</v>
      </c>
    </row>
    <row r="98" spans="1:10" ht="25.5">
      <c r="A98" s="448" t="s">
        <v>439</v>
      </c>
      <c r="B98" s="449" t="s">
        <v>1367</v>
      </c>
      <c r="C98" s="334" t="s">
        <v>1189</v>
      </c>
      <c r="D98" s="450">
        <v>1</v>
      </c>
      <c r="E98" s="329" t="s">
        <v>1368</v>
      </c>
      <c r="F98" s="457"/>
      <c r="G98" s="451">
        <f>F98*D98</f>
        <v>0</v>
      </c>
      <c r="H98" s="457"/>
      <c r="I98" s="452">
        <f>CEILING(H98*D98,1)</f>
        <v>0</v>
      </c>
    </row>
    <row r="99" spans="1:10" ht="76.5">
      <c r="A99" s="448" t="s">
        <v>1369</v>
      </c>
      <c r="B99" s="449" t="s">
        <v>1210</v>
      </c>
      <c r="C99" s="334" t="s">
        <v>1189</v>
      </c>
      <c r="D99" s="453">
        <v>100</v>
      </c>
      <c r="E99" s="454" t="s">
        <v>214</v>
      </c>
      <c r="F99" s="457"/>
      <c r="G99" s="451">
        <f t="shared" ref="G99" si="8">F99*D99</f>
        <v>0</v>
      </c>
      <c r="H99" s="455">
        <v>0</v>
      </c>
      <c r="I99" s="456">
        <f t="shared" ref="I99" si="9">CEILING(H99*D99,1)</f>
        <v>0</v>
      </c>
    </row>
    <row r="100" spans="1:10">
      <c r="A100" s="337"/>
      <c r="B100" s="338"/>
      <c r="C100" s="347"/>
      <c r="D100" s="339"/>
      <c r="E100" s="347"/>
      <c r="F100" s="330"/>
      <c r="G100" s="330"/>
      <c r="H100" s="345"/>
      <c r="I100" s="346"/>
    </row>
    <row r="101" spans="1:10" s="324" customFormat="1">
      <c r="A101" s="316" t="s">
        <v>440</v>
      </c>
      <c r="B101" s="317" t="s">
        <v>441</v>
      </c>
      <c r="C101" s="318"/>
      <c r="D101" s="319"/>
      <c r="E101" s="320"/>
      <c r="F101" s="319"/>
      <c r="G101" s="321"/>
      <c r="H101" s="319"/>
      <c r="I101" s="322"/>
      <c r="J101" s="323"/>
    </row>
    <row r="102" spans="1:10" ht="51">
      <c r="A102" s="325" t="s">
        <v>442</v>
      </c>
      <c r="B102" s="326" t="s">
        <v>1216</v>
      </c>
      <c r="C102" s="334" t="s">
        <v>1189</v>
      </c>
      <c r="D102" s="328">
        <v>1</v>
      </c>
      <c r="E102" s="329" t="s">
        <v>936</v>
      </c>
      <c r="F102" s="394"/>
      <c r="G102" s="330">
        <f t="shared" ref="G102:G129" si="10">F102*D102</f>
        <v>0</v>
      </c>
      <c r="H102" s="394"/>
      <c r="I102" s="331">
        <f t="shared" ref="I102:I129" si="11">CEILING(H102*D102,1)</f>
        <v>0</v>
      </c>
    </row>
    <row r="103" spans="1:10" ht="51">
      <c r="A103" s="325" t="s">
        <v>443</v>
      </c>
      <c r="B103" s="326" t="s">
        <v>1191</v>
      </c>
      <c r="C103" s="334" t="s">
        <v>1189</v>
      </c>
      <c r="D103" s="328">
        <v>1</v>
      </c>
      <c r="E103" s="329" t="s">
        <v>936</v>
      </c>
      <c r="F103" s="394"/>
      <c r="G103" s="330">
        <f t="shared" si="10"/>
        <v>0</v>
      </c>
      <c r="H103" s="394"/>
      <c r="I103" s="331">
        <f t="shared" si="11"/>
        <v>0</v>
      </c>
    </row>
    <row r="104" spans="1:10" ht="51">
      <c r="A104" s="325" t="s">
        <v>444</v>
      </c>
      <c r="B104" s="326" t="s">
        <v>1191</v>
      </c>
      <c r="C104" s="334" t="s">
        <v>1189</v>
      </c>
      <c r="D104" s="328">
        <v>1</v>
      </c>
      <c r="E104" s="329" t="s">
        <v>936</v>
      </c>
      <c r="F104" s="394"/>
      <c r="G104" s="330">
        <f t="shared" si="10"/>
        <v>0</v>
      </c>
      <c r="H104" s="394"/>
      <c r="I104" s="331">
        <f t="shared" si="11"/>
        <v>0</v>
      </c>
    </row>
    <row r="105" spans="1:10" ht="51">
      <c r="A105" s="325" t="s">
        <v>445</v>
      </c>
      <c r="B105" s="326" t="s">
        <v>1217</v>
      </c>
      <c r="C105" s="334" t="s">
        <v>1189</v>
      </c>
      <c r="D105" s="328">
        <v>1</v>
      </c>
      <c r="E105" s="329" t="s">
        <v>936</v>
      </c>
      <c r="F105" s="394"/>
      <c r="G105" s="330">
        <f t="shared" si="10"/>
        <v>0</v>
      </c>
      <c r="H105" s="394"/>
      <c r="I105" s="331">
        <f t="shared" si="11"/>
        <v>0</v>
      </c>
    </row>
    <row r="106" spans="1:10" ht="51">
      <c r="A106" s="325" t="s">
        <v>446</v>
      </c>
      <c r="B106" s="326" t="s">
        <v>1192</v>
      </c>
      <c r="C106" s="334" t="s">
        <v>1189</v>
      </c>
      <c r="D106" s="328">
        <v>1</v>
      </c>
      <c r="E106" s="329" t="s">
        <v>936</v>
      </c>
      <c r="F106" s="394"/>
      <c r="G106" s="330">
        <f t="shared" si="10"/>
        <v>0</v>
      </c>
      <c r="H106" s="394"/>
      <c r="I106" s="331">
        <f t="shared" si="11"/>
        <v>0</v>
      </c>
    </row>
    <row r="107" spans="1:10" ht="51">
      <c r="A107" s="325" t="s">
        <v>447</v>
      </c>
      <c r="B107" s="326" t="s">
        <v>1192</v>
      </c>
      <c r="C107" s="334" t="s">
        <v>1189</v>
      </c>
      <c r="D107" s="328">
        <v>1</v>
      </c>
      <c r="E107" s="329" t="s">
        <v>936</v>
      </c>
      <c r="F107" s="394"/>
      <c r="G107" s="330">
        <f t="shared" si="10"/>
        <v>0</v>
      </c>
      <c r="H107" s="394"/>
      <c r="I107" s="331">
        <f t="shared" si="11"/>
        <v>0</v>
      </c>
    </row>
    <row r="108" spans="1:10" ht="51">
      <c r="A108" s="325" t="s">
        <v>448</v>
      </c>
      <c r="B108" s="326" t="s">
        <v>1192</v>
      </c>
      <c r="C108" s="334" t="s">
        <v>1189</v>
      </c>
      <c r="D108" s="328">
        <v>1</v>
      </c>
      <c r="E108" s="329" t="s">
        <v>936</v>
      </c>
      <c r="F108" s="394"/>
      <c r="G108" s="330">
        <f t="shared" si="10"/>
        <v>0</v>
      </c>
      <c r="H108" s="394"/>
      <c r="I108" s="331">
        <f t="shared" si="11"/>
        <v>0</v>
      </c>
    </row>
    <row r="109" spans="1:10" ht="51">
      <c r="A109" s="325" t="s">
        <v>449</v>
      </c>
      <c r="B109" s="326" t="s">
        <v>1217</v>
      </c>
      <c r="C109" s="334" t="s">
        <v>1189</v>
      </c>
      <c r="D109" s="328">
        <v>1</v>
      </c>
      <c r="E109" s="329" t="s">
        <v>936</v>
      </c>
      <c r="F109" s="394"/>
      <c r="G109" s="330">
        <f t="shared" si="10"/>
        <v>0</v>
      </c>
      <c r="H109" s="394"/>
      <c r="I109" s="331">
        <f t="shared" si="11"/>
        <v>0</v>
      </c>
    </row>
    <row r="110" spans="1:10" ht="51">
      <c r="A110" s="325" t="s">
        <v>450</v>
      </c>
      <c r="B110" s="326" t="s">
        <v>1217</v>
      </c>
      <c r="C110" s="334" t="s">
        <v>1189</v>
      </c>
      <c r="D110" s="328">
        <v>1</v>
      </c>
      <c r="E110" s="329" t="s">
        <v>936</v>
      </c>
      <c r="F110" s="394"/>
      <c r="G110" s="330">
        <f t="shared" si="10"/>
        <v>0</v>
      </c>
      <c r="H110" s="394"/>
      <c r="I110" s="331">
        <f t="shared" si="11"/>
        <v>0</v>
      </c>
    </row>
    <row r="111" spans="1:10" ht="51">
      <c r="A111" s="325" t="s">
        <v>451</v>
      </c>
      <c r="B111" s="326" t="s">
        <v>1217</v>
      </c>
      <c r="C111" s="334" t="s">
        <v>1189</v>
      </c>
      <c r="D111" s="328">
        <v>1</v>
      </c>
      <c r="E111" s="329" t="s">
        <v>936</v>
      </c>
      <c r="F111" s="394"/>
      <c r="G111" s="330">
        <f t="shared" si="10"/>
        <v>0</v>
      </c>
      <c r="H111" s="394"/>
      <c r="I111" s="331">
        <f t="shared" si="11"/>
        <v>0</v>
      </c>
    </row>
    <row r="112" spans="1:10" ht="51">
      <c r="A112" s="325" t="s">
        <v>452</v>
      </c>
      <c r="B112" s="326" t="s">
        <v>1217</v>
      </c>
      <c r="C112" s="334" t="s">
        <v>1189</v>
      </c>
      <c r="D112" s="328">
        <v>1</v>
      </c>
      <c r="E112" s="329" t="s">
        <v>936</v>
      </c>
      <c r="F112" s="394"/>
      <c r="G112" s="330">
        <f t="shared" si="10"/>
        <v>0</v>
      </c>
      <c r="H112" s="394"/>
      <c r="I112" s="331">
        <f t="shared" si="11"/>
        <v>0</v>
      </c>
    </row>
    <row r="113" spans="1:9" ht="51">
      <c r="A113" s="325" t="s">
        <v>453</v>
      </c>
      <c r="B113" s="326" t="s">
        <v>1217</v>
      </c>
      <c r="C113" s="334" t="s">
        <v>1189</v>
      </c>
      <c r="D113" s="328">
        <v>1</v>
      </c>
      <c r="E113" s="329" t="s">
        <v>936</v>
      </c>
      <c r="F113" s="394"/>
      <c r="G113" s="330">
        <f t="shared" si="10"/>
        <v>0</v>
      </c>
      <c r="H113" s="394"/>
      <c r="I113" s="331">
        <f t="shared" si="11"/>
        <v>0</v>
      </c>
    </row>
    <row r="114" spans="1:9" ht="51">
      <c r="A114" s="325" t="s">
        <v>454</v>
      </c>
      <c r="B114" s="326" t="s">
        <v>1217</v>
      </c>
      <c r="C114" s="334" t="s">
        <v>1189</v>
      </c>
      <c r="D114" s="328">
        <v>1</v>
      </c>
      <c r="E114" s="329" t="s">
        <v>936</v>
      </c>
      <c r="F114" s="394"/>
      <c r="G114" s="330">
        <f t="shared" si="10"/>
        <v>0</v>
      </c>
      <c r="H114" s="394"/>
      <c r="I114" s="331">
        <f t="shared" si="11"/>
        <v>0</v>
      </c>
    </row>
    <row r="115" spans="1:9" ht="76.5">
      <c r="A115" s="332" t="s">
        <v>455</v>
      </c>
      <c r="B115" s="333" t="s">
        <v>1195</v>
      </c>
      <c r="C115" s="334" t="s">
        <v>1189</v>
      </c>
      <c r="D115" s="335">
        <v>9</v>
      </c>
      <c r="E115" s="336" t="s">
        <v>936</v>
      </c>
      <c r="F115" s="394"/>
      <c r="G115" s="330">
        <f t="shared" si="10"/>
        <v>0</v>
      </c>
      <c r="H115" s="394"/>
      <c r="I115" s="331">
        <f t="shared" si="11"/>
        <v>0</v>
      </c>
    </row>
    <row r="116" spans="1:9" ht="76.5">
      <c r="A116" s="332" t="s">
        <v>456</v>
      </c>
      <c r="B116" s="333" t="s">
        <v>1196</v>
      </c>
      <c r="C116" s="334" t="s">
        <v>1189</v>
      </c>
      <c r="D116" s="335">
        <v>10</v>
      </c>
      <c r="E116" s="336" t="s">
        <v>936</v>
      </c>
      <c r="F116" s="394"/>
      <c r="G116" s="330">
        <f t="shared" si="10"/>
        <v>0</v>
      </c>
      <c r="H116" s="394"/>
      <c r="I116" s="331">
        <f t="shared" si="11"/>
        <v>0</v>
      </c>
    </row>
    <row r="117" spans="1:9" ht="76.5">
      <c r="A117" s="332" t="s">
        <v>457</v>
      </c>
      <c r="B117" s="333" t="s">
        <v>1197</v>
      </c>
      <c r="C117" s="334" t="s">
        <v>1189</v>
      </c>
      <c r="D117" s="335">
        <v>1</v>
      </c>
      <c r="E117" s="336" t="s">
        <v>936</v>
      </c>
      <c r="F117" s="394"/>
      <c r="G117" s="330">
        <f t="shared" si="10"/>
        <v>0</v>
      </c>
      <c r="H117" s="394"/>
      <c r="I117" s="331">
        <f t="shared" si="11"/>
        <v>0</v>
      </c>
    </row>
    <row r="118" spans="1:9" ht="38.25">
      <c r="A118" s="337" t="s">
        <v>458</v>
      </c>
      <c r="B118" s="338" t="s">
        <v>1198</v>
      </c>
      <c r="C118" s="334" t="s">
        <v>1189</v>
      </c>
      <c r="D118" s="339">
        <v>71</v>
      </c>
      <c r="E118" s="336" t="s">
        <v>384</v>
      </c>
      <c r="F118" s="394"/>
      <c r="G118" s="330">
        <f t="shared" si="10"/>
        <v>0</v>
      </c>
      <c r="H118" s="394"/>
      <c r="I118" s="331">
        <f t="shared" si="11"/>
        <v>0</v>
      </c>
    </row>
    <row r="119" spans="1:9" ht="38.25">
      <c r="A119" s="337" t="s">
        <v>459</v>
      </c>
      <c r="B119" s="338" t="s">
        <v>1199</v>
      </c>
      <c r="C119" s="334" t="s">
        <v>1189</v>
      </c>
      <c r="D119" s="339">
        <v>45</v>
      </c>
      <c r="E119" s="336" t="s">
        <v>384</v>
      </c>
      <c r="F119" s="394"/>
      <c r="G119" s="330">
        <f t="shared" si="10"/>
        <v>0</v>
      </c>
      <c r="H119" s="394"/>
      <c r="I119" s="331">
        <f t="shared" si="11"/>
        <v>0</v>
      </c>
    </row>
    <row r="120" spans="1:9" ht="38.25">
      <c r="A120" s="337" t="s">
        <v>460</v>
      </c>
      <c r="B120" s="338" t="s">
        <v>1200</v>
      </c>
      <c r="C120" s="334" t="s">
        <v>1189</v>
      </c>
      <c r="D120" s="339">
        <v>141</v>
      </c>
      <c r="E120" s="336" t="s">
        <v>384</v>
      </c>
      <c r="F120" s="394"/>
      <c r="G120" s="330">
        <f t="shared" si="10"/>
        <v>0</v>
      </c>
      <c r="H120" s="394"/>
      <c r="I120" s="331">
        <f t="shared" si="11"/>
        <v>0</v>
      </c>
    </row>
    <row r="121" spans="1:9" ht="38.25">
      <c r="A121" s="337" t="s">
        <v>461</v>
      </c>
      <c r="B121" s="338" t="s">
        <v>1201</v>
      </c>
      <c r="C121" s="334" t="s">
        <v>1189</v>
      </c>
      <c r="D121" s="339">
        <v>45</v>
      </c>
      <c r="E121" s="336" t="s">
        <v>384</v>
      </c>
      <c r="F121" s="394"/>
      <c r="G121" s="330">
        <f t="shared" si="10"/>
        <v>0</v>
      </c>
      <c r="H121" s="394"/>
      <c r="I121" s="331">
        <f t="shared" si="11"/>
        <v>0</v>
      </c>
    </row>
    <row r="122" spans="1:9" ht="38.25">
      <c r="A122" s="337" t="s">
        <v>462</v>
      </c>
      <c r="B122" s="338" t="s">
        <v>1203</v>
      </c>
      <c r="C122" s="334" t="s">
        <v>1189</v>
      </c>
      <c r="D122" s="339">
        <v>70</v>
      </c>
      <c r="E122" s="336" t="s">
        <v>384</v>
      </c>
      <c r="F122" s="394"/>
      <c r="G122" s="330">
        <f t="shared" si="10"/>
        <v>0</v>
      </c>
      <c r="H122" s="394"/>
      <c r="I122" s="331">
        <f t="shared" si="11"/>
        <v>0</v>
      </c>
    </row>
    <row r="123" spans="1:9" ht="63.75">
      <c r="A123" s="325" t="s">
        <v>463</v>
      </c>
      <c r="B123" s="338" t="s">
        <v>1204</v>
      </c>
      <c r="C123" s="334" t="s">
        <v>1189</v>
      </c>
      <c r="D123" s="340">
        <v>2</v>
      </c>
      <c r="E123" s="336" t="s">
        <v>936</v>
      </c>
      <c r="F123" s="394"/>
      <c r="G123" s="330">
        <f t="shared" si="10"/>
        <v>0</v>
      </c>
      <c r="H123" s="394"/>
      <c r="I123" s="341">
        <f t="shared" si="11"/>
        <v>0</v>
      </c>
    </row>
    <row r="124" spans="1:9">
      <c r="A124" s="342" t="s">
        <v>464</v>
      </c>
      <c r="B124" s="338" t="s">
        <v>393</v>
      </c>
      <c r="C124" s="334" t="s">
        <v>1189</v>
      </c>
      <c r="D124" s="328">
        <v>8</v>
      </c>
      <c r="E124" s="329" t="s">
        <v>384</v>
      </c>
      <c r="F124" s="394"/>
      <c r="G124" s="330">
        <f t="shared" si="10"/>
        <v>0</v>
      </c>
      <c r="H124" s="394"/>
      <c r="I124" s="331">
        <f t="shared" si="11"/>
        <v>0</v>
      </c>
    </row>
    <row r="125" spans="1:9">
      <c r="A125" s="343" t="s">
        <v>465</v>
      </c>
      <c r="B125" s="338" t="s">
        <v>395</v>
      </c>
      <c r="C125" s="334" t="s">
        <v>1189</v>
      </c>
      <c r="D125" s="339">
        <v>15</v>
      </c>
      <c r="E125" s="329" t="s">
        <v>214</v>
      </c>
      <c r="F125" s="394"/>
      <c r="G125" s="330">
        <f t="shared" si="10"/>
        <v>0</v>
      </c>
      <c r="H125" s="394"/>
      <c r="I125" s="331">
        <f t="shared" si="11"/>
        <v>0</v>
      </c>
    </row>
    <row r="126" spans="1:9" ht="25.5">
      <c r="A126" s="343" t="s">
        <v>466</v>
      </c>
      <c r="B126" s="338" t="s">
        <v>1206</v>
      </c>
      <c r="C126" s="334" t="s">
        <v>1189</v>
      </c>
      <c r="D126" s="339">
        <v>200</v>
      </c>
      <c r="E126" s="329" t="s">
        <v>384</v>
      </c>
      <c r="F126" s="394"/>
      <c r="G126" s="330">
        <f t="shared" si="10"/>
        <v>0</v>
      </c>
      <c r="H126" s="394"/>
      <c r="I126" s="331">
        <f t="shared" si="11"/>
        <v>0</v>
      </c>
    </row>
    <row r="127" spans="1:9" ht="25.5">
      <c r="A127" s="343" t="s">
        <v>467</v>
      </c>
      <c r="B127" s="338" t="s">
        <v>1207</v>
      </c>
      <c r="C127" s="334" t="s">
        <v>1189</v>
      </c>
      <c r="D127" s="339">
        <v>120</v>
      </c>
      <c r="E127" s="329" t="s">
        <v>384</v>
      </c>
      <c r="F127" s="394"/>
      <c r="G127" s="330">
        <f t="shared" si="10"/>
        <v>0</v>
      </c>
      <c r="H127" s="394"/>
      <c r="I127" s="331">
        <f t="shared" si="11"/>
        <v>0</v>
      </c>
    </row>
    <row r="128" spans="1:9" ht="67.5" customHeight="1">
      <c r="A128" s="337" t="s">
        <v>468</v>
      </c>
      <c r="B128" s="344" t="s">
        <v>1208</v>
      </c>
      <c r="C128" s="334" t="s">
        <v>1189</v>
      </c>
      <c r="D128" s="340">
        <v>6</v>
      </c>
      <c r="E128" s="329" t="s">
        <v>384</v>
      </c>
      <c r="F128" s="394"/>
      <c r="G128" s="330">
        <f t="shared" si="10"/>
        <v>0</v>
      </c>
      <c r="H128" s="394"/>
      <c r="I128" s="331">
        <f t="shared" si="11"/>
        <v>0</v>
      </c>
    </row>
    <row r="129" spans="1:10" ht="25.5">
      <c r="A129" s="337" t="s">
        <v>469</v>
      </c>
      <c r="B129" s="338" t="s">
        <v>1209</v>
      </c>
      <c r="C129" s="334" t="s">
        <v>1189</v>
      </c>
      <c r="D129" s="340">
        <v>8</v>
      </c>
      <c r="E129" s="329" t="s">
        <v>97</v>
      </c>
      <c r="F129" s="345">
        <v>0</v>
      </c>
      <c r="G129" s="345">
        <f t="shared" si="10"/>
        <v>0</v>
      </c>
      <c r="H129" s="394"/>
      <c r="I129" s="331">
        <f t="shared" si="11"/>
        <v>0</v>
      </c>
    </row>
    <row r="130" spans="1:10" ht="25.5">
      <c r="A130" s="448" t="s">
        <v>470</v>
      </c>
      <c r="B130" s="449" t="s">
        <v>1367</v>
      </c>
      <c r="C130" s="334" t="s">
        <v>1189</v>
      </c>
      <c r="D130" s="450">
        <v>1</v>
      </c>
      <c r="E130" s="329" t="s">
        <v>1368</v>
      </c>
      <c r="F130" s="457"/>
      <c r="G130" s="451">
        <f>F130*D130</f>
        <v>0</v>
      </c>
      <c r="H130" s="457"/>
      <c r="I130" s="452">
        <f>CEILING(H130*D130,1)</f>
        <v>0</v>
      </c>
    </row>
    <row r="131" spans="1:10" ht="76.5">
      <c r="A131" s="448" t="s">
        <v>1370</v>
      </c>
      <c r="B131" s="449" t="s">
        <v>1210</v>
      </c>
      <c r="C131" s="334" t="s">
        <v>1189</v>
      </c>
      <c r="D131" s="453">
        <v>80</v>
      </c>
      <c r="E131" s="454" t="s">
        <v>214</v>
      </c>
      <c r="F131" s="457"/>
      <c r="G131" s="451">
        <f t="shared" ref="G131" si="12">F131*D131</f>
        <v>0</v>
      </c>
      <c r="H131" s="455">
        <v>0</v>
      </c>
      <c r="I131" s="456">
        <f t="shared" ref="I131" si="13">CEILING(H131*D131,1)</f>
        <v>0</v>
      </c>
    </row>
    <row r="132" spans="1:10">
      <c r="A132" s="337"/>
      <c r="B132" s="338"/>
      <c r="C132" s="347"/>
      <c r="D132" s="339"/>
      <c r="E132" s="347"/>
      <c r="F132" s="330"/>
      <c r="G132" s="330"/>
      <c r="H132" s="345"/>
      <c r="I132" s="346"/>
    </row>
    <row r="133" spans="1:10" s="324" customFormat="1">
      <c r="A133" s="316" t="s">
        <v>471</v>
      </c>
      <c r="B133" s="317" t="s">
        <v>472</v>
      </c>
      <c r="C133" s="318"/>
      <c r="D133" s="319"/>
      <c r="E133" s="320"/>
      <c r="F133" s="319"/>
      <c r="G133" s="321"/>
      <c r="H133" s="319"/>
      <c r="I133" s="322"/>
      <c r="J133" s="323"/>
    </row>
    <row r="134" spans="1:10" ht="51">
      <c r="A134" s="325" t="s">
        <v>473</v>
      </c>
      <c r="B134" s="326" t="s">
        <v>1218</v>
      </c>
      <c r="C134" s="334" t="s">
        <v>1189</v>
      </c>
      <c r="D134" s="328">
        <v>1</v>
      </c>
      <c r="E134" s="329" t="s">
        <v>936</v>
      </c>
      <c r="F134" s="394"/>
      <c r="G134" s="330">
        <f t="shared" ref="G134:G158" si="14">F134*D134</f>
        <v>0</v>
      </c>
      <c r="H134" s="394"/>
      <c r="I134" s="331">
        <f t="shared" ref="I134:I158" si="15">CEILING(H134*D134,1)</f>
        <v>0</v>
      </c>
    </row>
    <row r="135" spans="1:10" ht="38.25">
      <c r="A135" s="325" t="s">
        <v>474</v>
      </c>
      <c r="B135" s="326" t="s">
        <v>1219</v>
      </c>
      <c r="C135" s="334" t="s">
        <v>1189</v>
      </c>
      <c r="D135" s="328">
        <v>1</v>
      </c>
      <c r="E135" s="329" t="s">
        <v>936</v>
      </c>
      <c r="F135" s="394"/>
      <c r="G135" s="330">
        <f t="shared" si="14"/>
        <v>0</v>
      </c>
      <c r="H135" s="394"/>
      <c r="I135" s="331">
        <f t="shared" si="15"/>
        <v>0</v>
      </c>
    </row>
    <row r="136" spans="1:10" ht="38.25">
      <c r="A136" s="325" t="s">
        <v>475</v>
      </c>
      <c r="B136" s="326" t="s">
        <v>1219</v>
      </c>
      <c r="C136" s="334" t="s">
        <v>1189</v>
      </c>
      <c r="D136" s="328">
        <v>1</v>
      </c>
      <c r="E136" s="329" t="s">
        <v>936</v>
      </c>
      <c r="F136" s="394"/>
      <c r="G136" s="330">
        <f t="shared" si="14"/>
        <v>0</v>
      </c>
      <c r="H136" s="394"/>
      <c r="I136" s="331">
        <f t="shared" si="15"/>
        <v>0</v>
      </c>
    </row>
    <row r="137" spans="1:10" ht="38.25">
      <c r="A137" s="325" t="s">
        <v>476</v>
      </c>
      <c r="B137" s="326" t="s">
        <v>1219</v>
      </c>
      <c r="C137" s="334" t="s">
        <v>1189</v>
      </c>
      <c r="D137" s="328">
        <v>1</v>
      </c>
      <c r="E137" s="329" t="s">
        <v>936</v>
      </c>
      <c r="F137" s="394"/>
      <c r="G137" s="330">
        <f t="shared" si="14"/>
        <v>0</v>
      </c>
      <c r="H137" s="394"/>
      <c r="I137" s="331">
        <f t="shared" si="15"/>
        <v>0</v>
      </c>
    </row>
    <row r="138" spans="1:10" ht="38.25">
      <c r="A138" s="325" t="s">
        <v>477</v>
      </c>
      <c r="B138" s="326" t="s">
        <v>1190</v>
      </c>
      <c r="C138" s="334" t="s">
        <v>1189</v>
      </c>
      <c r="D138" s="328">
        <v>1</v>
      </c>
      <c r="E138" s="329" t="s">
        <v>936</v>
      </c>
      <c r="F138" s="394"/>
      <c r="G138" s="330">
        <f t="shared" si="14"/>
        <v>0</v>
      </c>
      <c r="H138" s="394"/>
      <c r="I138" s="331">
        <f t="shared" si="15"/>
        <v>0</v>
      </c>
    </row>
    <row r="139" spans="1:10" ht="38.25">
      <c r="A139" s="325" t="s">
        <v>478</v>
      </c>
      <c r="B139" s="326" t="s">
        <v>1193</v>
      </c>
      <c r="C139" s="334" t="s">
        <v>1189</v>
      </c>
      <c r="D139" s="328">
        <v>1</v>
      </c>
      <c r="E139" s="329" t="s">
        <v>936</v>
      </c>
      <c r="F139" s="394"/>
      <c r="G139" s="330">
        <f t="shared" si="14"/>
        <v>0</v>
      </c>
      <c r="H139" s="394"/>
      <c r="I139" s="331">
        <f t="shared" si="15"/>
        <v>0</v>
      </c>
    </row>
    <row r="140" spans="1:10" ht="38.25">
      <c r="A140" s="325" t="s">
        <v>479</v>
      </c>
      <c r="B140" s="326" t="s">
        <v>1193</v>
      </c>
      <c r="C140" s="334" t="s">
        <v>1189</v>
      </c>
      <c r="D140" s="328">
        <v>1</v>
      </c>
      <c r="E140" s="329" t="s">
        <v>936</v>
      </c>
      <c r="F140" s="394"/>
      <c r="G140" s="330">
        <f t="shared" si="14"/>
        <v>0</v>
      </c>
      <c r="H140" s="394"/>
      <c r="I140" s="331">
        <f t="shared" si="15"/>
        <v>0</v>
      </c>
    </row>
    <row r="141" spans="1:10" ht="38.25">
      <c r="A141" s="325" t="s">
        <v>480</v>
      </c>
      <c r="B141" s="326" t="s">
        <v>1193</v>
      </c>
      <c r="C141" s="334" t="s">
        <v>1189</v>
      </c>
      <c r="D141" s="328">
        <v>1</v>
      </c>
      <c r="E141" s="329" t="s">
        <v>936</v>
      </c>
      <c r="F141" s="394"/>
      <c r="G141" s="330">
        <f t="shared" si="14"/>
        <v>0</v>
      </c>
      <c r="H141" s="394"/>
      <c r="I141" s="331">
        <f t="shared" si="15"/>
        <v>0</v>
      </c>
    </row>
    <row r="142" spans="1:10" ht="38.25">
      <c r="A142" s="325" t="s">
        <v>481</v>
      </c>
      <c r="B142" s="326" t="s">
        <v>1193</v>
      </c>
      <c r="C142" s="334" t="s">
        <v>1189</v>
      </c>
      <c r="D142" s="328">
        <v>1</v>
      </c>
      <c r="E142" s="329" t="s">
        <v>936</v>
      </c>
      <c r="F142" s="394"/>
      <c r="G142" s="330">
        <f t="shared" si="14"/>
        <v>0</v>
      </c>
      <c r="H142" s="394"/>
      <c r="I142" s="331">
        <f t="shared" si="15"/>
        <v>0</v>
      </c>
    </row>
    <row r="143" spans="1:10" ht="38.25">
      <c r="A143" s="325" t="s">
        <v>482</v>
      </c>
      <c r="B143" s="326" t="s">
        <v>1190</v>
      </c>
      <c r="C143" s="334" t="s">
        <v>1189</v>
      </c>
      <c r="D143" s="328">
        <v>1</v>
      </c>
      <c r="E143" s="329" t="s">
        <v>936</v>
      </c>
      <c r="F143" s="394"/>
      <c r="G143" s="330">
        <f t="shared" si="14"/>
        <v>0</v>
      </c>
      <c r="H143" s="394"/>
      <c r="I143" s="331">
        <f t="shared" si="15"/>
        <v>0</v>
      </c>
    </row>
    <row r="144" spans="1:10" ht="76.5">
      <c r="A144" s="332" t="s">
        <v>483</v>
      </c>
      <c r="B144" s="333" t="s">
        <v>1195</v>
      </c>
      <c r="C144" s="334" t="s">
        <v>1189</v>
      </c>
      <c r="D144" s="335">
        <v>8</v>
      </c>
      <c r="E144" s="336" t="s">
        <v>936</v>
      </c>
      <c r="F144" s="394"/>
      <c r="G144" s="330">
        <f t="shared" si="14"/>
        <v>0</v>
      </c>
      <c r="H144" s="394"/>
      <c r="I144" s="331">
        <f t="shared" si="15"/>
        <v>0</v>
      </c>
    </row>
    <row r="145" spans="1:9" ht="76.5">
      <c r="A145" s="332" t="s">
        <v>484</v>
      </c>
      <c r="B145" s="333" t="s">
        <v>1196</v>
      </c>
      <c r="C145" s="334" t="s">
        <v>1189</v>
      </c>
      <c r="D145" s="335">
        <v>7</v>
      </c>
      <c r="E145" s="336" t="s">
        <v>936</v>
      </c>
      <c r="F145" s="394"/>
      <c r="G145" s="330">
        <f t="shared" si="14"/>
        <v>0</v>
      </c>
      <c r="H145" s="394"/>
      <c r="I145" s="331">
        <f t="shared" si="15"/>
        <v>0</v>
      </c>
    </row>
    <row r="146" spans="1:9" ht="76.5">
      <c r="A146" s="332" t="s">
        <v>485</v>
      </c>
      <c r="B146" s="333" t="s">
        <v>1197</v>
      </c>
      <c r="C146" s="334" t="s">
        <v>1189</v>
      </c>
      <c r="D146" s="335">
        <v>1</v>
      </c>
      <c r="E146" s="336" t="s">
        <v>936</v>
      </c>
      <c r="F146" s="394"/>
      <c r="G146" s="330">
        <f t="shared" si="14"/>
        <v>0</v>
      </c>
      <c r="H146" s="394"/>
      <c r="I146" s="331">
        <f t="shared" si="15"/>
        <v>0</v>
      </c>
    </row>
    <row r="147" spans="1:9" ht="38.25">
      <c r="A147" s="337" t="s">
        <v>486</v>
      </c>
      <c r="B147" s="338" t="s">
        <v>1198</v>
      </c>
      <c r="C147" s="334" t="s">
        <v>1189</v>
      </c>
      <c r="D147" s="339">
        <v>30</v>
      </c>
      <c r="E147" s="336" t="s">
        <v>384</v>
      </c>
      <c r="F147" s="394"/>
      <c r="G147" s="330">
        <f t="shared" si="14"/>
        <v>0</v>
      </c>
      <c r="H147" s="394"/>
      <c r="I147" s="331">
        <f t="shared" si="15"/>
        <v>0</v>
      </c>
    </row>
    <row r="148" spans="1:9" ht="38.25">
      <c r="A148" s="337" t="s">
        <v>487</v>
      </c>
      <c r="B148" s="338" t="s">
        <v>1199</v>
      </c>
      <c r="C148" s="334" t="s">
        <v>1189</v>
      </c>
      <c r="D148" s="339">
        <v>77</v>
      </c>
      <c r="E148" s="336" t="s">
        <v>384</v>
      </c>
      <c r="F148" s="394"/>
      <c r="G148" s="330">
        <f t="shared" si="14"/>
        <v>0</v>
      </c>
      <c r="H148" s="394"/>
      <c r="I148" s="331">
        <f t="shared" si="15"/>
        <v>0</v>
      </c>
    </row>
    <row r="149" spans="1:9" ht="38.25">
      <c r="A149" s="337" t="s">
        <v>488</v>
      </c>
      <c r="B149" s="338" t="s">
        <v>1200</v>
      </c>
      <c r="C149" s="334" t="s">
        <v>1189</v>
      </c>
      <c r="D149" s="339">
        <v>30</v>
      </c>
      <c r="E149" s="336" t="s">
        <v>384</v>
      </c>
      <c r="F149" s="394"/>
      <c r="G149" s="330">
        <f t="shared" si="14"/>
        <v>0</v>
      </c>
      <c r="H149" s="394"/>
      <c r="I149" s="331">
        <f t="shared" si="15"/>
        <v>0</v>
      </c>
    </row>
    <row r="150" spans="1:9" ht="38.25">
      <c r="A150" s="337" t="s">
        <v>489</v>
      </c>
      <c r="B150" s="338" t="s">
        <v>1201</v>
      </c>
      <c r="C150" s="334" t="s">
        <v>1189</v>
      </c>
      <c r="D150" s="339">
        <v>32</v>
      </c>
      <c r="E150" s="336" t="s">
        <v>384</v>
      </c>
      <c r="F150" s="394"/>
      <c r="G150" s="330">
        <f t="shared" si="14"/>
        <v>0</v>
      </c>
      <c r="H150" s="394"/>
      <c r="I150" s="331">
        <f t="shared" si="15"/>
        <v>0</v>
      </c>
    </row>
    <row r="151" spans="1:9" ht="38.25">
      <c r="A151" s="337" t="s">
        <v>490</v>
      </c>
      <c r="B151" s="338" t="s">
        <v>1202</v>
      </c>
      <c r="C151" s="334" t="s">
        <v>1189</v>
      </c>
      <c r="D151" s="339">
        <v>45</v>
      </c>
      <c r="E151" s="336" t="s">
        <v>384</v>
      </c>
      <c r="F151" s="394"/>
      <c r="G151" s="330">
        <f t="shared" si="14"/>
        <v>0</v>
      </c>
      <c r="H151" s="394"/>
      <c r="I151" s="331">
        <f t="shared" si="15"/>
        <v>0</v>
      </c>
    </row>
    <row r="152" spans="1:9" ht="63.75">
      <c r="A152" s="325" t="s">
        <v>491</v>
      </c>
      <c r="B152" s="338" t="s">
        <v>1204</v>
      </c>
      <c r="C152" s="334" t="s">
        <v>1189</v>
      </c>
      <c r="D152" s="340">
        <v>2</v>
      </c>
      <c r="E152" s="336" t="s">
        <v>936</v>
      </c>
      <c r="F152" s="394"/>
      <c r="G152" s="330">
        <f t="shared" si="14"/>
        <v>0</v>
      </c>
      <c r="H152" s="394"/>
      <c r="I152" s="341">
        <f t="shared" si="15"/>
        <v>0</v>
      </c>
    </row>
    <row r="153" spans="1:9">
      <c r="A153" s="342" t="s">
        <v>492</v>
      </c>
      <c r="B153" s="338" t="s">
        <v>393</v>
      </c>
      <c r="C153" s="334" t="s">
        <v>1189</v>
      </c>
      <c r="D153" s="328">
        <v>8</v>
      </c>
      <c r="E153" s="329" t="s">
        <v>384</v>
      </c>
      <c r="F153" s="394"/>
      <c r="G153" s="330">
        <f t="shared" si="14"/>
        <v>0</v>
      </c>
      <c r="H153" s="394"/>
      <c r="I153" s="331">
        <f t="shared" si="15"/>
        <v>0</v>
      </c>
    </row>
    <row r="154" spans="1:9">
      <c r="A154" s="343" t="s">
        <v>493</v>
      </c>
      <c r="B154" s="338" t="s">
        <v>395</v>
      </c>
      <c r="C154" s="334" t="s">
        <v>1189</v>
      </c>
      <c r="D154" s="339">
        <v>8</v>
      </c>
      <c r="E154" s="329" t="s">
        <v>214</v>
      </c>
      <c r="F154" s="394"/>
      <c r="G154" s="330">
        <f t="shared" si="14"/>
        <v>0</v>
      </c>
      <c r="H154" s="394"/>
      <c r="I154" s="331">
        <f t="shared" si="15"/>
        <v>0</v>
      </c>
    </row>
    <row r="155" spans="1:9" ht="25.5">
      <c r="A155" s="343" t="s">
        <v>494</v>
      </c>
      <c r="B155" s="338" t="s">
        <v>1206</v>
      </c>
      <c r="C155" s="334" t="s">
        <v>1189</v>
      </c>
      <c r="D155" s="339">
        <v>180</v>
      </c>
      <c r="E155" s="329" t="s">
        <v>384</v>
      </c>
      <c r="F155" s="394"/>
      <c r="G155" s="330">
        <f t="shared" si="14"/>
        <v>0</v>
      </c>
      <c r="H155" s="394"/>
      <c r="I155" s="331">
        <f t="shared" si="15"/>
        <v>0</v>
      </c>
    </row>
    <row r="156" spans="1:9" ht="25.5">
      <c r="A156" s="343" t="s">
        <v>495</v>
      </c>
      <c r="B156" s="338" t="s">
        <v>1207</v>
      </c>
      <c r="C156" s="334" t="s">
        <v>1189</v>
      </c>
      <c r="D156" s="339">
        <v>100</v>
      </c>
      <c r="E156" s="329" t="s">
        <v>384</v>
      </c>
      <c r="F156" s="394"/>
      <c r="G156" s="330">
        <f t="shared" si="14"/>
        <v>0</v>
      </c>
      <c r="H156" s="394"/>
      <c r="I156" s="331">
        <f t="shared" si="15"/>
        <v>0</v>
      </c>
    </row>
    <row r="157" spans="1:9" ht="67.5" customHeight="1">
      <c r="A157" s="337" t="s">
        <v>496</v>
      </c>
      <c r="B157" s="344" t="s">
        <v>1208</v>
      </c>
      <c r="C157" s="334" t="s">
        <v>1189</v>
      </c>
      <c r="D157" s="340">
        <v>6</v>
      </c>
      <c r="E157" s="329" t="s">
        <v>384</v>
      </c>
      <c r="F157" s="394"/>
      <c r="G157" s="330">
        <f t="shared" si="14"/>
        <v>0</v>
      </c>
      <c r="H157" s="394"/>
      <c r="I157" s="331">
        <f t="shared" si="15"/>
        <v>0</v>
      </c>
    </row>
    <row r="158" spans="1:9" ht="25.5">
      <c r="A158" s="337" t="s">
        <v>497</v>
      </c>
      <c r="B158" s="338" t="s">
        <v>1209</v>
      </c>
      <c r="C158" s="334" t="s">
        <v>1189</v>
      </c>
      <c r="D158" s="340">
        <v>8</v>
      </c>
      <c r="E158" s="329" t="s">
        <v>97</v>
      </c>
      <c r="F158" s="345">
        <v>0</v>
      </c>
      <c r="G158" s="345">
        <f t="shared" si="14"/>
        <v>0</v>
      </c>
      <c r="H158" s="394"/>
      <c r="I158" s="331">
        <f t="shared" si="15"/>
        <v>0</v>
      </c>
    </row>
    <row r="159" spans="1:9" ht="25.5">
      <c r="A159" s="448" t="s">
        <v>1371</v>
      </c>
      <c r="B159" s="449" t="s">
        <v>1367</v>
      </c>
      <c r="C159" s="334" t="s">
        <v>1189</v>
      </c>
      <c r="D159" s="450">
        <v>1</v>
      </c>
      <c r="E159" s="329" t="s">
        <v>1368</v>
      </c>
      <c r="F159" s="457"/>
      <c r="G159" s="451">
        <f>F159*D159</f>
        <v>0</v>
      </c>
      <c r="H159" s="457"/>
      <c r="I159" s="452">
        <f>CEILING(H159*D159,1)</f>
        <v>0</v>
      </c>
    </row>
    <row r="160" spans="1:9" ht="76.5">
      <c r="A160" s="448" t="s">
        <v>1372</v>
      </c>
      <c r="B160" s="449" t="s">
        <v>1210</v>
      </c>
      <c r="C160" s="334" t="s">
        <v>1189</v>
      </c>
      <c r="D160" s="453">
        <v>80</v>
      </c>
      <c r="E160" s="454" t="s">
        <v>214</v>
      </c>
      <c r="F160" s="457"/>
      <c r="G160" s="451">
        <f t="shared" ref="G160" si="16">F160*D160</f>
        <v>0</v>
      </c>
      <c r="H160" s="455">
        <v>0</v>
      </c>
      <c r="I160" s="456">
        <f t="shared" ref="I160" si="17">CEILING(H160*D160,1)</f>
        <v>0</v>
      </c>
    </row>
    <row r="161" spans="1:10">
      <c r="A161" s="337"/>
      <c r="B161" s="338"/>
      <c r="C161" s="347"/>
      <c r="D161" s="339"/>
      <c r="E161" s="347"/>
      <c r="F161" s="349"/>
      <c r="G161" s="349"/>
      <c r="H161" s="349"/>
      <c r="I161" s="350"/>
    </row>
    <row r="162" spans="1:10" s="324" customFormat="1">
      <c r="A162" s="316" t="s">
        <v>498</v>
      </c>
      <c r="B162" s="317" t="s">
        <v>499</v>
      </c>
      <c r="C162" s="318"/>
      <c r="D162" s="319"/>
      <c r="E162" s="320"/>
      <c r="F162" s="319"/>
      <c r="G162" s="321"/>
      <c r="H162" s="319"/>
      <c r="I162" s="322"/>
      <c r="J162" s="323"/>
    </row>
    <row r="163" spans="1:10" ht="51">
      <c r="A163" s="325" t="s">
        <v>500</v>
      </c>
      <c r="B163" s="326" t="s">
        <v>1220</v>
      </c>
      <c r="C163" s="334" t="s">
        <v>1189</v>
      </c>
      <c r="D163" s="328">
        <v>1</v>
      </c>
      <c r="E163" s="329" t="s">
        <v>936</v>
      </c>
      <c r="F163" s="394"/>
      <c r="G163" s="330">
        <f t="shared" ref="G163:G178" si="18">F163*D163</f>
        <v>0</v>
      </c>
      <c r="H163" s="394"/>
      <c r="I163" s="331">
        <f t="shared" ref="I163:I178" si="19">CEILING(H163*D163,1)</f>
        <v>0</v>
      </c>
    </row>
    <row r="164" spans="1:10" ht="38.25">
      <c r="A164" s="325" t="s">
        <v>501</v>
      </c>
      <c r="B164" s="326" t="s">
        <v>1190</v>
      </c>
      <c r="C164" s="334" t="s">
        <v>1189</v>
      </c>
      <c r="D164" s="328">
        <v>1</v>
      </c>
      <c r="E164" s="329" t="s">
        <v>936</v>
      </c>
      <c r="F164" s="394"/>
      <c r="G164" s="330">
        <f t="shared" si="18"/>
        <v>0</v>
      </c>
      <c r="H164" s="394"/>
      <c r="I164" s="331">
        <f t="shared" si="19"/>
        <v>0</v>
      </c>
    </row>
    <row r="165" spans="1:10" ht="38.25">
      <c r="A165" s="325" t="s">
        <v>502</v>
      </c>
      <c r="B165" s="326" t="s">
        <v>1193</v>
      </c>
      <c r="C165" s="334" t="s">
        <v>1189</v>
      </c>
      <c r="D165" s="328">
        <v>1</v>
      </c>
      <c r="E165" s="329" t="s">
        <v>936</v>
      </c>
      <c r="F165" s="394"/>
      <c r="G165" s="330">
        <f t="shared" si="18"/>
        <v>0</v>
      </c>
      <c r="H165" s="394"/>
      <c r="I165" s="331">
        <f t="shared" si="19"/>
        <v>0</v>
      </c>
    </row>
    <row r="166" spans="1:10" ht="38.25">
      <c r="A166" s="325" t="s">
        <v>503</v>
      </c>
      <c r="B166" s="326" t="s">
        <v>1193</v>
      </c>
      <c r="C166" s="334" t="s">
        <v>1189</v>
      </c>
      <c r="D166" s="328">
        <v>1</v>
      </c>
      <c r="E166" s="329" t="s">
        <v>936</v>
      </c>
      <c r="F166" s="394"/>
      <c r="G166" s="330">
        <f t="shared" si="18"/>
        <v>0</v>
      </c>
      <c r="H166" s="394"/>
      <c r="I166" s="331">
        <f t="shared" si="19"/>
        <v>0</v>
      </c>
    </row>
    <row r="167" spans="1:10" ht="38.25">
      <c r="A167" s="325" t="s">
        <v>504</v>
      </c>
      <c r="B167" s="326" t="s">
        <v>1193</v>
      </c>
      <c r="C167" s="334" t="s">
        <v>1189</v>
      </c>
      <c r="D167" s="328">
        <v>1</v>
      </c>
      <c r="E167" s="329" t="s">
        <v>936</v>
      </c>
      <c r="F167" s="394"/>
      <c r="G167" s="330">
        <f t="shared" si="18"/>
        <v>0</v>
      </c>
      <c r="H167" s="394"/>
      <c r="I167" s="331">
        <f t="shared" si="19"/>
        <v>0</v>
      </c>
    </row>
    <row r="168" spans="1:10" ht="38.25">
      <c r="A168" s="325" t="s">
        <v>505</v>
      </c>
      <c r="B168" s="326" t="s">
        <v>1193</v>
      </c>
      <c r="C168" s="334" t="s">
        <v>1189</v>
      </c>
      <c r="D168" s="328">
        <v>1</v>
      </c>
      <c r="E168" s="329" t="s">
        <v>936</v>
      </c>
      <c r="F168" s="394"/>
      <c r="G168" s="330">
        <f t="shared" si="18"/>
        <v>0</v>
      </c>
      <c r="H168" s="394"/>
      <c r="I168" s="331">
        <f t="shared" si="19"/>
        <v>0</v>
      </c>
    </row>
    <row r="169" spans="1:10" ht="38.25">
      <c r="A169" s="325" t="s">
        <v>506</v>
      </c>
      <c r="B169" s="326" t="s">
        <v>1193</v>
      </c>
      <c r="C169" s="334" t="s">
        <v>1189</v>
      </c>
      <c r="D169" s="328">
        <v>1</v>
      </c>
      <c r="E169" s="329" t="s">
        <v>936</v>
      </c>
      <c r="F169" s="394"/>
      <c r="G169" s="330">
        <f t="shared" si="18"/>
        <v>0</v>
      </c>
      <c r="H169" s="394"/>
      <c r="I169" s="331">
        <f t="shared" si="19"/>
        <v>0</v>
      </c>
    </row>
    <row r="170" spans="1:10" ht="38.25">
      <c r="A170" s="325" t="s">
        <v>507</v>
      </c>
      <c r="B170" s="326" t="s">
        <v>1193</v>
      </c>
      <c r="C170" s="334" t="s">
        <v>1189</v>
      </c>
      <c r="D170" s="328">
        <v>1</v>
      </c>
      <c r="E170" s="329" t="s">
        <v>936</v>
      </c>
      <c r="F170" s="394"/>
      <c r="G170" s="330">
        <f t="shared" si="18"/>
        <v>0</v>
      </c>
      <c r="H170" s="394"/>
      <c r="I170" s="331">
        <f t="shared" si="19"/>
        <v>0</v>
      </c>
    </row>
    <row r="171" spans="1:10" ht="38.25">
      <c r="A171" s="325" t="s">
        <v>508</v>
      </c>
      <c r="B171" s="326" t="s">
        <v>1194</v>
      </c>
      <c r="C171" s="334" t="s">
        <v>1189</v>
      </c>
      <c r="D171" s="328">
        <v>1</v>
      </c>
      <c r="E171" s="329" t="s">
        <v>936</v>
      </c>
      <c r="F171" s="394"/>
      <c r="G171" s="330">
        <f t="shared" si="18"/>
        <v>0</v>
      </c>
      <c r="H171" s="394"/>
      <c r="I171" s="331">
        <f t="shared" si="19"/>
        <v>0</v>
      </c>
    </row>
    <row r="172" spans="1:10" ht="38.25">
      <c r="A172" s="325" t="s">
        <v>509</v>
      </c>
      <c r="B172" s="326" t="s">
        <v>1194</v>
      </c>
      <c r="C172" s="334" t="s">
        <v>1189</v>
      </c>
      <c r="D172" s="328">
        <v>1</v>
      </c>
      <c r="E172" s="329" t="s">
        <v>936</v>
      </c>
      <c r="F172" s="394"/>
      <c r="G172" s="330">
        <f t="shared" si="18"/>
        <v>0</v>
      </c>
      <c r="H172" s="394"/>
      <c r="I172" s="331">
        <f t="shared" si="19"/>
        <v>0</v>
      </c>
    </row>
    <row r="173" spans="1:10" ht="38.25">
      <c r="A173" s="325" t="s">
        <v>510</v>
      </c>
      <c r="B173" s="326" t="s">
        <v>1193</v>
      </c>
      <c r="C173" s="334" t="s">
        <v>1189</v>
      </c>
      <c r="D173" s="328">
        <v>1</v>
      </c>
      <c r="E173" s="329" t="s">
        <v>936</v>
      </c>
      <c r="F173" s="394"/>
      <c r="G173" s="330">
        <f t="shared" si="18"/>
        <v>0</v>
      </c>
      <c r="H173" s="394"/>
      <c r="I173" s="331">
        <f t="shared" si="19"/>
        <v>0</v>
      </c>
    </row>
    <row r="174" spans="1:10" ht="38.25">
      <c r="A174" s="325" t="s">
        <v>511</v>
      </c>
      <c r="B174" s="326" t="s">
        <v>1190</v>
      </c>
      <c r="C174" s="334" t="s">
        <v>1189</v>
      </c>
      <c r="D174" s="328">
        <v>1</v>
      </c>
      <c r="E174" s="329" t="s">
        <v>936</v>
      </c>
      <c r="F174" s="394"/>
      <c r="G174" s="330">
        <f t="shared" si="18"/>
        <v>0</v>
      </c>
      <c r="H174" s="394"/>
      <c r="I174" s="331">
        <f t="shared" si="19"/>
        <v>0</v>
      </c>
    </row>
    <row r="175" spans="1:10" ht="38.25">
      <c r="A175" s="325" t="s">
        <v>512</v>
      </c>
      <c r="B175" s="326" t="s">
        <v>1193</v>
      </c>
      <c r="C175" s="334" t="s">
        <v>1189</v>
      </c>
      <c r="D175" s="328">
        <v>1</v>
      </c>
      <c r="E175" s="329" t="s">
        <v>936</v>
      </c>
      <c r="F175" s="394"/>
      <c r="G175" s="330">
        <f t="shared" si="18"/>
        <v>0</v>
      </c>
      <c r="H175" s="394"/>
      <c r="I175" s="331">
        <f t="shared" si="19"/>
        <v>0</v>
      </c>
    </row>
    <row r="176" spans="1:10" ht="38.25">
      <c r="A176" s="325" t="s">
        <v>513</v>
      </c>
      <c r="B176" s="326" t="s">
        <v>1194</v>
      </c>
      <c r="C176" s="334" t="s">
        <v>1189</v>
      </c>
      <c r="D176" s="328">
        <v>1</v>
      </c>
      <c r="E176" s="329" t="s">
        <v>936</v>
      </c>
      <c r="F176" s="394"/>
      <c r="G176" s="330">
        <f t="shared" si="18"/>
        <v>0</v>
      </c>
      <c r="H176" s="394"/>
      <c r="I176" s="331">
        <f t="shared" si="19"/>
        <v>0</v>
      </c>
    </row>
    <row r="177" spans="1:9" ht="38.25">
      <c r="A177" s="325" t="s">
        <v>514</v>
      </c>
      <c r="B177" s="326" t="s">
        <v>1194</v>
      </c>
      <c r="C177" s="334" t="s">
        <v>1189</v>
      </c>
      <c r="D177" s="328">
        <v>1</v>
      </c>
      <c r="E177" s="329" t="s">
        <v>936</v>
      </c>
      <c r="F177" s="394"/>
      <c r="G177" s="330">
        <f t="shared" si="18"/>
        <v>0</v>
      </c>
      <c r="H177" s="394"/>
      <c r="I177" s="331">
        <f t="shared" si="19"/>
        <v>0</v>
      </c>
    </row>
    <row r="178" spans="1:9" ht="38.25">
      <c r="A178" s="325" t="s">
        <v>515</v>
      </c>
      <c r="B178" s="326" t="s">
        <v>1193</v>
      </c>
      <c r="C178" s="334" t="s">
        <v>1189</v>
      </c>
      <c r="D178" s="328">
        <v>1</v>
      </c>
      <c r="E178" s="329" t="s">
        <v>936</v>
      </c>
      <c r="F178" s="394"/>
      <c r="G178" s="330">
        <f t="shared" si="18"/>
        <v>0</v>
      </c>
      <c r="H178" s="394"/>
      <c r="I178" s="331">
        <f t="shared" si="19"/>
        <v>0</v>
      </c>
    </row>
    <row r="179" spans="1:9" ht="76.5">
      <c r="A179" s="332" t="s">
        <v>516</v>
      </c>
      <c r="B179" s="333" t="s">
        <v>1195</v>
      </c>
      <c r="C179" s="334" t="s">
        <v>1189</v>
      </c>
      <c r="D179" s="335">
        <v>15</v>
      </c>
      <c r="E179" s="336" t="s">
        <v>936</v>
      </c>
      <c r="F179" s="394"/>
      <c r="G179" s="330">
        <f>F179*D179</f>
        <v>0</v>
      </c>
      <c r="H179" s="394"/>
      <c r="I179" s="331">
        <f>CEILING(H179*D179,1)</f>
        <v>0</v>
      </c>
    </row>
    <row r="180" spans="1:9" ht="76.5">
      <c r="A180" s="332" t="s">
        <v>517</v>
      </c>
      <c r="B180" s="333" t="s">
        <v>1196</v>
      </c>
      <c r="C180" s="334" t="s">
        <v>1189</v>
      </c>
      <c r="D180" s="335">
        <v>13</v>
      </c>
      <c r="E180" s="336" t="s">
        <v>936</v>
      </c>
      <c r="F180" s="394"/>
      <c r="G180" s="330">
        <f>F180*D180</f>
        <v>0</v>
      </c>
      <c r="H180" s="394"/>
      <c r="I180" s="331">
        <f>CEILING(H180*D180,1)</f>
        <v>0</v>
      </c>
    </row>
    <row r="181" spans="1:9" ht="76.5">
      <c r="A181" s="332" t="s">
        <v>518</v>
      </c>
      <c r="B181" s="333" t="s">
        <v>1197</v>
      </c>
      <c r="C181" s="334" t="s">
        <v>1189</v>
      </c>
      <c r="D181" s="335">
        <v>1</v>
      </c>
      <c r="E181" s="336" t="s">
        <v>936</v>
      </c>
      <c r="F181" s="394"/>
      <c r="G181" s="330">
        <f>F181*D181</f>
        <v>0</v>
      </c>
      <c r="H181" s="394"/>
      <c r="I181" s="331">
        <f>CEILING(H181*D181,1)</f>
        <v>0</v>
      </c>
    </row>
    <row r="182" spans="1:9" ht="38.25">
      <c r="A182" s="337" t="s">
        <v>519</v>
      </c>
      <c r="B182" s="338" t="s">
        <v>1198</v>
      </c>
      <c r="C182" s="334" t="s">
        <v>1189</v>
      </c>
      <c r="D182" s="339">
        <v>39</v>
      </c>
      <c r="E182" s="336" t="s">
        <v>384</v>
      </c>
      <c r="F182" s="394"/>
      <c r="G182" s="330">
        <f t="shared" ref="G182:G194" si="20">F182*D182</f>
        <v>0</v>
      </c>
      <c r="H182" s="394"/>
      <c r="I182" s="331">
        <f t="shared" ref="I182:I194" si="21">CEILING(H182*D182,1)</f>
        <v>0</v>
      </c>
    </row>
    <row r="183" spans="1:9" ht="38.25">
      <c r="A183" s="337" t="s">
        <v>520</v>
      </c>
      <c r="B183" s="338" t="s">
        <v>1199</v>
      </c>
      <c r="C183" s="334" t="s">
        <v>1189</v>
      </c>
      <c r="D183" s="339">
        <v>50</v>
      </c>
      <c r="E183" s="336" t="s">
        <v>384</v>
      </c>
      <c r="F183" s="394"/>
      <c r="G183" s="330">
        <f t="shared" si="20"/>
        <v>0</v>
      </c>
      <c r="H183" s="394"/>
      <c r="I183" s="331">
        <f t="shared" si="21"/>
        <v>0</v>
      </c>
    </row>
    <row r="184" spans="1:9" ht="38.25">
      <c r="A184" s="337" t="s">
        <v>521</v>
      </c>
      <c r="B184" s="338" t="s">
        <v>1200</v>
      </c>
      <c r="C184" s="334" t="s">
        <v>1189</v>
      </c>
      <c r="D184" s="339">
        <v>119</v>
      </c>
      <c r="E184" s="336" t="s">
        <v>384</v>
      </c>
      <c r="F184" s="394"/>
      <c r="G184" s="330">
        <f t="shared" si="20"/>
        <v>0</v>
      </c>
      <c r="H184" s="394"/>
      <c r="I184" s="331">
        <f t="shared" si="21"/>
        <v>0</v>
      </c>
    </row>
    <row r="185" spans="1:9" ht="38.25">
      <c r="A185" s="337" t="s">
        <v>522</v>
      </c>
      <c r="B185" s="338" t="s">
        <v>1201</v>
      </c>
      <c r="C185" s="334" t="s">
        <v>1189</v>
      </c>
      <c r="D185" s="339">
        <v>48</v>
      </c>
      <c r="E185" s="336" t="s">
        <v>384</v>
      </c>
      <c r="F185" s="394"/>
      <c r="G185" s="330">
        <f t="shared" si="20"/>
        <v>0</v>
      </c>
      <c r="H185" s="394"/>
      <c r="I185" s="331">
        <f t="shared" si="21"/>
        <v>0</v>
      </c>
    </row>
    <row r="186" spans="1:9" ht="38.25">
      <c r="A186" s="337" t="s">
        <v>523</v>
      </c>
      <c r="B186" s="338" t="s">
        <v>1202</v>
      </c>
      <c r="C186" s="334" t="s">
        <v>1189</v>
      </c>
      <c r="D186" s="339">
        <v>2</v>
      </c>
      <c r="E186" s="336" t="s">
        <v>384</v>
      </c>
      <c r="F186" s="394"/>
      <c r="G186" s="330">
        <f t="shared" si="20"/>
        <v>0</v>
      </c>
      <c r="H186" s="394"/>
      <c r="I186" s="331">
        <f t="shared" si="21"/>
        <v>0</v>
      </c>
    </row>
    <row r="187" spans="1:9" ht="38.25">
      <c r="A187" s="337" t="s">
        <v>524</v>
      </c>
      <c r="B187" s="338" t="s">
        <v>1203</v>
      </c>
      <c r="C187" s="334" t="s">
        <v>1189</v>
      </c>
      <c r="D187" s="339">
        <v>80</v>
      </c>
      <c r="E187" s="336" t="s">
        <v>384</v>
      </c>
      <c r="F187" s="394"/>
      <c r="G187" s="330">
        <f t="shared" si="20"/>
        <v>0</v>
      </c>
      <c r="H187" s="394"/>
      <c r="I187" s="331">
        <f t="shared" si="21"/>
        <v>0</v>
      </c>
    </row>
    <row r="188" spans="1:9" ht="63.75">
      <c r="A188" s="325" t="s">
        <v>525</v>
      </c>
      <c r="B188" s="338" t="s">
        <v>1204</v>
      </c>
      <c r="C188" s="334" t="s">
        <v>1189</v>
      </c>
      <c r="D188" s="340">
        <v>6</v>
      </c>
      <c r="E188" s="336" t="s">
        <v>936</v>
      </c>
      <c r="F188" s="394"/>
      <c r="G188" s="330">
        <f t="shared" si="20"/>
        <v>0</v>
      </c>
      <c r="H188" s="394"/>
      <c r="I188" s="341">
        <f t="shared" si="21"/>
        <v>0</v>
      </c>
    </row>
    <row r="189" spans="1:9">
      <c r="A189" s="342" t="s">
        <v>526</v>
      </c>
      <c r="B189" s="338" t="s">
        <v>393</v>
      </c>
      <c r="C189" s="334" t="s">
        <v>1189</v>
      </c>
      <c r="D189" s="328">
        <v>8</v>
      </c>
      <c r="E189" s="329" t="s">
        <v>384</v>
      </c>
      <c r="F189" s="394"/>
      <c r="G189" s="330">
        <f t="shared" si="20"/>
        <v>0</v>
      </c>
      <c r="H189" s="394"/>
      <c r="I189" s="331">
        <f t="shared" si="21"/>
        <v>0</v>
      </c>
    </row>
    <row r="190" spans="1:9">
      <c r="A190" s="343" t="s">
        <v>527</v>
      </c>
      <c r="B190" s="338" t="s">
        <v>395</v>
      </c>
      <c r="C190" s="334" t="s">
        <v>1189</v>
      </c>
      <c r="D190" s="339">
        <v>17</v>
      </c>
      <c r="E190" s="329" t="s">
        <v>214</v>
      </c>
      <c r="F190" s="394"/>
      <c r="G190" s="330">
        <f t="shared" si="20"/>
        <v>0</v>
      </c>
      <c r="H190" s="394"/>
      <c r="I190" s="331">
        <f t="shared" si="21"/>
        <v>0</v>
      </c>
    </row>
    <row r="191" spans="1:9" ht="25.5">
      <c r="A191" s="343" t="s">
        <v>528</v>
      </c>
      <c r="B191" s="338" t="s">
        <v>1206</v>
      </c>
      <c r="C191" s="334" t="s">
        <v>1189</v>
      </c>
      <c r="D191" s="339">
        <v>220</v>
      </c>
      <c r="E191" s="329" t="s">
        <v>384</v>
      </c>
      <c r="F191" s="394"/>
      <c r="G191" s="330">
        <f t="shared" si="20"/>
        <v>0</v>
      </c>
      <c r="H191" s="394"/>
      <c r="I191" s="331">
        <f t="shared" si="21"/>
        <v>0</v>
      </c>
    </row>
    <row r="192" spans="1:9" ht="25.5">
      <c r="A192" s="343" t="s">
        <v>529</v>
      </c>
      <c r="B192" s="338" t="s">
        <v>1207</v>
      </c>
      <c r="C192" s="334" t="s">
        <v>1189</v>
      </c>
      <c r="D192" s="339">
        <v>160</v>
      </c>
      <c r="E192" s="329" t="s">
        <v>384</v>
      </c>
      <c r="F192" s="394"/>
      <c r="G192" s="330">
        <f t="shared" si="20"/>
        <v>0</v>
      </c>
      <c r="H192" s="394"/>
      <c r="I192" s="331">
        <f t="shared" si="21"/>
        <v>0</v>
      </c>
    </row>
    <row r="193" spans="1:10" ht="67.5" customHeight="1">
      <c r="A193" s="337" t="s">
        <v>530</v>
      </c>
      <c r="B193" s="344" t="s">
        <v>1208</v>
      </c>
      <c r="C193" s="334" t="s">
        <v>1189</v>
      </c>
      <c r="D193" s="340">
        <v>6</v>
      </c>
      <c r="E193" s="329" t="s">
        <v>384</v>
      </c>
      <c r="F193" s="394"/>
      <c r="G193" s="330">
        <f t="shared" si="20"/>
        <v>0</v>
      </c>
      <c r="H193" s="394"/>
      <c r="I193" s="331">
        <f t="shared" si="21"/>
        <v>0</v>
      </c>
    </row>
    <row r="194" spans="1:10" ht="25.5">
      <c r="A194" s="337" t="s">
        <v>531</v>
      </c>
      <c r="B194" s="338" t="s">
        <v>1209</v>
      </c>
      <c r="C194" s="334" t="s">
        <v>1189</v>
      </c>
      <c r="D194" s="340">
        <v>8</v>
      </c>
      <c r="E194" s="329" t="s">
        <v>97</v>
      </c>
      <c r="F194" s="345">
        <v>0</v>
      </c>
      <c r="G194" s="345">
        <f t="shared" si="20"/>
        <v>0</v>
      </c>
      <c r="H194" s="394"/>
      <c r="I194" s="331">
        <f t="shared" si="21"/>
        <v>0</v>
      </c>
    </row>
    <row r="195" spans="1:10" ht="25.5">
      <c r="A195" s="448" t="s">
        <v>532</v>
      </c>
      <c r="B195" s="449" t="s">
        <v>1367</v>
      </c>
      <c r="C195" s="334" t="s">
        <v>1189</v>
      </c>
      <c r="D195" s="450">
        <v>1</v>
      </c>
      <c r="E195" s="329" t="s">
        <v>1368</v>
      </c>
      <c r="F195" s="457"/>
      <c r="G195" s="451">
        <f>F195*D195</f>
        <v>0</v>
      </c>
      <c r="H195" s="457"/>
      <c r="I195" s="452">
        <f>CEILING(H195*D195,1)</f>
        <v>0</v>
      </c>
    </row>
    <row r="196" spans="1:10" ht="76.5">
      <c r="A196" s="448" t="s">
        <v>1373</v>
      </c>
      <c r="B196" s="449" t="s">
        <v>1210</v>
      </c>
      <c r="C196" s="334" t="s">
        <v>1189</v>
      </c>
      <c r="D196" s="453">
        <v>100</v>
      </c>
      <c r="E196" s="454" t="s">
        <v>214</v>
      </c>
      <c r="F196" s="457"/>
      <c r="G196" s="451">
        <f t="shared" ref="G196" si="22">F196*D196</f>
        <v>0</v>
      </c>
      <c r="H196" s="455">
        <v>0</v>
      </c>
      <c r="I196" s="456">
        <f t="shared" ref="I196" si="23">CEILING(H196*D196,1)</f>
        <v>0</v>
      </c>
    </row>
    <row r="197" spans="1:10">
      <c r="A197" s="337"/>
      <c r="B197" s="338"/>
      <c r="C197" s="347"/>
      <c r="D197" s="339"/>
      <c r="E197" s="347"/>
      <c r="F197" s="349"/>
      <c r="G197" s="349"/>
      <c r="H197" s="349"/>
      <c r="I197" s="350"/>
    </row>
    <row r="198" spans="1:10" s="324" customFormat="1">
      <c r="A198" s="316" t="s">
        <v>533</v>
      </c>
      <c r="B198" s="317" t="s">
        <v>534</v>
      </c>
      <c r="C198" s="318"/>
      <c r="D198" s="319"/>
      <c r="E198" s="320"/>
      <c r="F198" s="319"/>
      <c r="G198" s="321"/>
      <c r="H198" s="319"/>
      <c r="I198" s="322"/>
      <c r="J198" s="323"/>
    </row>
    <row r="199" spans="1:10" ht="51">
      <c r="A199" s="325" t="s">
        <v>535</v>
      </c>
      <c r="B199" s="326" t="s">
        <v>1221</v>
      </c>
      <c r="C199" s="334" t="s">
        <v>1189</v>
      </c>
      <c r="D199" s="328">
        <v>1</v>
      </c>
      <c r="E199" s="329" t="s">
        <v>936</v>
      </c>
      <c r="F199" s="394"/>
      <c r="G199" s="330">
        <f t="shared" ref="G199:G236" si="24">F199*D199</f>
        <v>0</v>
      </c>
      <c r="H199" s="394"/>
      <c r="I199" s="331">
        <f t="shared" ref="I199:I236" si="25">CEILING(H199*D199,1)</f>
        <v>0</v>
      </c>
    </row>
    <row r="200" spans="1:10" ht="38.25">
      <c r="A200" s="325" t="s">
        <v>536</v>
      </c>
      <c r="B200" s="326" t="s">
        <v>1193</v>
      </c>
      <c r="C200" s="334" t="s">
        <v>1189</v>
      </c>
      <c r="D200" s="328">
        <v>1</v>
      </c>
      <c r="E200" s="329" t="s">
        <v>936</v>
      </c>
      <c r="F200" s="394"/>
      <c r="G200" s="330">
        <f t="shared" si="24"/>
        <v>0</v>
      </c>
      <c r="H200" s="394"/>
      <c r="I200" s="331">
        <f t="shared" si="25"/>
        <v>0</v>
      </c>
    </row>
    <row r="201" spans="1:10" ht="38.25">
      <c r="A201" s="325" t="s">
        <v>537</v>
      </c>
      <c r="B201" s="326" t="s">
        <v>1194</v>
      </c>
      <c r="C201" s="334" t="s">
        <v>1189</v>
      </c>
      <c r="D201" s="328">
        <v>1</v>
      </c>
      <c r="E201" s="329" t="s">
        <v>936</v>
      </c>
      <c r="F201" s="394"/>
      <c r="G201" s="330">
        <f t="shared" si="24"/>
        <v>0</v>
      </c>
      <c r="H201" s="394"/>
      <c r="I201" s="331">
        <f t="shared" si="25"/>
        <v>0</v>
      </c>
    </row>
    <row r="202" spans="1:10" ht="38.25">
      <c r="A202" s="325" t="s">
        <v>538</v>
      </c>
      <c r="B202" s="326" t="s">
        <v>1193</v>
      </c>
      <c r="C202" s="334" t="s">
        <v>1189</v>
      </c>
      <c r="D202" s="328">
        <v>1</v>
      </c>
      <c r="E202" s="329" t="s">
        <v>936</v>
      </c>
      <c r="F202" s="394"/>
      <c r="G202" s="330">
        <f t="shared" si="24"/>
        <v>0</v>
      </c>
      <c r="H202" s="394"/>
      <c r="I202" s="331">
        <f t="shared" si="25"/>
        <v>0</v>
      </c>
    </row>
    <row r="203" spans="1:10" ht="38.25">
      <c r="A203" s="325" t="s">
        <v>539</v>
      </c>
      <c r="B203" s="326" t="s">
        <v>1193</v>
      </c>
      <c r="C203" s="334" t="s">
        <v>1189</v>
      </c>
      <c r="D203" s="328">
        <v>1</v>
      </c>
      <c r="E203" s="329" t="s">
        <v>936</v>
      </c>
      <c r="F203" s="394"/>
      <c r="G203" s="330">
        <f t="shared" si="24"/>
        <v>0</v>
      </c>
      <c r="H203" s="394"/>
      <c r="I203" s="331">
        <f t="shared" si="25"/>
        <v>0</v>
      </c>
    </row>
    <row r="204" spans="1:10" ht="38.25">
      <c r="A204" s="325" t="s">
        <v>540</v>
      </c>
      <c r="B204" s="326" t="s">
        <v>1190</v>
      </c>
      <c r="C204" s="334" t="s">
        <v>1189</v>
      </c>
      <c r="D204" s="328">
        <v>1</v>
      </c>
      <c r="E204" s="329" t="s">
        <v>936</v>
      </c>
      <c r="F204" s="394"/>
      <c r="G204" s="330">
        <f t="shared" si="24"/>
        <v>0</v>
      </c>
      <c r="H204" s="394"/>
      <c r="I204" s="331">
        <f t="shared" si="25"/>
        <v>0</v>
      </c>
    </row>
    <row r="205" spans="1:10" ht="38.25">
      <c r="A205" s="325" t="s">
        <v>541</v>
      </c>
      <c r="B205" s="326" t="s">
        <v>1193</v>
      </c>
      <c r="C205" s="334" t="s">
        <v>1189</v>
      </c>
      <c r="D205" s="328">
        <v>1</v>
      </c>
      <c r="E205" s="329" t="s">
        <v>936</v>
      </c>
      <c r="F205" s="394"/>
      <c r="G205" s="330">
        <f t="shared" si="24"/>
        <v>0</v>
      </c>
      <c r="H205" s="394"/>
      <c r="I205" s="331">
        <f t="shared" si="25"/>
        <v>0</v>
      </c>
    </row>
    <row r="206" spans="1:10" ht="38.25">
      <c r="A206" s="325" t="s">
        <v>542</v>
      </c>
      <c r="B206" s="326" t="s">
        <v>1190</v>
      </c>
      <c r="C206" s="334" t="s">
        <v>1189</v>
      </c>
      <c r="D206" s="328">
        <v>1</v>
      </c>
      <c r="E206" s="329" t="s">
        <v>936</v>
      </c>
      <c r="F206" s="394"/>
      <c r="G206" s="330">
        <f t="shared" si="24"/>
        <v>0</v>
      </c>
      <c r="H206" s="394"/>
      <c r="I206" s="331">
        <f t="shared" si="25"/>
        <v>0</v>
      </c>
    </row>
    <row r="207" spans="1:10" ht="51">
      <c r="A207" s="325" t="s">
        <v>543</v>
      </c>
      <c r="B207" s="326" t="s">
        <v>1222</v>
      </c>
      <c r="C207" s="334" t="s">
        <v>1189</v>
      </c>
      <c r="D207" s="328">
        <v>1</v>
      </c>
      <c r="E207" s="329" t="s">
        <v>936</v>
      </c>
      <c r="F207" s="394"/>
      <c r="G207" s="330">
        <f t="shared" si="24"/>
        <v>0</v>
      </c>
      <c r="H207" s="394"/>
      <c r="I207" s="331">
        <f t="shared" si="25"/>
        <v>0</v>
      </c>
    </row>
    <row r="208" spans="1:10" ht="51">
      <c r="A208" s="325" t="s">
        <v>544</v>
      </c>
      <c r="B208" s="326" t="s">
        <v>1223</v>
      </c>
      <c r="C208" s="334" t="s">
        <v>1189</v>
      </c>
      <c r="D208" s="328">
        <v>1</v>
      </c>
      <c r="E208" s="329" t="s">
        <v>936</v>
      </c>
      <c r="F208" s="394"/>
      <c r="G208" s="330">
        <f t="shared" si="24"/>
        <v>0</v>
      </c>
      <c r="H208" s="394"/>
      <c r="I208" s="331">
        <f t="shared" si="25"/>
        <v>0</v>
      </c>
    </row>
    <row r="209" spans="1:9" ht="51">
      <c r="A209" s="325" t="s">
        <v>545</v>
      </c>
      <c r="B209" s="326" t="s">
        <v>1222</v>
      </c>
      <c r="C209" s="334" t="s">
        <v>1189</v>
      </c>
      <c r="D209" s="328">
        <v>1</v>
      </c>
      <c r="E209" s="329" t="s">
        <v>936</v>
      </c>
      <c r="F209" s="394"/>
      <c r="G209" s="330">
        <f t="shared" si="24"/>
        <v>0</v>
      </c>
      <c r="H209" s="394"/>
      <c r="I209" s="331">
        <f t="shared" si="25"/>
        <v>0</v>
      </c>
    </row>
    <row r="210" spans="1:9" ht="38.25">
      <c r="A210" s="325" t="s">
        <v>546</v>
      </c>
      <c r="B210" s="326" t="s">
        <v>1193</v>
      </c>
      <c r="C210" s="334" t="s">
        <v>1189</v>
      </c>
      <c r="D210" s="328">
        <v>1</v>
      </c>
      <c r="E210" s="329" t="s">
        <v>936</v>
      </c>
      <c r="F210" s="394"/>
      <c r="G210" s="330">
        <f t="shared" si="24"/>
        <v>0</v>
      </c>
      <c r="H210" s="394"/>
      <c r="I210" s="331">
        <f t="shared" si="25"/>
        <v>0</v>
      </c>
    </row>
    <row r="211" spans="1:9" ht="38.25">
      <c r="A211" s="325" t="s">
        <v>547</v>
      </c>
      <c r="B211" s="326" t="s">
        <v>1190</v>
      </c>
      <c r="C211" s="334" t="s">
        <v>1189</v>
      </c>
      <c r="D211" s="328">
        <v>1</v>
      </c>
      <c r="E211" s="329" t="s">
        <v>936</v>
      </c>
      <c r="F211" s="394"/>
      <c r="G211" s="330">
        <f t="shared" si="24"/>
        <v>0</v>
      </c>
      <c r="H211" s="394"/>
      <c r="I211" s="331">
        <f t="shared" si="25"/>
        <v>0</v>
      </c>
    </row>
    <row r="212" spans="1:9" ht="38.25">
      <c r="A212" s="325" t="s">
        <v>548</v>
      </c>
      <c r="B212" s="326" t="s">
        <v>1193</v>
      </c>
      <c r="C212" s="334" t="s">
        <v>1189</v>
      </c>
      <c r="D212" s="328">
        <v>1</v>
      </c>
      <c r="E212" s="329" t="s">
        <v>936</v>
      </c>
      <c r="F212" s="394"/>
      <c r="G212" s="330">
        <f t="shared" si="24"/>
        <v>0</v>
      </c>
      <c r="H212" s="394"/>
      <c r="I212" s="331">
        <f t="shared" si="25"/>
        <v>0</v>
      </c>
    </row>
    <row r="213" spans="1:9" ht="76.5">
      <c r="A213" s="332" t="s">
        <v>549</v>
      </c>
      <c r="B213" s="333" t="s">
        <v>1195</v>
      </c>
      <c r="C213" s="334" t="s">
        <v>1189</v>
      </c>
      <c r="D213" s="335">
        <v>12</v>
      </c>
      <c r="E213" s="336" t="s">
        <v>936</v>
      </c>
      <c r="F213" s="394"/>
      <c r="G213" s="330">
        <f t="shared" si="24"/>
        <v>0</v>
      </c>
      <c r="H213" s="394"/>
      <c r="I213" s="331">
        <f t="shared" si="25"/>
        <v>0</v>
      </c>
    </row>
    <row r="214" spans="1:9" ht="76.5">
      <c r="A214" s="332" t="s">
        <v>550</v>
      </c>
      <c r="B214" s="333" t="s">
        <v>1196</v>
      </c>
      <c r="C214" s="334" t="s">
        <v>1189</v>
      </c>
      <c r="D214" s="335">
        <v>11</v>
      </c>
      <c r="E214" s="336" t="s">
        <v>936</v>
      </c>
      <c r="F214" s="394"/>
      <c r="G214" s="330">
        <f t="shared" si="24"/>
        <v>0</v>
      </c>
      <c r="H214" s="394"/>
      <c r="I214" s="331">
        <f t="shared" si="25"/>
        <v>0</v>
      </c>
    </row>
    <row r="215" spans="1:9" ht="76.5">
      <c r="A215" s="332" t="s">
        <v>551</v>
      </c>
      <c r="B215" s="333" t="s">
        <v>1197</v>
      </c>
      <c r="C215" s="334" t="s">
        <v>1189</v>
      </c>
      <c r="D215" s="335">
        <v>1</v>
      </c>
      <c r="E215" s="336" t="s">
        <v>936</v>
      </c>
      <c r="F215" s="394"/>
      <c r="G215" s="330">
        <f t="shared" si="24"/>
        <v>0</v>
      </c>
      <c r="H215" s="394"/>
      <c r="I215" s="331">
        <f t="shared" si="25"/>
        <v>0</v>
      </c>
    </row>
    <row r="216" spans="1:9" ht="38.25">
      <c r="A216" s="332" t="s">
        <v>1224</v>
      </c>
      <c r="B216" s="333" t="s">
        <v>1225</v>
      </c>
      <c r="C216" s="334" t="s">
        <v>1189</v>
      </c>
      <c r="D216" s="335">
        <v>2</v>
      </c>
      <c r="E216" s="336" t="s">
        <v>936</v>
      </c>
      <c r="F216" s="394"/>
      <c r="G216" s="330">
        <f t="shared" si="24"/>
        <v>0</v>
      </c>
      <c r="H216" s="394"/>
      <c r="I216" s="331">
        <f t="shared" si="25"/>
        <v>0</v>
      </c>
    </row>
    <row r="217" spans="1:9" ht="51">
      <c r="A217" s="337" t="s">
        <v>1226</v>
      </c>
      <c r="B217" s="351" t="s">
        <v>1227</v>
      </c>
      <c r="C217" s="334" t="s">
        <v>1189</v>
      </c>
      <c r="D217" s="340">
        <v>10</v>
      </c>
      <c r="E217" s="329" t="s">
        <v>936</v>
      </c>
      <c r="F217" s="394"/>
      <c r="G217" s="330">
        <f t="shared" si="24"/>
        <v>0</v>
      </c>
      <c r="H217" s="394"/>
      <c r="I217" s="341">
        <f t="shared" si="25"/>
        <v>0</v>
      </c>
    </row>
    <row r="218" spans="1:9" ht="63.75">
      <c r="A218" s="337" t="s">
        <v>1228</v>
      </c>
      <c r="B218" s="351" t="s">
        <v>1229</v>
      </c>
      <c r="C218" s="334" t="s">
        <v>1189</v>
      </c>
      <c r="D218" s="340">
        <v>2</v>
      </c>
      <c r="E218" s="329" t="s">
        <v>936</v>
      </c>
      <c r="F218" s="394"/>
      <c r="G218" s="330">
        <f t="shared" si="24"/>
        <v>0</v>
      </c>
      <c r="H218" s="394"/>
      <c r="I218" s="341">
        <f t="shared" si="25"/>
        <v>0</v>
      </c>
    </row>
    <row r="219" spans="1:9" ht="38.25">
      <c r="A219" s="337" t="s">
        <v>552</v>
      </c>
      <c r="B219" s="338" t="s">
        <v>1198</v>
      </c>
      <c r="C219" s="334" t="s">
        <v>1189</v>
      </c>
      <c r="D219" s="339">
        <v>43</v>
      </c>
      <c r="E219" s="336" t="s">
        <v>384</v>
      </c>
      <c r="F219" s="394"/>
      <c r="G219" s="330">
        <f t="shared" si="24"/>
        <v>0</v>
      </c>
      <c r="H219" s="394"/>
      <c r="I219" s="331">
        <f t="shared" si="25"/>
        <v>0</v>
      </c>
    </row>
    <row r="220" spans="1:9" ht="38.25">
      <c r="A220" s="337" t="s">
        <v>553</v>
      </c>
      <c r="B220" s="338" t="s">
        <v>1199</v>
      </c>
      <c r="C220" s="334" t="s">
        <v>1189</v>
      </c>
      <c r="D220" s="339">
        <v>53</v>
      </c>
      <c r="E220" s="336" t="s">
        <v>384</v>
      </c>
      <c r="F220" s="394"/>
      <c r="G220" s="330">
        <f t="shared" si="24"/>
        <v>0</v>
      </c>
      <c r="H220" s="394"/>
      <c r="I220" s="331">
        <f t="shared" si="25"/>
        <v>0</v>
      </c>
    </row>
    <row r="221" spans="1:9" ht="38.25">
      <c r="A221" s="337" t="s">
        <v>554</v>
      </c>
      <c r="B221" s="338" t="s">
        <v>1200</v>
      </c>
      <c r="C221" s="334" t="s">
        <v>1189</v>
      </c>
      <c r="D221" s="339">
        <v>113</v>
      </c>
      <c r="E221" s="336" t="s">
        <v>384</v>
      </c>
      <c r="F221" s="394"/>
      <c r="G221" s="330">
        <f t="shared" si="24"/>
        <v>0</v>
      </c>
      <c r="H221" s="394"/>
      <c r="I221" s="331">
        <f t="shared" si="25"/>
        <v>0</v>
      </c>
    </row>
    <row r="222" spans="1:9" ht="38.25">
      <c r="A222" s="337" t="s">
        <v>555</v>
      </c>
      <c r="B222" s="338" t="s">
        <v>1201</v>
      </c>
      <c r="C222" s="334" t="s">
        <v>1189</v>
      </c>
      <c r="D222" s="339">
        <v>50</v>
      </c>
      <c r="E222" s="336" t="s">
        <v>384</v>
      </c>
      <c r="F222" s="394"/>
      <c r="G222" s="330">
        <f t="shared" si="24"/>
        <v>0</v>
      </c>
      <c r="H222" s="394"/>
      <c r="I222" s="331">
        <f t="shared" si="25"/>
        <v>0</v>
      </c>
    </row>
    <row r="223" spans="1:9" ht="38.25">
      <c r="A223" s="337" t="s">
        <v>556</v>
      </c>
      <c r="B223" s="338" t="s">
        <v>1202</v>
      </c>
      <c r="C223" s="334" t="s">
        <v>1189</v>
      </c>
      <c r="D223" s="339">
        <v>3</v>
      </c>
      <c r="E223" s="336" t="s">
        <v>384</v>
      </c>
      <c r="F223" s="394"/>
      <c r="G223" s="330">
        <f t="shared" si="24"/>
        <v>0</v>
      </c>
      <c r="H223" s="394"/>
      <c r="I223" s="331">
        <f t="shared" si="25"/>
        <v>0</v>
      </c>
    </row>
    <row r="224" spans="1:9" ht="38.25">
      <c r="A224" s="337" t="s">
        <v>557</v>
      </c>
      <c r="B224" s="338" t="s">
        <v>1203</v>
      </c>
      <c r="C224" s="334" t="s">
        <v>1189</v>
      </c>
      <c r="D224" s="339">
        <v>70</v>
      </c>
      <c r="E224" s="336" t="s">
        <v>384</v>
      </c>
      <c r="F224" s="394"/>
      <c r="G224" s="330">
        <f t="shared" si="24"/>
        <v>0</v>
      </c>
      <c r="H224" s="394"/>
      <c r="I224" s="331">
        <f t="shared" si="25"/>
        <v>0</v>
      </c>
    </row>
    <row r="225" spans="1:10" ht="38.25">
      <c r="A225" s="337" t="s">
        <v>1230</v>
      </c>
      <c r="B225" s="338" t="s">
        <v>1231</v>
      </c>
      <c r="C225" s="334" t="s">
        <v>1189</v>
      </c>
      <c r="D225" s="340">
        <v>35</v>
      </c>
      <c r="E225" s="329" t="s">
        <v>124</v>
      </c>
      <c r="F225" s="394"/>
      <c r="G225" s="330">
        <f>F225*D225</f>
        <v>0</v>
      </c>
      <c r="H225" s="394"/>
      <c r="I225" s="331">
        <f>CEILING(H225*D225,1)</f>
        <v>0</v>
      </c>
    </row>
    <row r="226" spans="1:10" ht="38.25">
      <c r="A226" s="337" t="s">
        <v>1232</v>
      </c>
      <c r="B226" s="338" t="s">
        <v>1233</v>
      </c>
      <c r="C226" s="334" t="s">
        <v>1189</v>
      </c>
      <c r="D226" s="340">
        <v>8</v>
      </c>
      <c r="E226" s="329" t="s">
        <v>124</v>
      </c>
      <c r="F226" s="394"/>
      <c r="G226" s="330">
        <f>F226*D226</f>
        <v>0</v>
      </c>
      <c r="H226" s="394"/>
      <c r="I226" s="331">
        <f>CEILING(H226*D226,1)</f>
        <v>0</v>
      </c>
    </row>
    <row r="227" spans="1:10" ht="76.5">
      <c r="A227" s="352" t="s">
        <v>1234</v>
      </c>
      <c r="B227" s="338" t="s">
        <v>1235</v>
      </c>
      <c r="C227" s="353"/>
      <c r="D227" s="340">
        <v>2</v>
      </c>
      <c r="E227" s="329" t="s">
        <v>936</v>
      </c>
      <c r="F227" s="394"/>
      <c r="G227" s="330">
        <f>F227*D227</f>
        <v>0</v>
      </c>
      <c r="H227" s="394"/>
      <c r="I227" s="341">
        <f>CEILING(H227*D227,1)</f>
        <v>0</v>
      </c>
    </row>
    <row r="228" spans="1:10" ht="76.5">
      <c r="A228" s="352" t="s">
        <v>1236</v>
      </c>
      <c r="B228" s="338" t="s">
        <v>1237</v>
      </c>
      <c r="C228" s="353"/>
      <c r="D228" s="340">
        <v>2</v>
      </c>
      <c r="E228" s="329" t="s">
        <v>936</v>
      </c>
      <c r="F228" s="394"/>
      <c r="G228" s="330">
        <f>F228*D228</f>
        <v>0</v>
      </c>
      <c r="H228" s="394"/>
      <c r="I228" s="341">
        <f>CEILING(H228*D228,1)</f>
        <v>0</v>
      </c>
    </row>
    <row r="229" spans="1:10" ht="63.75">
      <c r="A229" s="325" t="s">
        <v>558</v>
      </c>
      <c r="B229" s="338" t="s">
        <v>1204</v>
      </c>
      <c r="C229" s="334" t="s">
        <v>1189</v>
      </c>
      <c r="D229" s="340">
        <v>4</v>
      </c>
      <c r="E229" s="336" t="s">
        <v>936</v>
      </c>
      <c r="F229" s="394"/>
      <c r="G229" s="330">
        <f t="shared" si="24"/>
        <v>0</v>
      </c>
      <c r="H229" s="394"/>
      <c r="I229" s="341">
        <f t="shared" si="25"/>
        <v>0</v>
      </c>
    </row>
    <row r="230" spans="1:10" ht="38.25">
      <c r="A230" s="352" t="s">
        <v>1238</v>
      </c>
      <c r="B230" s="333" t="s">
        <v>1239</v>
      </c>
      <c r="C230" s="334" t="s">
        <v>1240</v>
      </c>
      <c r="D230" s="340">
        <v>45</v>
      </c>
      <c r="E230" s="329" t="s">
        <v>124</v>
      </c>
      <c r="F230" s="394"/>
      <c r="G230" s="330">
        <f t="shared" si="24"/>
        <v>0</v>
      </c>
      <c r="H230" s="394"/>
      <c r="I230" s="331">
        <f t="shared" si="25"/>
        <v>0</v>
      </c>
    </row>
    <row r="231" spans="1:10">
      <c r="A231" s="342" t="s">
        <v>559</v>
      </c>
      <c r="B231" s="338" t="s">
        <v>393</v>
      </c>
      <c r="C231" s="334" t="s">
        <v>1189</v>
      </c>
      <c r="D231" s="328">
        <v>8</v>
      </c>
      <c r="E231" s="329" t="s">
        <v>384</v>
      </c>
      <c r="F231" s="394"/>
      <c r="G231" s="330">
        <f t="shared" si="24"/>
        <v>0</v>
      </c>
      <c r="H231" s="394"/>
      <c r="I231" s="331">
        <f t="shared" si="25"/>
        <v>0</v>
      </c>
    </row>
    <row r="232" spans="1:10">
      <c r="A232" s="343" t="s">
        <v>560</v>
      </c>
      <c r="B232" s="338" t="s">
        <v>395</v>
      </c>
      <c r="C232" s="334" t="s">
        <v>1189</v>
      </c>
      <c r="D232" s="339">
        <v>16</v>
      </c>
      <c r="E232" s="329" t="s">
        <v>214</v>
      </c>
      <c r="F232" s="394"/>
      <c r="G232" s="330">
        <f t="shared" si="24"/>
        <v>0</v>
      </c>
      <c r="H232" s="394"/>
      <c r="I232" s="331">
        <f t="shared" si="25"/>
        <v>0</v>
      </c>
    </row>
    <row r="233" spans="1:10" ht="25.5">
      <c r="A233" s="343" t="s">
        <v>561</v>
      </c>
      <c r="B233" s="338" t="s">
        <v>1206</v>
      </c>
      <c r="C233" s="334" t="s">
        <v>1189</v>
      </c>
      <c r="D233" s="339">
        <v>200</v>
      </c>
      <c r="E233" s="329" t="s">
        <v>384</v>
      </c>
      <c r="F233" s="394"/>
      <c r="G233" s="330">
        <f t="shared" si="24"/>
        <v>0</v>
      </c>
      <c r="H233" s="394"/>
      <c r="I233" s="331">
        <f t="shared" si="25"/>
        <v>0</v>
      </c>
    </row>
    <row r="234" spans="1:10" ht="25.5">
      <c r="A234" s="343" t="s">
        <v>562</v>
      </c>
      <c r="B234" s="338" t="s">
        <v>1207</v>
      </c>
      <c r="C234" s="334" t="s">
        <v>1189</v>
      </c>
      <c r="D234" s="339">
        <v>140</v>
      </c>
      <c r="E234" s="329" t="s">
        <v>384</v>
      </c>
      <c r="F234" s="394"/>
      <c r="G234" s="330">
        <f t="shared" si="24"/>
        <v>0</v>
      </c>
      <c r="H234" s="394"/>
      <c r="I234" s="331">
        <f t="shared" si="25"/>
        <v>0</v>
      </c>
    </row>
    <row r="235" spans="1:10" ht="67.5" customHeight="1">
      <c r="A235" s="337" t="s">
        <v>563</v>
      </c>
      <c r="B235" s="344" t="s">
        <v>1208</v>
      </c>
      <c r="C235" s="334" t="s">
        <v>1189</v>
      </c>
      <c r="D235" s="340">
        <v>6</v>
      </c>
      <c r="E235" s="329" t="s">
        <v>384</v>
      </c>
      <c r="F235" s="394"/>
      <c r="G235" s="330">
        <f t="shared" si="24"/>
        <v>0</v>
      </c>
      <c r="H235" s="394"/>
      <c r="I235" s="331">
        <f t="shared" si="25"/>
        <v>0</v>
      </c>
    </row>
    <row r="236" spans="1:10" ht="25.5">
      <c r="A236" s="337" t="s">
        <v>564</v>
      </c>
      <c r="B236" s="338" t="s">
        <v>1209</v>
      </c>
      <c r="C236" s="334" t="s">
        <v>1189</v>
      </c>
      <c r="D236" s="340">
        <v>8</v>
      </c>
      <c r="E236" s="329" t="s">
        <v>97</v>
      </c>
      <c r="F236" s="345">
        <v>0</v>
      </c>
      <c r="G236" s="345">
        <f t="shared" si="24"/>
        <v>0</v>
      </c>
      <c r="H236" s="394"/>
      <c r="I236" s="331">
        <f t="shared" si="25"/>
        <v>0</v>
      </c>
    </row>
    <row r="237" spans="1:10" ht="25.5">
      <c r="A237" s="448" t="s">
        <v>565</v>
      </c>
      <c r="B237" s="449" t="s">
        <v>1367</v>
      </c>
      <c r="C237" s="334" t="s">
        <v>1189</v>
      </c>
      <c r="D237" s="450">
        <v>1</v>
      </c>
      <c r="E237" s="329" t="s">
        <v>1368</v>
      </c>
      <c r="F237" s="457"/>
      <c r="G237" s="451">
        <f>F237*D237</f>
        <v>0</v>
      </c>
      <c r="H237" s="457"/>
      <c r="I237" s="452">
        <f>CEILING(H237*D237,1)</f>
        <v>0</v>
      </c>
    </row>
    <row r="238" spans="1:10" ht="76.5">
      <c r="A238" s="448" t="s">
        <v>1375</v>
      </c>
      <c r="B238" s="449" t="s">
        <v>1210</v>
      </c>
      <c r="C238" s="334" t="s">
        <v>1189</v>
      </c>
      <c r="D238" s="453">
        <v>100</v>
      </c>
      <c r="E238" s="454" t="s">
        <v>214</v>
      </c>
      <c r="F238" s="457"/>
      <c r="G238" s="451">
        <f t="shared" ref="G238" si="26">F238*D238</f>
        <v>0</v>
      </c>
      <c r="H238" s="455">
        <v>0</v>
      </c>
      <c r="I238" s="456">
        <f t="shared" ref="I238" si="27">CEILING(H238*D238,1)</f>
        <v>0</v>
      </c>
    </row>
    <row r="239" spans="1:10" ht="13.5" customHeight="1">
      <c r="A239" s="332"/>
      <c r="B239" s="351"/>
      <c r="C239" s="354"/>
      <c r="D239" s="339"/>
      <c r="E239" s="329"/>
      <c r="F239" s="330"/>
      <c r="G239" s="330"/>
      <c r="H239" s="330"/>
      <c r="I239" s="331"/>
    </row>
    <row r="240" spans="1:10" s="324" customFormat="1">
      <c r="A240" s="316" t="s">
        <v>566</v>
      </c>
      <c r="B240" s="317" t="s">
        <v>567</v>
      </c>
      <c r="C240" s="318"/>
      <c r="D240" s="319"/>
      <c r="E240" s="320"/>
      <c r="F240" s="319"/>
      <c r="G240" s="321"/>
      <c r="H240" s="319"/>
      <c r="I240" s="322"/>
      <c r="J240" s="323"/>
    </row>
    <row r="241" spans="1:10" ht="51">
      <c r="A241" s="332" t="s">
        <v>568</v>
      </c>
      <c r="B241" s="355" t="s">
        <v>1241</v>
      </c>
      <c r="C241" s="334" t="s">
        <v>1189</v>
      </c>
      <c r="D241" s="328">
        <v>1</v>
      </c>
      <c r="E241" s="329" t="s">
        <v>936</v>
      </c>
      <c r="F241" s="394"/>
      <c r="G241" s="330">
        <f t="shared" ref="G241:G250" si="28">F241*D241</f>
        <v>0</v>
      </c>
      <c r="H241" s="394"/>
      <c r="I241" s="331">
        <f t="shared" ref="I241:I250" si="29">CEILING(H241*D241,1)</f>
        <v>0</v>
      </c>
    </row>
    <row r="242" spans="1:10" ht="51">
      <c r="A242" s="332" t="s">
        <v>569</v>
      </c>
      <c r="B242" s="355" t="s">
        <v>1242</v>
      </c>
      <c r="C242" s="334" t="s">
        <v>1189</v>
      </c>
      <c r="D242" s="328">
        <v>1</v>
      </c>
      <c r="E242" s="329" t="s">
        <v>936</v>
      </c>
      <c r="F242" s="394"/>
      <c r="G242" s="330">
        <f t="shared" si="28"/>
        <v>0</v>
      </c>
      <c r="H242" s="394"/>
      <c r="I242" s="331">
        <f t="shared" si="29"/>
        <v>0</v>
      </c>
    </row>
    <row r="243" spans="1:10" ht="76.5">
      <c r="A243" s="332" t="s">
        <v>570</v>
      </c>
      <c r="B243" s="333" t="s">
        <v>1195</v>
      </c>
      <c r="C243" s="334" t="s">
        <v>1189</v>
      </c>
      <c r="D243" s="335">
        <v>1</v>
      </c>
      <c r="E243" s="336" t="s">
        <v>936</v>
      </c>
      <c r="F243" s="394"/>
      <c r="G243" s="330">
        <f t="shared" si="28"/>
        <v>0</v>
      </c>
      <c r="H243" s="394"/>
      <c r="I243" s="331">
        <f t="shared" si="29"/>
        <v>0</v>
      </c>
    </row>
    <row r="244" spans="1:10" ht="38.25">
      <c r="A244" s="337" t="s">
        <v>571</v>
      </c>
      <c r="B244" s="338" t="s">
        <v>1198</v>
      </c>
      <c r="C244" s="334" t="s">
        <v>1189</v>
      </c>
      <c r="D244" s="339">
        <v>20</v>
      </c>
      <c r="E244" s="336" t="s">
        <v>384</v>
      </c>
      <c r="F244" s="394"/>
      <c r="G244" s="330">
        <f t="shared" si="28"/>
        <v>0</v>
      </c>
      <c r="H244" s="394"/>
      <c r="I244" s="331">
        <f t="shared" si="29"/>
        <v>0</v>
      </c>
    </row>
    <row r="245" spans="1:10" ht="38.25">
      <c r="A245" s="337" t="s">
        <v>572</v>
      </c>
      <c r="B245" s="338" t="s">
        <v>1200</v>
      </c>
      <c r="C245" s="334" t="s">
        <v>1189</v>
      </c>
      <c r="D245" s="339">
        <v>20</v>
      </c>
      <c r="E245" s="336" t="s">
        <v>384</v>
      </c>
      <c r="F245" s="394"/>
      <c r="G245" s="330">
        <f t="shared" si="28"/>
        <v>0</v>
      </c>
      <c r="H245" s="394"/>
      <c r="I245" s="331">
        <f t="shared" si="29"/>
        <v>0</v>
      </c>
    </row>
    <row r="246" spans="1:10">
      <c r="A246" s="343" t="s">
        <v>573</v>
      </c>
      <c r="B246" s="338" t="s">
        <v>574</v>
      </c>
      <c r="C246" s="334" t="s">
        <v>1189</v>
      </c>
      <c r="D246" s="339">
        <v>2</v>
      </c>
      <c r="E246" s="329" t="s">
        <v>214</v>
      </c>
      <c r="F246" s="394"/>
      <c r="G246" s="330">
        <f t="shared" si="28"/>
        <v>0</v>
      </c>
      <c r="H246" s="394"/>
      <c r="I246" s="341">
        <f t="shared" si="29"/>
        <v>0</v>
      </c>
    </row>
    <row r="247" spans="1:10">
      <c r="A247" s="342" t="s">
        <v>575</v>
      </c>
      <c r="B247" s="338" t="s">
        <v>393</v>
      </c>
      <c r="C247" s="334" t="s">
        <v>1189</v>
      </c>
      <c r="D247" s="339">
        <v>4</v>
      </c>
      <c r="E247" s="329" t="s">
        <v>384</v>
      </c>
      <c r="F247" s="394"/>
      <c r="G247" s="330">
        <f t="shared" si="28"/>
        <v>0</v>
      </c>
      <c r="H247" s="394"/>
      <c r="I247" s="341">
        <f t="shared" si="29"/>
        <v>0</v>
      </c>
    </row>
    <row r="248" spans="1:10" ht="25.5">
      <c r="A248" s="343" t="s">
        <v>576</v>
      </c>
      <c r="B248" s="338" t="s">
        <v>1243</v>
      </c>
      <c r="C248" s="334" t="s">
        <v>1189</v>
      </c>
      <c r="D248" s="339">
        <v>20</v>
      </c>
      <c r="E248" s="329" t="s">
        <v>384</v>
      </c>
      <c r="F248" s="394"/>
      <c r="G248" s="330">
        <f t="shared" si="28"/>
        <v>0</v>
      </c>
      <c r="H248" s="394"/>
      <c r="I248" s="341">
        <f t="shared" si="29"/>
        <v>0</v>
      </c>
    </row>
    <row r="249" spans="1:10" ht="25.5">
      <c r="A249" s="343" t="s">
        <v>577</v>
      </c>
      <c r="B249" s="338" t="s">
        <v>1244</v>
      </c>
      <c r="C249" s="334" t="s">
        <v>1189</v>
      </c>
      <c r="D249" s="339">
        <v>10</v>
      </c>
      <c r="E249" s="329" t="s">
        <v>384</v>
      </c>
      <c r="F249" s="394"/>
      <c r="G249" s="330">
        <f t="shared" si="28"/>
        <v>0</v>
      </c>
      <c r="H249" s="394"/>
      <c r="I249" s="341">
        <f t="shared" si="29"/>
        <v>0</v>
      </c>
    </row>
    <row r="250" spans="1:10" ht="25.5">
      <c r="A250" s="337" t="s">
        <v>578</v>
      </c>
      <c r="B250" s="338" t="s">
        <v>1209</v>
      </c>
      <c r="C250" s="334" t="s">
        <v>1189</v>
      </c>
      <c r="D250" s="340">
        <v>6</v>
      </c>
      <c r="E250" s="329" t="s">
        <v>97</v>
      </c>
      <c r="F250" s="345">
        <v>0</v>
      </c>
      <c r="G250" s="345">
        <f t="shared" si="28"/>
        <v>0</v>
      </c>
      <c r="H250" s="394"/>
      <c r="I250" s="331">
        <f t="shared" si="29"/>
        <v>0</v>
      </c>
    </row>
    <row r="251" spans="1:10" ht="25.5">
      <c r="A251" s="448" t="s">
        <v>579</v>
      </c>
      <c r="B251" s="449" t="s">
        <v>1376</v>
      </c>
      <c r="C251" s="334" t="s">
        <v>1189</v>
      </c>
      <c r="D251" s="450">
        <v>1</v>
      </c>
      <c r="E251" s="329" t="s">
        <v>1368</v>
      </c>
      <c r="F251" s="457"/>
      <c r="G251" s="451">
        <f>F251*D251</f>
        <v>0</v>
      </c>
      <c r="H251" s="457"/>
      <c r="I251" s="452">
        <f>CEILING(H251*D251,1)</f>
        <v>0</v>
      </c>
    </row>
    <row r="252" spans="1:10" ht="76.5">
      <c r="A252" s="448" t="s">
        <v>1377</v>
      </c>
      <c r="B252" s="449" t="s">
        <v>1210</v>
      </c>
      <c r="C252" s="334" t="s">
        <v>1189</v>
      </c>
      <c r="D252" s="453">
        <v>15</v>
      </c>
      <c r="E252" s="458" t="s">
        <v>214</v>
      </c>
      <c r="F252" s="457"/>
      <c r="G252" s="451">
        <f t="shared" ref="G252" si="30">F252*D252</f>
        <v>0</v>
      </c>
      <c r="H252" s="455">
        <v>0</v>
      </c>
      <c r="I252" s="456">
        <f t="shared" ref="I252" si="31">CEILING(H252*D252,1)</f>
        <v>0</v>
      </c>
    </row>
    <row r="253" spans="1:10">
      <c r="A253" s="337"/>
      <c r="B253" s="338"/>
      <c r="C253" s="347"/>
      <c r="D253" s="339"/>
      <c r="E253" s="347"/>
      <c r="F253" s="349"/>
      <c r="G253" s="349"/>
      <c r="H253" s="349"/>
      <c r="I253" s="350"/>
    </row>
    <row r="254" spans="1:10" s="324" customFormat="1">
      <c r="A254" s="316" t="s">
        <v>580</v>
      </c>
      <c r="B254" s="317" t="s">
        <v>581</v>
      </c>
      <c r="C254" s="318"/>
      <c r="D254" s="319"/>
      <c r="E254" s="320"/>
      <c r="F254" s="319"/>
      <c r="G254" s="321"/>
      <c r="H254" s="319"/>
      <c r="I254" s="322"/>
      <c r="J254" s="323"/>
    </row>
    <row r="255" spans="1:10" ht="51">
      <c r="A255" s="325" t="s">
        <v>582</v>
      </c>
      <c r="B255" s="326" t="s">
        <v>1245</v>
      </c>
      <c r="C255" s="334" t="s">
        <v>1189</v>
      </c>
      <c r="D255" s="328">
        <v>1</v>
      </c>
      <c r="E255" s="329" t="s">
        <v>936</v>
      </c>
      <c r="F255" s="394"/>
      <c r="G255" s="330">
        <f t="shared" ref="G255:G279" si="32">F255*D255</f>
        <v>0</v>
      </c>
      <c r="H255" s="394"/>
      <c r="I255" s="331">
        <f t="shared" ref="I255:I279" si="33">CEILING(H255*D255,1)</f>
        <v>0</v>
      </c>
    </row>
    <row r="256" spans="1:10" ht="38.25">
      <c r="A256" s="325" t="s">
        <v>583</v>
      </c>
      <c r="B256" s="326" t="s">
        <v>1193</v>
      </c>
      <c r="C256" s="334" t="s">
        <v>1189</v>
      </c>
      <c r="D256" s="328">
        <v>1</v>
      </c>
      <c r="E256" s="329" t="s">
        <v>936</v>
      </c>
      <c r="F256" s="394"/>
      <c r="G256" s="330">
        <f t="shared" si="32"/>
        <v>0</v>
      </c>
      <c r="H256" s="394"/>
      <c r="I256" s="331">
        <f t="shared" si="33"/>
        <v>0</v>
      </c>
    </row>
    <row r="257" spans="1:9" ht="38.25">
      <c r="A257" s="325" t="s">
        <v>584</v>
      </c>
      <c r="B257" s="326" t="s">
        <v>1193</v>
      </c>
      <c r="C257" s="334" t="s">
        <v>1189</v>
      </c>
      <c r="D257" s="328">
        <v>1</v>
      </c>
      <c r="E257" s="329" t="s">
        <v>936</v>
      </c>
      <c r="F257" s="394"/>
      <c r="G257" s="330">
        <f t="shared" si="32"/>
        <v>0</v>
      </c>
      <c r="H257" s="394"/>
      <c r="I257" s="331">
        <f t="shared" si="33"/>
        <v>0</v>
      </c>
    </row>
    <row r="258" spans="1:9" ht="38.25">
      <c r="A258" s="325" t="s">
        <v>585</v>
      </c>
      <c r="B258" s="326" t="s">
        <v>1219</v>
      </c>
      <c r="C258" s="334" t="s">
        <v>1189</v>
      </c>
      <c r="D258" s="328">
        <v>1</v>
      </c>
      <c r="E258" s="329" t="s">
        <v>936</v>
      </c>
      <c r="F258" s="394"/>
      <c r="G258" s="330">
        <f t="shared" si="32"/>
        <v>0</v>
      </c>
      <c r="H258" s="394"/>
      <c r="I258" s="331">
        <f t="shared" si="33"/>
        <v>0</v>
      </c>
    </row>
    <row r="259" spans="1:9" ht="38.25">
      <c r="A259" s="325" t="s">
        <v>586</v>
      </c>
      <c r="B259" s="326" t="s">
        <v>1219</v>
      </c>
      <c r="C259" s="334" t="s">
        <v>1189</v>
      </c>
      <c r="D259" s="328">
        <v>1</v>
      </c>
      <c r="E259" s="329" t="s">
        <v>936</v>
      </c>
      <c r="F259" s="394"/>
      <c r="G259" s="330">
        <f t="shared" si="32"/>
        <v>0</v>
      </c>
      <c r="H259" s="394"/>
      <c r="I259" s="331">
        <f t="shared" si="33"/>
        <v>0</v>
      </c>
    </row>
    <row r="260" spans="1:9" ht="38.25">
      <c r="A260" s="325" t="s">
        <v>587</v>
      </c>
      <c r="B260" s="326" t="s">
        <v>1194</v>
      </c>
      <c r="C260" s="334" t="s">
        <v>1189</v>
      </c>
      <c r="D260" s="328">
        <v>1</v>
      </c>
      <c r="E260" s="329" t="s">
        <v>936</v>
      </c>
      <c r="F260" s="394"/>
      <c r="G260" s="330">
        <f t="shared" si="32"/>
        <v>0</v>
      </c>
      <c r="H260" s="394"/>
      <c r="I260" s="331">
        <f t="shared" si="33"/>
        <v>0</v>
      </c>
    </row>
    <row r="261" spans="1:9" ht="38.25">
      <c r="A261" s="325" t="s">
        <v>588</v>
      </c>
      <c r="B261" s="326" t="s">
        <v>1193</v>
      </c>
      <c r="C261" s="334" t="s">
        <v>1189</v>
      </c>
      <c r="D261" s="328">
        <v>1</v>
      </c>
      <c r="E261" s="329" t="s">
        <v>936</v>
      </c>
      <c r="F261" s="394"/>
      <c r="G261" s="330">
        <f t="shared" si="32"/>
        <v>0</v>
      </c>
      <c r="H261" s="394"/>
      <c r="I261" s="331">
        <f t="shared" si="33"/>
        <v>0</v>
      </c>
    </row>
    <row r="262" spans="1:9" ht="38.25">
      <c r="A262" s="325" t="s">
        <v>589</v>
      </c>
      <c r="B262" s="326" t="s">
        <v>1219</v>
      </c>
      <c r="C262" s="334" t="s">
        <v>1189</v>
      </c>
      <c r="D262" s="328">
        <v>1</v>
      </c>
      <c r="E262" s="329" t="s">
        <v>936</v>
      </c>
      <c r="F262" s="394"/>
      <c r="G262" s="330">
        <f t="shared" si="32"/>
        <v>0</v>
      </c>
      <c r="H262" s="394"/>
      <c r="I262" s="331">
        <f t="shared" si="33"/>
        <v>0</v>
      </c>
    </row>
    <row r="263" spans="1:9" ht="38.25">
      <c r="A263" s="325" t="s">
        <v>590</v>
      </c>
      <c r="B263" s="326" t="s">
        <v>1193</v>
      </c>
      <c r="C263" s="334" t="s">
        <v>1189</v>
      </c>
      <c r="D263" s="328">
        <v>1</v>
      </c>
      <c r="E263" s="329" t="s">
        <v>936</v>
      </c>
      <c r="F263" s="394"/>
      <c r="G263" s="330">
        <f t="shared" si="32"/>
        <v>0</v>
      </c>
      <c r="H263" s="394"/>
      <c r="I263" s="331">
        <f t="shared" si="33"/>
        <v>0</v>
      </c>
    </row>
    <row r="264" spans="1:9" ht="38.25">
      <c r="A264" s="325" t="s">
        <v>591</v>
      </c>
      <c r="B264" s="326" t="s">
        <v>1193</v>
      </c>
      <c r="C264" s="334" t="s">
        <v>1189</v>
      </c>
      <c r="D264" s="328">
        <v>1</v>
      </c>
      <c r="E264" s="329" t="s">
        <v>936</v>
      </c>
      <c r="F264" s="394"/>
      <c r="G264" s="330">
        <f t="shared" si="32"/>
        <v>0</v>
      </c>
      <c r="H264" s="394"/>
      <c r="I264" s="331">
        <f t="shared" si="33"/>
        <v>0</v>
      </c>
    </row>
    <row r="265" spans="1:9" ht="76.5">
      <c r="A265" s="332" t="s">
        <v>592</v>
      </c>
      <c r="B265" s="333" t="s">
        <v>1195</v>
      </c>
      <c r="C265" s="334" t="s">
        <v>1189</v>
      </c>
      <c r="D265" s="335">
        <v>8</v>
      </c>
      <c r="E265" s="336" t="s">
        <v>936</v>
      </c>
      <c r="F265" s="394"/>
      <c r="G265" s="330">
        <f t="shared" si="32"/>
        <v>0</v>
      </c>
      <c r="H265" s="394"/>
      <c r="I265" s="331">
        <f t="shared" si="33"/>
        <v>0</v>
      </c>
    </row>
    <row r="266" spans="1:9" ht="76.5">
      <c r="A266" s="332" t="s">
        <v>593</v>
      </c>
      <c r="B266" s="333" t="s">
        <v>1196</v>
      </c>
      <c r="C266" s="334" t="s">
        <v>1189</v>
      </c>
      <c r="D266" s="335">
        <v>7</v>
      </c>
      <c r="E266" s="336" t="s">
        <v>936</v>
      </c>
      <c r="F266" s="394"/>
      <c r="G266" s="330">
        <f t="shared" si="32"/>
        <v>0</v>
      </c>
      <c r="H266" s="394"/>
      <c r="I266" s="331">
        <f t="shared" si="33"/>
        <v>0</v>
      </c>
    </row>
    <row r="267" spans="1:9" ht="76.5">
      <c r="A267" s="332" t="s">
        <v>594</v>
      </c>
      <c r="B267" s="333" t="s">
        <v>1197</v>
      </c>
      <c r="C267" s="334" t="s">
        <v>1189</v>
      </c>
      <c r="D267" s="335">
        <v>1</v>
      </c>
      <c r="E267" s="336" t="s">
        <v>936</v>
      </c>
      <c r="F267" s="394"/>
      <c r="G267" s="330">
        <f t="shared" si="32"/>
        <v>0</v>
      </c>
      <c r="H267" s="394"/>
      <c r="I267" s="331">
        <f t="shared" si="33"/>
        <v>0</v>
      </c>
    </row>
    <row r="268" spans="1:9" ht="38.25">
      <c r="A268" s="337" t="s">
        <v>595</v>
      </c>
      <c r="B268" s="338" t="s">
        <v>1198</v>
      </c>
      <c r="C268" s="334" t="s">
        <v>1189</v>
      </c>
      <c r="D268" s="339">
        <v>26</v>
      </c>
      <c r="E268" s="336" t="s">
        <v>384</v>
      </c>
      <c r="F268" s="394"/>
      <c r="G268" s="330">
        <f t="shared" si="32"/>
        <v>0</v>
      </c>
      <c r="H268" s="394"/>
      <c r="I268" s="331">
        <f t="shared" si="33"/>
        <v>0</v>
      </c>
    </row>
    <row r="269" spans="1:9" ht="38.25">
      <c r="A269" s="337" t="s">
        <v>596</v>
      </c>
      <c r="B269" s="338" t="s">
        <v>1199</v>
      </c>
      <c r="C269" s="334" t="s">
        <v>1189</v>
      </c>
      <c r="D269" s="339">
        <v>89</v>
      </c>
      <c r="E269" s="336" t="s">
        <v>384</v>
      </c>
      <c r="F269" s="394"/>
      <c r="G269" s="330">
        <f t="shared" si="32"/>
        <v>0</v>
      </c>
      <c r="H269" s="394"/>
      <c r="I269" s="331">
        <f t="shared" si="33"/>
        <v>0</v>
      </c>
    </row>
    <row r="270" spans="1:9" ht="38.25">
      <c r="A270" s="337" t="s">
        <v>597</v>
      </c>
      <c r="B270" s="338" t="s">
        <v>1200</v>
      </c>
      <c r="C270" s="334" t="s">
        <v>1189</v>
      </c>
      <c r="D270" s="339">
        <v>26</v>
      </c>
      <c r="E270" s="336" t="s">
        <v>384</v>
      </c>
      <c r="F270" s="394"/>
      <c r="G270" s="330">
        <f t="shared" si="32"/>
        <v>0</v>
      </c>
      <c r="H270" s="394"/>
      <c r="I270" s="331">
        <f t="shared" si="33"/>
        <v>0</v>
      </c>
    </row>
    <row r="271" spans="1:9" ht="38.25">
      <c r="A271" s="337" t="s">
        <v>598</v>
      </c>
      <c r="B271" s="338" t="s">
        <v>1201</v>
      </c>
      <c r="C271" s="334" t="s">
        <v>1189</v>
      </c>
      <c r="D271" s="339">
        <v>39</v>
      </c>
      <c r="E271" s="336" t="s">
        <v>384</v>
      </c>
      <c r="F271" s="394"/>
      <c r="G271" s="330">
        <f t="shared" si="32"/>
        <v>0</v>
      </c>
      <c r="H271" s="394"/>
      <c r="I271" s="331">
        <f t="shared" si="33"/>
        <v>0</v>
      </c>
    </row>
    <row r="272" spans="1:9" ht="38.25">
      <c r="A272" s="337" t="s">
        <v>599</v>
      </c>
      <c r="B272" s="338" t="s">
        <v>1202</v>
      </c>
      <c r="C272" s="334" t="s">
        <v>1189</v>
      </c>
      <c r="D272" s="339">
        <v>50</v>
      </c>
      <c r="E272" s="336" t="s">
        <v>384</v>
      </c>
      <c r="F272" s="394"/>
      <c r="G272" s="330">
        <f t="shared" si="32"/>
        <v>0</v>
      </c>
      <c r="H272" s="394"/>
      <c r="I272" s="331">
        <f t="shared" si="33"/>
        <v>0</v>
      </c>
    </row>
    <row r="273" spans="1:10" ht="63.75">
      <c r="A273" s="325" t="s">
        <v>600</v>
      </c>
      <c r="B273" s="338" t="s">
        <v>1204</v>
      </c>
      <c r="C273" s="334" t="s">
        <v>1189</v>
      </c>
      <c r="D273" s="340">
        <v>6</v>
      </c>
      <c r="E273" s="336" t="s">
        <v>936</v>
      </c>
      <c r="F273" s="394"/>
      <c r="G273" s="330">
        <f t="shared" si="32"/>
        <v>0</v>
      </c>
      <c r="H273" s="394"/>
      <c r="I273" s="341">
        <f t="shared" si="33"/>
        <v>0</v>
      </c>
    </row>
    <row r="274" spans="1:10">
      <c r="A274" s="342" t="s">
        <v>601</v>
      </c>
      <c r="B274" s="338" t="s">
        <v>393</v>
      </c>
      <c r="C274" s="334" t="s">
        <v>1189</v>
      </c>
      <c r="D274" s="328">
        <v>8</v>
      </c>
      <c r="E274" s="329" t="s">
        <v>384</v>
      </c>
      <c r="F274" s="394"/>
      <c r="G274" s="330">
        <f t="shared" si="32"/>
        <v>0</v>
      </c>
      <c r="H274" s="394"/>
      <c r="I274" s="331">
        <f t="shared" si="33"/>
        <v>0</v>
      </c>
    </row>
    <row r="275" spans="1:10">
      <c r="A275" s="343" t="s">
        <v>602</v>
      </c>
      <c r="B275" s="338" t="s">
        <v>395</v>
      </c>
      <c r="C275" s="334" t="s">
        <v>1189</v>
      </c>
      <c r="D275" s="339">
        <v>8</v>
      </c>
      <c r="E275" s="329" t="s">
        <v>214</v>
      </c>
      <c r="F275" s="394"/>
      <c r="G275" s="330">
        <f t="shared" si="32"/>
        <v>0</v>
      </c>
      <c r="H275" s="394"/>
      <c r="I275" s="331">
        <f t="shared" si="33"/>
        <v>0</v>
      </c>
    </row>
    <row r="276" spans="1:10" ht="25.5">
      <c r="A276" s="343" t="s">
        <v>603</v>
      </c>
      <c r="B276" s="338" t="s">
        <v>1206</v>
      </c>
      <c r="C276" s="334" t="s">
        <v>1189</v>
      </c>
      <c r="D276" s="339">
        <v>180</v>
      </c>
      <c r="E276" s="329" t="s">
        <v>384</v>
      </c>
      <c r="F276" s="394"/>
      <c r="G276" s="330">
        <f t="shared" si="32"/>
        <v>0</v>
      </c>
      <c r="H276" s="394"/>
      <c r="I276" s="331">
        <f t="shared" si="33"/>
        <v>0</v>
      </c>
    </row>
    <row r="277" spans="1:10" ht="25.5">
      <c r="A277" s="343" t="s">
        <v>604</v>
      </c>
      <c r="B277" s="338" t="s">
        <v>1207</v>
      </c>
      <c r="C277" s="334" t="s">
        <v>1189</v>
      </c>
      <c r="D277" s="339">
        <v>120</v>
      </c>
      <c r="E277" s="329" t="s">
        <v>384</v>
      </c>
      <c r="F277" s="394"/>
      <c r="G277" s="330">
        <f t="shared" si="32"/>
        <v>0</v>
      </c>
      <c r="H277" s="394"/>
      <c r="I277" s="331">
        <f t="shared" si="33"/>
        <v>0</v>
      </c>
    </row>
    <row r="278" spans="1:10" ht="67.5" customHeight="1">
      <c r="A278" s="337" t="s">
        <v>605</v>
      </c>
      <c r="B278" s="344" t="s">
        <v>1208</v>
      </c>
      <c r="C278" s="334" t="s">
        <v>1189</v>
      </c>
      <c r="D278" s="340">
        <v>6</v>
      </c>
      <c r="E278" s="329" t="s">
        <v>384</v>
      </c>
      <c r="F278" s="394"/>
      <c r="G278" s="330">
        <f t="shared" si="32"/>
        <v>0</v>
      </c>
      <c r="H278" s="394"/>
      <c r="I278" s="331">
        <f t="shared" si="33"/>
        <v>0</v>
      </c>
    </row>
    <row r="279" spans="1:10" ht="25.5">
      <c r="A279" s="337" t="s">
        <v>606</v>
      </c>
      <c r="B279" s="338" t="s">
        <v>1209</v>
      </c>
      <c r="C279" s="334" t="s">
        <v>1189</v>
      </c>
      <c r="D279" s="340">
        <v>8</v>
      </c>
      <c r="E279" s="329" t="s">
        <v>97</v>
      </c>
      <c r="F279" s="345">
        <v>0</v>
      </c>
      <c r="G279" s="345">
        <f t="shared" si="32"/>
        <v>0</v>
      </c>
      <c r="H279" s="394"/>
      <c r="I279" s="331">
        <f t="shared" si="33"/>
        <v>0</v>
      </c>
    </row>
    <row r="280" spans="1:10" ht="25.5">
      <c r="A280" s="448" t="s">
        <v>607</v>
      </c>
      <c r="B280" s="449" t="s">
        <v>1367</v>
      </c>
      <c r="C280" s="334" t="s">
        <v>1189</v>
      </c>
      <c r="D280" s="450">
        <v>1</v>
      </c>
      <c r="E280" s="329" t="s">
        <v>1368</v>
      </c>
      <c r="F280" s="457"/>
      <c r="G280" s="451">
        <f>F280*D280</f>
        <v>0</v>
      </c>
      <c r="H280" s="457"/>
      <c r="I280" s="452">
        <f>CEILING(H280*D280,1)</f>
        <v>0</v>
      </c>
    </row>
    <row r="281" spans="1:10" ht="76.5">
      <c r="A281" s="448" t="s">
        <v>1378</v>
      </c>
      <c r="B281" s="449" t="s">
        <v>1210</v>
      </c>
      <c r="C281" s="334" t="s">
        <v>1189</v>
      </c>
      <c r="D281" s="453">
        <v>80</v>
      </c>
      <c r="E281" s="454" t="s">
        <v>214</v>
      </c>
      <c r="F281" s="457"/>
      <c r="G281" s="451">
        <f t="shared" ref="G281" si="34">F281*D281</f>
        <v>0</v>
      </c>
      <c r="H281" s="455">
        <v>0</v>
      </c>
      <c r="I281" s="456">
        <f t="shared" ref="I281" si="35">CEILING(H281*D281,1)</f>
        <v>0</v>
      </c>
    </row>
    <row r="282" spans="1:10">
      <c r="A282" s="337"/>
      <c r="B282" s="338"/>
      <c r="C282" s="347"/>
      <c r="D282" s="339"/>
      <c r="E282" s="347"/>
      <c r="F282" s="349"/>
      <c r="G282" s="349"/>
      <c r="H282" s="349"/>
      <c r="I282" s="350"/>
    </row>
    <row r="283" spans="1:10" s="324" customFormat="1">
      <c r="A283" s="316" t="s">
        <v>608</v>
      </c>
      <c r="B283" s="317" t="s">
        <v>609</v>
      </c>
      <c r="C283" s="318"/>
      <c r="D283" s="319"/>
      <c r="E283" s="320"/>
      <c r="F283" s="319"/>
      <c r="G283" s="321"/>
      <c r="H283" s="319"/>
      <c r="I283" s="322"/>
      <c r="J283" s="323"/>
    </row>
    <row r="284" spans="1:10" ht="51">
      <c r="A284" s="325" t="s">
        <v>610</v>
      </c>
      <c r="B284" s="326" t="s">
        <v>1246</v>
      </c>
      <c r="C284" s="334" t="s">
        <v>1189</v>
      </c>
      <c r="D284" s="328">
        <v>1</v>
      </c>
      <c r="E284" s="329" t="s">
        <v>936</v>
      </c>
      <c r="F284" s="394"/>
      <c r="G284" s="330">
        <f t="shared" ref="G284:G297" si="36">F284*D284</f>
        <v>0</v>
      </c>
      <c r="H284" s="394"/>
      <c r="I284" s="331">
        <f t="shared" ref="I284:I297" si="37">CEILING(H284*D284,1)</f>
        <v>0</v>
      </c>
    </row>
    <row r="285" spans="1:10" ht="38.25">
      <c r="A285" s="325" t="s">
        <v>611</v>
      </c>
      <c r="B285" s="326" t="s">
        <v>1219</v>
      </c>
      <c r="C285" s="334" t="s">
        <v>1189</v>
      </c>
      <c r="D285" s="328">
        <v>1</v>
      </c>
      <c r="E285" s="329" t="s">
        <v>936</v>
      </c>
      <c r="F285" s="394"/>
      <c r="G285" s="330">
        <f t="shared" si="36"/>
        <v>0</v>
      </c>
      <c r="H285" s="394"/>
      <c r="I285" s="331">
        <f t="shared" si="37"/>
        <v>0</v>
      </c>
    </row>
    <row r="286" spans="1:10" ht="38.25">
      <c r="A286" s="325" t="s">
        <v>612</v>
      </c>
      <c r="B286" s="326" t="s">
        <v>1219</v>
      </c>
      <c r="C286" s="334" t="s">
        <v>1189</v>
      </c>
      <c r="D286" s="328">
        <v>1</v>
      </c>
      <c r="E286" s="329" t="s">
        <v>936</v>
      </c>
      <c r="F286" s="394"/>
      <c r="G286" s="330">
        <f t="shared" si="36"/>
        <v>0</v>
      </c>
      <c r="H286" s="394"/>
      <c r="I286" s="331">
        <f t="shared" si="37"/>
        <v>0</v>
      </c>
    </row>
    <row r="287" spans="1:10" ht="38.25">
      <c r="A287" s="325" t="s">
        <v>613</v>
      </c>
      <c r="B287" s="326" t="s">
        <v>1193</v>
      </c>
      <c r="C287" s="334" t="s">
        <v>1189</v>
      </c>
      <c r="D287" s="328">
        <v>1</v>
      </c>
      <c r="E287" s="329" t="s">
        <v>936</v>
      </c>
      <c r="F287" s="394"/>
      <c r="G287" s="330">
        <f t="shared" si="36"/>
        <v>0</v>
      </c>
      <c r="H287" s="394"/>
      <c r="I287" s="331">
        <f t="shared" si="37"/>
        <v>0</v>
      </c>
    </row>
    <row r="288" spans="1:10" ht="38.25">
      <c r="A288" s="325" t="s">
        <v>614</v>
      </c>
      <c r="B288" s="326" t="s">
        <v>1219</v>
      </c>
      <c r="C288" s="334" t="s">
        <v>1189</v>
      </c>
      <c r="D288" s="328">
        <v>1</v>
      </c>
      <c r="E288" s="329" t="s">
        <v>936</v>
      </c>
      <c r="F288" s="394"/>
      <c r="G288" s="330">
        <f t="shared" si="36"/>
        <v>0</v>
      </c>
      <c r="H288" s="394"/>
      <c r="I288" s="331">
        <f t="shared" si="37"/>
        <v>0</v>
      </c>
    </row>
    <row r="289" spans="1:9" ht="38.25">
      <c r="A289" s="325" t="s">
        <v>615</v>
      </c>
      <c r="B289" s="326" t="s">
        <v>1219</v>
      </c>
      <c r="C289" s="334" t="s">
        <v>1189</v>
      </c>
      <c r="D289" s="328">
        <v>1</v>
      </c>
      <c r="E289" s="329" t="s">
        <v>936</v>
      </c>
      <c r="F289" s="394"/>
      <c r="G289" s="330">
        <f t="shared" si="36"/>
        <v>0</v>
      </c>
      <c r="H289" s="394"/>
      <c r="I289" s="331">
        <f t="shared" si="37"/>
        <v>0</v>
      </c>
    </row>
    <row r="290" spans="1:9" ht="38.25">
      <c r="A290" s="325" t="s">
        <v>616</v>
      </c>
      <c r="B290" s="326" t="s">
        <v>1193</v>
      </c>
      <c r="C290" s="334" t="s">
        <v>1189</v>
      </c>
      <c r="D290" s="328">
        <v>1</v>
      </c>
      <c r="E290" s="329" t="s">
        <v>936</v>
      </c>
      <c r="F290" s="394"/>
      <c r="G290" s="330">
        <f t="shared" si="36"/>
        <v>0</v>
      </c>
      <c r="H290" s="394"/>
      <c r="I290" s="331">
        <f t="shared" si="37"/>
        <v>0</v>
      </c>
    </row>
    <row r="291" spans="1:9" ht="38.25">
      <c r="A291" s="325" t="s">
        <v>617</v>
      </c>
      <c r="B291" s="326" t="s">
        <v>1193</v>
      </c>
      <c r="C291" s="334" t="s">
        <v>1189</v>
      </c>
      <c r="D291" s="328">
        <v>1</v>
      </c>
      <c r="E291" s="329" t="s">
        <v>936</v>
      </c>
      <c r="F291" s="394"/>
      <c r="G291" s="330">
        <f t="shared" si="36"/>
        <v>0</v>
      </c>
      <c r="H291" s="394"/>
      <c r="I291" s="331">
        <f t="shared" si="37"/>
        <v>0</v>
      </c>
    </row>
    <row r="292" spans="1:9" ht="38.25">
      <c r="A292" s="325" t="s">
        <v>618</v>
      </c>
      <c r="B292" s="326" t="s">
        <v>1193</v>
      </c>
      <c r="C292" s="334" t="s">
        <v>1189</v>
      </c>
      <c r="D292" s="328">
        <v>1</v>
      </c>
      <c r="E292" s="329" t="s">
        <v>936</v>
      </c>
      <c r="F292" s="394"/>
      <c r="G292" s="330">
        <f t="shared" si="36"/>
        <v>0</v>
      </c>
      <c r="H292" s="394"/>
      <c r="I292" s="331">
        <f t="shared" si="37"/>
        <v>0</v>
      </c>
    </row>
    <row r="293" spans="1:9" ht="38.25">
      <c r="A293" s="325" t="s">
        <v>619</v>
      </c>
      <c r="B293" s="326" t="s">
        <v>1193</v>
      </c>
      <c r="C293" s="334" t="s">
        <v>1189</v>
      </c>
      <c r="D293" s="328">
        <v>1</v>
      </c>
      <c r="E293" s="329" t="s">
        <v>936</v>
      </c>
      <c r="F293" s="394"/>
      <c r="G293" s="330">
        <f t="shared" si="36"/>
        <v>0</v>
      </c>
      <c r="H293" s="394"/>
      <c r="I293" s="331">
        <f t="shared" si="37"/>
        <v>0</v>
      </c>
    </row>
    <row r="294" spans="1:9" ht="38.25">
      <c r="A294" s="325" t="s">
        <v>620</v>
      </c>
      <c r="B294" s="326" t="s">
        <v>1193</v>
      </c>
      <c r="C294" s="334" t="s">
        <v>1189</v>
      </c>
      <c r="D294" s="328">
        <v>1</v>
      </c>
      <c r="E294" s="329" t="s">
        <v>936</v>
      </c>
      <c r="F294" s="394"/>
      <c r="G294" s="330">
        <f t="shared" si="36"/>
        <v>0</v>
      </c>
      <c r="H294" s="394"/>
      <c r="I294" s="331">
        <f t="shared" si="37"/>
        <v>0</v>
      </c>
    </row>
    <row r="295" spans="1:9" ht="38.25">
      <c r="A295" s="325" t="s">
        <v>621</v>
      </c>
      <c r="B295" s="326" t="s">
        <v>1193</v>
      </c>
      <c r="C295" s="334" t="s">
        <v>1189</v>
      </c>
      <c r="D295" s="328">
        <v>1</v>
      </c>
      <c r="E295" s="329" t="s">
        <v>936</v>
      </c>
      <c r="F295" s="394"/>
      <c r="G295" s="330">
        <f t="shared" si="36"/>
        <v>0</v>
      </c>
      <c r="H295" s="394"/>
      <c r="I295" s="331">
        <f t="shared" si="37"/>
        <v>0</v>
      </c>
    </row>
    <row r="296" spans="1:9" ht="38.25">
      <c r="A296" s="325" t="s">
        <v>622</v>
      </c>
      <c r="B296" s="326" t="s">
        <v>1193</v>
      </c>
      <c r="C296" s="334" t="s">
        <v>1189</v>
      </c>
      <c r="D296" s="328">
        <v>1</v>
      </c>
      <c r="E296" s="329" t="s">
        <v>936</v>
      </c>
      <c r="F296" s="394"/>
      <c r="G296" s="330">
        <f t="shared" si="36"/>
        <v>0</v>
      </c>
      <c r="H296" s="394"/>
      <c r="I296" s="331">
        <f t="shared" si="37"/>
        <v>0</v>
      </c>
    </row>
    <row r="297" spans="1:9" ht="38.25">
      <c r="A297" s="325" t="s">
        <v>623</v>
      </c>
      <c r="B297" s="326" t="s">
        <v>1193</v>
      </c>
      <c r="C297" s="334" t="s">
        <v>1189</v>
      </c>
      <c r="D297" s="328">
        <v>1</v>
      </c>
      <c r="E297" s="329" t="s">
        <v>936</v>
      </c>
      <c r="F297" s="394"/>
      <c r="G297" s="330">
        <f t="shared" si="36"/>
        <v>0</v>
      </c>
      <c r="H297" s="394"/>
      <c r="I297" s="331">
        <f t="shared" si="37"/>
        <v>0</v>
      </c>
    </row>
    <row r="298" spans="1:9" ht="76.5">
      <c r="A298" s="332" t="s">
        <v>624</v>
      </c>
      <c r="B298" s="333" t="s">
        <v>1195</v>
      </c>
      <c r="C298" s="334" t="s">
        <v>1189</v>
      </c>
      <c r="D298" s="335">
        <v>12</v>
      </c>
      <c r="E298" s="336" t="s">
        <v>936</v>
      </c>
      <c r="F298" s="394"/>
      <c r="G298" s="330">
        <f>F298*D298</f>
        <v>0</v>
      </c>
      <c r="H298" s="394"/>
      <c r="I298" s="331">
        <f>CEILING(H298*D298,1)</f>
        <v>0</v>
      </c>
    </row>
    <row r="299" spans="1:9" ht="76.5">
      <c r="A299" s="332" t="s">
        <v>625</v>
      </c>
      <c r="B299" s="333" t="s">
        <v>1196</v>
      </c>
      <c r="C299" s="334" t="s">
        <v>1189</v>
      </c>
      <c r="D299" s="335">
        <v>11</v>
      </c>
      <c r="E299" s="336" t="s">
        <v>936</v>
      </c>
      <c r="F299" s="394"/>
      <c r="G299" s="330">
        <f>F299*D299</f>
        <v>0</v>
      </c>
      <c r="H299" s="394"/>
      <c r="I299" s="331">
        <f>CEILING(H299*D299,1)</f>
        <v>0</v>
      </c>
    </row>
    <row r="300" spans="1:9" ht="76.5">
      <c r="A300" s="332" t="s">
        <v>626</v>
      </c>
      <c r="B300" s="333" t="s">
        <v>1197</v>
      </c>
      <c r="C300" s="334" t="s">
        <v>1189</v>
      </c>
      <c r="D300" s="335">
        <v>1</v>
      </c>
      <c r="E300" s="336" t="s">
        <v>936</v>
      </c>
      <c r="F300" s="394"/>
      <c r="G300" s="330">
        <f>F300*D300</f>
        <v>0</v>
      </c>
      <c r="H300" s="394"/>
      <c r="I300" s="331">
        <f>CEILING(H300*D300,1)</f>
        <v>0</v>
      </c>
    </row>
    <row r="301" spans="1:9" ht="38.25">
      <c r="A301" s="337" t="s">
        <v>627</v>
      </c>
      <c r="B301" s="338" t="s">
        <v>1198</v>
      </c>
      <c r="C301" s="334" t="s">
        <v>1189</v>
      </c>
      <c r="D301" s="339">
        <v>32</v>
      </c>
      <c r="E301" s="336" t="s">
        <v>384</v>
      </c>
      <c r="F301" s="394"/>
      <c r="G301" s="330">
        <f t="shared" ref="G301:G313" si="38">F301*D301</f>
        <v>0</v>
      </c>
      <c r="H301" s="394"/>
      <c r="I301" s="331">
        <f t="shared" ref="I301:I313" si="39">CEILING(H301*D301,1)</f>
        <v>0</v>
      </c>
    </row>
    <row r="302" spans="1:9" ht="38.25">
      <c r="A302" s="337" t="s">
        <v>628</v>
      </c>
      <c r="B302" s="338" t="s">
        <v>1199</v>
      </c>
      <c r="C302" s="334" t="s">
        <v>1189</v>
      </c>
      <c r="D302" s="339">
        <v>47</v>
      </c>
      <c r="E302" s="336" t="s">
        <v>384</v>
      </c>
      <c r="F302" s="394"/>
      <c r="G302" s="330">
        <f t="shared" si="38"/>
        <v>0</v>
      </c>
      <c r="H302" s="394"/>
      <c r="I302" s="331">
        <f t="shared" si="39"/>
        <v>0</v>
      </c>
    </row>
    <row r="303" spans="1:9" ht="38.25">
      <c r="A303" s="337" t="s">
        <v>629</v>
      </c>
      <c r="B303" s="338" t="s">
        <v>1200</v>
      </c>
      <c r="C303" s="334" t="s">
        <v>1189</v>
      </c>
      <c r="D303" s="339">
        <v>122</v>
      </c>
      <c r="E303" s="336" t="s">
        <v>384</v>
      </c>
      <c r="F303" s="394"/>
      <c r="G303" s="330">
        <f t="shared" si="38"/>
        <v>0</v>
      </c>
      <c r="H303" s="394"/>
      <c r="I303" s="331">
        <f t="shared" si="39"/>
        <v>0</v>
      </c>
    </row>
    <row r="304" spans="1:9" ht="38.25">
      <c r="A304" s="337" t="s">
        <v>630</v>
      </c>
      <c r="B304" s="338" t="s">
        <v>1201</v>
      </c>
      <c r="C304" s="334" t="s">
        <v>1189</v>
      </c>
      <c r="D304" s="339">
        <v>44</v>
      </c>
      <c r="E304" s="336" t="s">
        <v>384</v>
      </c>
      <c r="F304" s="394"/>
      <c r="G304" s="330">
        <f t="shared" si="38"/>
        <v>0</v>
      </c>
      <c r="H304" s="394"/>
      <c r="I304" s="331">
        <f t="shared" si="39"/>
        <v>0</v>
      </c>
    </row>
    <row r="305" spans="1:10" ht="38.25">
      <c r="A305" s="337" t="s">
        <v>631</v>
      </c>
      <c r="B305" s="338" t="s">
        <v>1202</v>
      </c>
      <c r="C305" s="334" t="s">
        <v>1189</v>
      </c>
      <c r="D305" s="339">
        <v>3</v>
      </c>
      <c r="E305" s="336" t="s">
        <v>384</v>
      </c>
      <c r="F305" s="394"/>
      <c r="G305" s="330">
        <f t="shared" si="38"/>
        <v>0</v>
      </c>
      <c r="H305" s="394"/>
      <c r="I305" s="331">
        <f t="shared" si="39"/>
        <v>0</v>
      </c>
    </row>
    <row r="306" spans="1:10" ht="38.25">
      <c r="A306" s="337" t="s">
        <v>632</v>
      </c>
      <c r="B306" s="338" t="s">
        <v>1203</v>
      </c>
      <c r="C306" s="334" t="s">
        <v>1189</v>
      </c>
      <c r="D306" s="339">
        <v>90</v>
      </c>
      <c r="E306" s="336" t="s">
        <v>384</v>
      </c>
      <c r="F306" s="394"/>
      <c r="G306" s="330">
        <f t="shared" si="38"/>
        <v>0</v>
      </c>
      <c r="H306" s="394"/>
      <c r="I306" s="331">
        <f t="shared" si="39"/>
        <v>0</v>
      </c>
    </row>
    <row r="307" spans="1:10" ht="63.75">
      <c r="A307" s="325" t="s">
        <v>633</v>
      </c>
      <c r="B307" s="338" t="s">
        <v>1204</v>
      </c>
      <c r="C307" s="334" t="s">
        <v>1189</v>
      </c>
      <c r="D307" s="340">
        <v>8</v>
      </c>
      <c r="E307" s="336" t="s">
        <v>936</v>
      </c>
      <c r="F307" s="394"/>
      <c r="G307" s="330">
        <f t="shared" si="38"/>
        <v>0</v>
      </c>
      <c r="H307" s="394"/>
      <c r="I307" s="341">
        <f t="shared" si="39"/>
        <v>0</v>
      </c>
    </row>
    <row r="308" spans="1:10">
      <c r="A308" s="342" t="s">
        <v>634</v>
      </c>
      <c r="B308" s="338" t="s">
        <v>393</v>
      </c>
      <c r="C308" s="334" t="s">
        <v>1189</v>
      </c>
      <c r="D308" s="328">
        <v>8</v>
      </c>
      <c r="E308" s="329" t="s">
        <v>384</v>
      </c>
      <c r="F308" s="394"/>
      <c r="G308" s="330">
        <f t="shared" si="38"/>
        <v>0</v>
      </c>
      <c r="H308" s="394"/>
      <c r="I308" s="331">
        <f t="shared" si="39"/>
        <v>0</v>
      </c>
    </row>
    <row r="309" spans="1:10">
      <c r="A309" s="343" t="s">
        <v>635</v>
      </c>
      <c r="B309" s="338" t="s">
        <v>395</v>
      </c>
      <c r="C309" s="334" t="s">
        <v>1189</v>
      </c>
      <c r="D309" s="339">
        <v>18</v>
      </c>
      <c r="E309" s="329" t="s">
        <v>214</v>
      </c>
      <c r="F309" s="394"/>
      <c r="G309" s="330">
        <f t="shared" si="38"/>
        <v>0</v>
      </c>
      <c r="H309" s="394"/>
      <c r="I309" s="331">
        <f t="shared" si="39"/>
        <v>0</v>
      </c>
    </row>
    <row r="310" spans="1:10" ht="25.5">
      <c r="A310" s="343" t="s">
        <v>636</v>
      </c>
      <c r="B310" s="338" t="s">
        <v>1206</v>
      </c>
      <c r="C310" s="334" t="s">
        <v>1189</v>
      </c>
      <c r="D310" s="339">
        <v>220</v>
      </c>
      <c r="E310" s="329" t="s">
        <v>384</v>
      </c>
      <c r="F310" s="394"/>
      <c r="G310" s="330">
        <f t="shared" si="38"/>
        <v>0</v>
      </c>
      <c r="H310" s="394"/>
      <c r="I310" s="331">
        <f t="shared" si="39"/>
        <v>0</v>
      </c>
    </row>
    <row r="311" spans="1:10" ht="25.5">
      <c r="A311" s="343" t="s">
        <v>637</v>
      </c>
      <c r="B311" s="338" t="s">
        <v>1207</v>
      </c>
      <c r="C311" s="334" t="s">
        <v>1189</v>
      </c>
      <c r="D311" s="339">
        <v>160</v>
      </c>
      <c r="E311" s="329" t="s">
        <v>384</v>
      </c>
      <c r="F311" s="394"/>
      <c r="G311" s="330">
        <f t="shared" si="38"/>
        <v>0</v>
      </c>
      <c r="H311" s="394"/>
      <c r="I311" s="331">
        <f t="shared" si="39"/>
        <v>0</v>
      </c>
    </row>
    <row r="312" spans="1:10" ht="67.5" customHeight="1">
      <c r="A312" s="337" t="s">
        <v>638</v>
      </c>
      <c r="B312" s="344" t="s">
        <v>1208</v>
      </c>
      <c r="C312" s="334" t="s">
        <v>1189</v>
      </c>
      <c r="D312" s="340">
        <v>6</v>
      </c>
      <c r="E312" s="329" t="s">
        <v>384</v>
      </c>
      <c r="F312" s="394"/>
      <c r="G312" s="330">
        <f t="shared" si="38"/>
        <v>0</v>
      </c>
      <c r="H312" s="394"/>
      <c r="I312" s="331">
        <f t="shared" si="39"/>
        <v>0</v>
      </c>
    </row>
    <row r="313" spans="1:10" ht="25.5">
      <c r="A313" s="337" t="s">
        <v>639</v>
      </c>
      <c r="B313" s="338" t="s">
        <v>1209</v>
      </c>
      <c r="C313" s="334" t="s">
        <v>1189</v>
      </c>
      <c r="D313" s="340">
        <v>8</v>
      </c>
      <c r="E313" s="329" t="s">
        <v>97</v>
      </c>
      <c r="F313" s="345">
        <v>0</v>
      </c>
      <c r="G313" s="345">
        <f t="shared" si="38"/>
        <v>0</v>
      </c>
      <c r="H313" s="394"/>
      <c r="I313" s="331">
        <f t="shared" si="39"/>
        <v>0</v>
      </c>
    </row>
    <row r="314" spans="1:10" ht="25.5">
      <c r="A314" s="448" t="s">
        <v>640</v>
      </c>
      <c r="B314" s="449" t="s">
        <v>1367</v>
      </c>
      <c r="C314" s="334" t="s">
        <v>1189</v>
      </c>
      <c r="D314" s="450">
        <v>1</v>
      </c>
      <c r="E314" s="329" t="s">
        <v>1368</v>
      </c>
      <c r="F314" s="457"/>
      <c r="G314" s="451">
        <f>F314*D314</f>
        <v>0</v>
      </c>
      <c r="H314" s="457"/>
      <c r="I314" s="452">
        <f>CEILING(H314*D314,1)</f>
        <v>0</v>
      </c>
    </row>
    <row r="315" spans="1:10" ht="76.5">
      <c r="A315" s="448" t="s">
        <v>1379</v>
      </c>
      <c r="B315" s="449" t="s">
        <v>1210</v>
      </c>
      <c r="C315" s="334" t="s">
        <v>1189</v>
      </c>
      <c r="D315" s="453">
        <v>100</v>
      </c>
      <c r="E315" s="454" t="s">
        <v>214</v>
      </c>
      <c r="F315" s="457"/>
      <c r="G315" s="451">
        <f t="shared" ref="G315" si="40">F315*D315</f>
        <v>0</v>
      </c>
      <c r="H315" s="455">
        <v>0</v>
      </c>
      <c r="I315" s="456">
        <f t="shared" ref="I315" si="41">CEILING(H315*D315,1)</f>
        <v>0</v>
      </c>
    </row>
    <row r="316" spans="1:10">
      <c r="A316" s="337"/>
      <c r="B316" s="338"/>
      <c r="C316" s="347"/>
      <c r="D316" s="339"/>
      <c r="E316" s="347"/>
      <c r="F316" s="349"/>
      <c r="G316" s="349"/>
      <c r="H316" s="349"/>
      <c r="I316" s="350"/>
    </row>
    <row r="317" spans="1:10" s="324" customFormat="1">
      <c r="A317" s="316" t="s">
        <v>641</v>
      </c>
      <c r="B317" s="317" t="s">
        <v>642</v>
      </c>
      <c r="C317" s="318"/>
      <c r="D317" s="319"/>
      <c r="E317" s="320"/>
      <c r="F317" s="319"/>
      <c r="G317" s="321"/>
      <c r="H317" s="319"/>
      <c r="I317" s="322"/>
      <c r="J317" s="323"/>
    </row>
    <row r="318" spans="1:10" ht="51">
      <c r="A318" s="325" t="s">
        <v>643</v>
      </c>
      <c r="B318" s="326" t="s">
        <v>1247</v>
      </c>
      <c r="C318" s="334" t="s">
        <v>1189</v>
      </c>
      <c r="D318" s="328">
        <v>1</v>
      </c>
      <c r="E318" s="329" t="s">
        <v>936</v>
      </c>
      <c r="F318" s="394"/>
      <c r="G318" s="330">
        <f t="shared" ref="G318:G347" si="42">F318*D318</f>
        <v>0</v>
      </c>
      <c r="H318" s="394"/>
      <c r="I318" s="331">
        <f t="shared" ref="I318:I347" si="43">CEILING(H318*D318,1)</f>
        <v>0</v>
      </c>
    </row>
    <row r="319" spans="1:10" ht="51">
      <c r="A319" s="325" t="s">
        <v>644</v>
      </c>
      <c r="B319" s="326" t="s">
        <v>1248</v>
      </c>
      <c r="C319" s="334" t="s">
        <v>1189</v>
      </c>
      <c r="D319" s="328">
        <v>1</v>
      </c>
      <c r="E319" s="329" t="s">
        <v>936</v>
      </c>
      <c r="F319" s="394"/>
      <c r="G319" s="330">
        <f t="shared" si="42"/>
        <v>0</v>
      </c>
      <c r="H319" s="394"/>
      <c r="I319" s="331">
        <f t="shared" si="43"/>
        <v>0</v>
      </c>
    </row>
    <row r="320" spans="1:10" ht="38.25">
      <c r="A320" s="325" t="s">
        <v>645</v>
      </c>
      <c r="B320" s="326" t="s">
        <v>1193</v>
      </c>
      <c r="C320" s="334" t="s">
        <v>1189</v>
      </c>
      <c r="D320" s="328">
        <v>1</v>
      </c>
      <c r="E320" s="329" t="s">
        <v>936</v>
      </c>
      <c r="F320" s="394"/>
      <c r="G320" s="330">
        <f t="shared" si="42"/>
        <v>0</v>
      </c>
      <c r="H320" s="394"/>
      <c r="I320" s="331">
        <f t="shared" si="43"/>
        <v>0</v>
      </c>
    </row>
    <row r="321" spans="1:9" ht="38.25">
      <c r="A321" s="325" t="s">
        <v>646</v>
      </c>
      <c r="B321" s="326" t="s">
        <v>1194</v>
      </c>
      <c r="C321" s="334" t="s">
        <v>1189</v>
      </c>
      <c r="D321" s="328">
        <v>1</v>
      </c>
      <c r="E321" s="329" t="s">
        <v>936</v>
      </c>
      <c r="F321" s="394"/>
      <c r="G321" s="330">
        <f t="shared" si="42"/>
        <v>0</v>
      </c>
      <c r="H321" s="394"/>
      <c r="I321" s="331">
        <f t="shared" si="43"/>
        <v>0</v>
      </c>
    </row>
    <row r="322" spans="1:9" ht="38.25">
      <c r="A322" s="325" t="s">
        <v>647</v>
      </c>
      <c r="B322" s="326" t="s">
        <v>1193</v>
      </c>
      <c r="C322" s="334" t="s">
        <v>1189</v>
      </c>
      <c r="D322" s="328">
        <v>1</v>
      </c>
      <c r="E322" s="329" t="s">
        <v>936</v>
      </c>
      <c r="F322" s="394"/>
      <c r="G322" s="330">
        <f t="shared" si="42"/>
        <v>0</v>
      </c>
      <c r="H322" s="394"/>
      <c r="I322" s="331">
        <f t="shared" si="43"/>
        <v>0</v>
      </c>
    </row>
    <row r="323" spans="1:9" ht="38.25">
      <c r="A323" s="325" t="s">
        <v>648</v>
      </c>
      <c r="B323" s="326" t="s">
        <v>1193</v>
      </c>
      <c r="C323" s="334" t="s">
        <v>1189</v>
      </c>
      <c r="D323" s="328">
        <v>1</v>
      </c>
      <c r="E323" s="329" t="s">
        <v>936</v>
      </c>
      <c r="F323" s="394"/>
      <c r="G323" s="330">
        <f t="shared" si="42"/>
        <v>0</v>
      </c>
      <c r="H323" s="394"/>
      <c r="I323" s="331">
        <f t="shared" si="43"/>
        <v>0</v>
      </c>
    </row>
    <row r="324" spans="1:9" ht="38.25">
      <c r="A324" s="325" t="s">
        <v>649</v>
      </c>
      <c r="B324" s="326" t="s">
        <v>1190</v>
      </c>
      <c r="C324" s="334" t="s">
        <v>1189</v>
      </c>
      <c r="D324" s="328">
        <v>1</v>
      </c>
      <c r="E324" s="329" t="s">
        <v>936</v>
      </c>
      <c r="F324" s="394"/>
      <c r="G324" s="330">
        <f t="shared" si="42"/>
        <v>0</v>
      </c>
      <c r="H324" s="394"/>
      <c r="I324" s="331">
        <f t="shared" si="43"/>
        <v>0</v>
      </c>
    </row>
    <row r="325" spans="1:9" ht="38.25">
      <c r="A325" s="325" t="s">
        <v>650</v>
      </c>
      <c r="B325" s="326" t="s">
        <v>1193</v>
      </c>
      <c r="C325" s="334" t="s">
        <v>1189</v>
      </c>
      <c r="D325" s="328">
        <v>1</v>
      </c>
      <c r="E325" s="329" t="s">
        <v>936</v>
      </c>
      <c r="F325" s="394"/>
      <c r="G325" s="330">
        <f t="shared" si="42"/>
        <v>0</v>
      </c>
      <c r="H325" s="394"/>
      <c r="I325" s="331">
        <f t="shared" si="43"/>
        <v>0</v>
      </c>
    </row>
    <row r="326" spans="1:9" ht="38.25">
      <c r="A326" s="325" t="s">
        <v>651</v>
      </c>
      <c r="B326" s="326" t="s">
        <v>1193</v>
      </c>
      <c r="C326" s="334" t="s">
        <v>1189</v>
      </c>
      <c r="D326" s="328">
        <v>1</v>
      </c>
      <c r="E326" s="329" t="s">
        <v>936</v>
      </c>
      <c r="F326" s="394"/>
      <c r="G326" s="330">
        <f t="shared" si="42"/>
        <v>0</v>
      </c>
      <c r="H326" s="394"/>
      <c r="I326" s="331">
        <f t="shared" si="43"/>
        <v>0</v>
      </c>
    </row>
    <row r="327" spans="1:9" ht="38.25">
      <c r="A327" s="325" t="s">
        <v>652</v>
      </c>
      <c r="B327" s="326" t="s">
        <v>1193</v>
      </c>
      <c r="C327" s="334" t="s">
        <v>1189</v>
      </c>
      <c r="D327" s="328">
        <v>1</v>
      </c>
      <c r="E327" s="329" t="s">
        <v>936</v>
      </c>
      <c r="F327" s="394"/>
      <c r="G327" s="330">
        <f t="shared" si="42"/>
        <v>0</v>
      </c>
      <c r="H327" s="394"/>
      <c r="I327" s="331">
        <f t="shared" si="43"/>
        <v>0</v>
      </c>
    </row>
    <row r="328" spans="1:9" ht="38.25">
      <c r="A328" s="325" t="s">
        <v>653</v>
      </c>
      <c r="B328" s="326" t="s">
        <v>1194</v>
      </c>
      <c r="C328" s="334" t="s">
        <v>1189</v>
      </c>
      <c r="D328" s="328">
        <v>1</v>
      </c>
      <c r="E328" s="329" t="s">
        <v>936</v>
      </c>
      <c r="F328" s="394"/>
      <c r="G328" s="330">
        <f t="shared" si="42"/>
        <v>0</v>
      </c>
      <c r="H328" s="394"/>
      <c r="I328" s="331">
        <f t="shared" si="43"/>
        <v>0</v>
      </c>
    </row>
    <row r="329" spans="1:9" ht="38.25">
      <c r="A329" s="325" t="s">
        <v>654</v>
      </c>
      <c r="B329" s="326" t="s">
        <v>1190</v>
      </c>
      <c r="C329" s="334" t="s">
        <v>1189</v>
      </c>
      <c r="D329" s="328">
        <v>1</v>
      </c>
      <c r="E329" s="329" t="s">
        <v>936</v>
      </c>
      <c r="F329" s="394"/>
      <c r="G329" s="330">
        <f t="shared" si="42"/>
        <v>0</v>
      </c>
      <c r="H329" s="394"/>
      <c r="I329" s="331">
        <f t="shared" si="43"/>
        <v>0</v>
      </c>
    </row>
    <row r="330" spans="1:9" ht="38.25">
      <c r="A330" s="325" t="s">
        <v>655</v>
      </c>
      <c r="B330" s="326" t="s">
        <v>1190</v>
      </c>
      <c r="C330" s="334" t="s">
        <v>1189</v>
      </c>
      <c r="D330" s="328">
        <v>1</v>
      </c>
      <c r="E330" s="329" t="s">
        <v>936</v>
      </c>
      <c r="F330" s="394"/>
      <c r="G330" s="330">
        <f t="shared" si="42"/>
        <v>0</v>
      </c>
      <c r="H330" s="394"/>
      <c r="I330" s="331">
        <f t="shared" si="43"/>
        <v>0</v>
      </c>
    </row>
    <row r="331" spans="1:9" ht="38.25">
      <c r="A331" s="325" t="s">
        <v>656</v>
      </c>
      <c r="B331" s="326" t="s">
        <v>1219</v>
      </c>
      <c r="C331" s="334" t="s">
        <v>1189</v>
      </c>
      <c r="D331" s="328">
        <v>1</v>
      </c>
      <c r="E331" s="329" t="s">
        <v>936</v>
      </c>
      <c r="F331" s="394"/>
      <c r="G331" s="330">
        <f t="shared" si="42"/>
        <v>0</v>
      </c>
      <c r="H331" s="394"/>
      <c r="I331" s="331">
        <f t="shared" si="43"/>
        <v>0</v>
      </c>
    </row>
    <row r="332" spans="1:9" ht="38.25">
      <c r="A332" s="325" t="s">
        <v>657</v>
      </c>
      <c r="B332" s="326" t="s">
        <v>1219</v>
      </c>
      <c r="C332" s="334" t="s">
        <v>1189</v>
      </c>
      <c r="D332" s="328">
        <v>1</v>
      </c>
      <c r="E332" s="329" t="s">
        <v>936</v>
      </c>
      <c r="F332" s="394"/>
      <c r="G332" s="330">
        <f t="shared" si="42"/>
        <v>0</v>
      </c>
      <c r="H332" s="394"/>
      <c r="I332" s="331">
        <f t="shared" si="43"/>
        <v>0</v>
      </c>
    </row>
    <row r="333" spans="1:9" ht="76.5">
      <c r="A333" s="332" t="s">
        <v>658</v>
      </c>
      <c r="B333" s="333" t="s">
        <v>1195</v>
      </c>
      <c r="C333" s="334" t="s">
        <v>1189</v>
      </c>
      <c r="D333" s="335">
        <v>12</v>
      </c>
      <c r="E333" s="336" t="s">
        <v>936</v>
      </c>
      <c r="F333" s="394"/>
      <c r="G333" s="330">
        <f t="shared" si="42"/>
        <v>0</v>
      </c>
      <c r="H333" s="394"/>
      <c r="I333" s="331">
        <f t="shared" si="43"/>
        <v>0</v>
      </c>
    </row>
    <row r="334" spans="1:9" ht="76.5">
      <c r="A334" s="332" t="s">
        <v>659</v>
      </c>
      <c r="B334" s="333" t="s">
        <v>1196</v>
      </c>
      <c r="C334" s="334" t="s">
        <v>1189</v>
      </c>
      <c r="D334" s="335">
        <v>12</v>
      </c>
      <c r="E334" s="336" t="s">
        <v>936</v>
      </c>
      <c r="F334" s="394"/>
      <c r="G334" s="330">
        <f t="shared" si="42"/>
        <v>0</v>
      </c>
      <c r="H334" s="394"/>
      <c r="I334" s="331">
        <f t="shared" si="43"/>
        <v>0</v>
      </c>
    </row>
    <row r="335" spans="1:9" ht="76.5">
      <c r="A335" s="332" t="s">
        <v>660</v>
      </c>
      <c r="B335" s="333" t="s">
        <v>1212</v>
      </c>
      <c r="C335" s="334" t="s">
        <v>1189</v>
      </c>
      <c r="D335" s="335">
        <v>1</v>
      </c>
      <c r="E335" s="336" t="s">
        <v>936</v>
      </c>
      <c r="F335" s="394"/>
      <c r="G335" s="330">
        <f t="shared" si="42"/>
        <v>0</v>
      </c>
      <c r="H335" s="394"/>
      <c r="I335" s="331">
        <f t="shared" si="43"/>
        <v>0</v>
      </c>
    </row>
    <row r="336" spans="1:9" ht="38.25">
      <c r="A336" s="337" t="s">
        <v>661</v>
      </c>
      <c r="B336" s="338" t="s">
        <v>1198</v>
      </c>
      <c r="C336" s="334" t="s">
        <v>1189</v>
      </c>
      <c r="D336" s="339">
        <v>49</v>
      </c>
      <c r="E336" s="336" t="s">
        <v>384</v>
      </c>
      <c r="F336" s="394"/>
      <c r="G336" s="330">
        <f t="shared" si="42"/>
        <v>0</v>
      </c>
      <c r="H336" s="394"/>
      <c r="I336" s="331">
        <f t="shared" si="43"/>
        <v>0</v>
      </c>
    </row>
    <row r="337" spans="1:10" ht="38.25">
      <c r="A337" s="337" t="s">
        <v>662</v>
      </c>
      <c r="B337" s="338" t="s">
        <v>1199</v>
      </c>
      <c r="C337" s="334" t="s">
        <v>1189</v>
      </c>
      <c r="D337" s="339">
        <v>53</v>
      </c>
      <c r="E337" s="336" t="s">
        <v>384</v>
      </c>
      <c r="F337" s="394"/>
      <c r="G337" s="330">
        <f t="shared" si="42"/>
        <v>0</v>
      </c>
      <c r="H337" s="394"/>
      <c r="I337" s="331">
        <f t="shared" si="43"/>
        <v>0</v>
      </c>
    </row>
    <row r="338" spans="1:10" ht="38.25">
      <c r="A338" s="337" t="s">
        <v>663</v>
      </c>
      <c r="B338" s="338" t="s">
        <v>1200</v>
      </c>
      <c r="C338" s="334" t="s">
        <v>1189</v>
      </c>
      <c r="D338" s="339">
        <v>49</v>
      </c>
      <c r="E338" s="336" t="s">
        <v>384</v>
      </c>
      <c r="F338" s="394"/>
      <c r="G338" s="330">
        <f t="shared" si="42"/>
        <v>0</v>
      </c>
      <c r="H338" s="394"/>
      <c r="I338" s="331">
        <f t="shared" si="43"/>
        <v>0</v>
      </c>
    </row>
    <row r="339" spans="1:10" ht="38.25">
      <c r="A339" s="337" t="s">
        <v>664</v>
      </c>
      <c r="B339" s="338" t="s">
        <v>1201</v>
      </c>
      <c r="C339" s="334" t="s">
        <v>1189</v>
      </c>
      <c r="D339" s="339">
        <v>129</v>
      </c>
      <c r="E339" s="336" t="s">
        <v>384</v>
      </c>
      <c r="F339" s="394"/>
      <c r="G339" s="330">
        <f t="shared" si="42"/>
        <v>0</v>
      </c>
      <c r="H339" s="394"/>
      <c r="I339" s="331">
        <f t="shared" si="43"/>
        <v>0</v>
      </c>
    </row>
    <row r="340" spans="1:10" ht="38.25">
      <c r="A340" s="337" t="s">
        <v>665</v>
      </c>
      <c r="B340" s="338" t="s">
        <v>1202</v>
      </c>
      <c r="C340" s="334" t="s">
        <v>1189</v>
      </c>
      <c r="D340" s="339">
        <v>4</v>
      </c>
      <c r="E340" s="336" t="s">
        <v>384</v>
      </c>
      <c r="F340" s="394"/>
      <c r="G340" s="330">
        <f t="shared" si="42"/>
        <v>0</v>
      </c>
      <c r="H340" s="394"/>
      <c r="I340" s="331">
        <f t="shared" si="43"/>
        <v>0</v>
      </c>
    </row>
    <row r="341" spans="1:10" ht="63.75">
      <c r="A341" s="325" t="s">
        <v>558</v>
      </c>
      <c r="B341" s="338" t="s">
        <v>1204</v>
      </c>
      <c r="C341" s="334" t="s">
        <v>1189</v>
      </c>
      <c r="D341" s="340">
        <v>6</v>
      </c>
      <c r="E341" s="336" t="s">
        <v>936</v>
      </c>
      <c r="F341" s="394"/>
      <c r="G341" s="330">
        <f t="shared" si="42"/>
        <v>0</v>
      </c>
      <c r="H341" s="394"/>
      <c r="I341" s="341">
        <f t="shared" si="43"/>
        <v>0</v>
      </c>
    </row>
    <row r="342" spans="1:10">
      <c r="A342" s="342" t="s">
        <v>666</v>
      </c>
      <c r="B342" s="338" t="s">
        <v>393</v>
      </c>
      <c r="C342" s="334" t="s">
        <v>1189</v>
      </c>
      <c r="D342" s="328">
        <v>8</v>
      </c>
      <c r="E342" s="329" t="s">
        <v>384</v>
      </c>
      <c r="F342" s="394"/>
      <c r="G342" s="330">
        <f t="shared" si="42"/>
        <v>0</v>
      </c>
      <c r="H342" s="394"/>
      <c r="I342" s="331">
        <f t="shared" si="43"/>
        <v>0</v>
      </c>
    </row>
    <row r="343" spans="1:10">
      <c r="A343" s="343" t="s">
        <v>667</v>
      </c>
      <c r="B343" s="338" t="s">
        <v>395</v>
      </c>
      <c r="C343" s="334" t="s">
        <v>1189</v>
      </c>
      <c r="D343" s="339">
        <v>22</v>
      </c>
      <c r="E343" s="329" t="s">
        <v>214</v>
      </c>
      <c r="F343" s="394"/>
      <c r="G343" s="330">
        <f t="shared" si="42"/>
        <v>0</v>
      </c>
      <c r="H343" s="394"/>
      <c r="I343" s="331">
        <f t="shared" si="43"/>
        <v>0</v>
      </c>
    </row>
    <row r="344" spans="1:10" ht="25.5">
      <c r="A344" s="343" t="s">
        <v>668</v>
      </c>
      <c r="B344" s="338" t="s">
        <v>1206</v>
      </c>
      <c r="C344" s="334" t="s">
        <v>1189</v>
      </c>
      <c r="D344" s="339">
        <v>220</v>
      </c>
      <c r="E344" s="329" t="s">
        <v>384</v>
      </c>
      <c r="F344" s="394"/>
      <c r="G344" s="330">
        <f t="shared" si="42"/>
        <v>0</v>
      </c>
      <c r="H344" s="394"/>
      <c r="I344" s="331">
        <f t="shared" si="43"/>
        <v>0</v>
      </c>
    </row>
    <row r="345" spans="1:10" ht="25.5">
      <c r="A345" s="343" t="s">
        <v>669</v>
      </c>
      <c r="B345" s="338" t="s">
        <v>1207</v>
      </c>
      <c r="C345" s="334" t="s">
        <v>1189</v>
      </c>
      <c r="D345" s="339">
        <v>160</v>
      </c>
      <c r="E345" s="329" t="s">
        <v>384</v>
      </c>
      <c r="F345" s="394"/>
      <c r="G345" s="330">
        <f t="shared" si="42"/>
        <v>0</v>
      </c>
      <c r="H345" s="394"/>
      <c r="I345" s="331">
        <f t="shared" si="43"/>
        <v>0</v>
      </c>
    </row>
    <row r="346" spans="1:10" ht="67.5" customHeight="1">
      <c r="A346" s="337" t="s">
        <v>670</v>
      </c>
      <c r="B346" s="344" t="s">
        <v>1208</v>
      </c>
      <c r="C346" s="334" t="s">
        <v>1189</v>
      </c>
      <c r="D346" s="340">
        <v>6</v>
      </c>
      <c r="E346" s="329" t="s">
        <v>384</v>
      </c>
      <c r="F346" s="394"/>
      <c r="G346" s="330">
        <f t="shared" si="42"/>
        <v>0</v>
      </c>
      <c r="H346" s="394"/>
      <c r="I346" s="331">
        <f t="shared" si="43"/>
        <v>0</v>
      </c>
    </row>
    <row r="347" spans="1:10" ht="25.5">
      <c r="A347" s="337" t="s">
        <v>671</v>
      </c>
      <c r="B347" s="338" t="s">
        <v>1209</v>
      </c>
      <c r="C347" s="334" t="s">
        <v>1189</v>
      </c>
      <c r="D347" s="340">
        <v>8</v>
      </c>
      <c r="E347" s="329" t="s">
        <v>97</v>
      </c>
      <c r="F347" s="345">
        <v>0</v>
      </c>
      <c r="G347" s="345">
        <f t="shared" si="42"/>
        <v>0</v>
      </c>
      <c r="H347" s="394"/>
      <c r="I347" s="331">
        <f t="shared" si="43"/>
        <v>0</v>
      </c>
    </row>
    <row r="348" spans="1:10" ht="25.5">
      <c r="A348" s="448" t="s">
        <v>672</v>
      </c>
      <c r="B348" s="449" t="s">
        <v>1367</v>
      </c>
      <c r="C348" s="334" t="s">
        <v>1189</v>
      </c>
      <c r="D348" s="450">
        <v>1</v>
      </c>
      <c r="E348" s="329" t="s">
        <v>1368</v>
      </c>
      <c r="F348" s="457"/>
      <c r="G348" s="451">
        <f>F348*D348</f>
        <v>0</v>
      </c>
      <c r="H348" s="457"/>
      <c r="I348" s="452">
        <f>CEILING(H348*D348,1)</f>
        <v>0</v>
      </c>
    </row>
    <row r="349" spans="1:10" ht="76.5">
      <c r="A349" s="448" t="s">
        <v>1380</v>
      </c>
      <c r="B349" s="449" t="s">
        <v>1210</v>
      </c>
      <c r="C349" s="334" t="s">
        <v>1189</v>
      </c>
      <c r="D349" s="453">
        <v>100</v>
      </c>
      <c r="E349" s="454" t="s">
        <v>214</v>
      </c>
      <c r="F349" s="457"/>
      <c r="G349" s="451">
        <f t="shared" ref="G349" si="44">F349*D349</f>
        <v>0</v>
      </c>
      <c r="H349" s="455">
        <v>0</v>
      </c>
      <c r="I349" s="456">
        <f t="shared" ref="I349" si="45">CEILING(H349*D349,1)</f>
        <v>0</v>
      </c>
    </row>
    <row r="350" spans="1:10">
      <c r="A350" s="337"/>
      <c r="B350" s="338"/>
      <c r="C350" s="347"/>
      <c r="D350" s="339"/>
      <c r="E350" s="347"/>
      <c r="F350" s="349"/>
      <c r="G350" s="349"/>
      <c r="H350" s="349"/>
      <c r="I350" s="350"/>
    </row>
    <row r="351" spans="1:10" s="324" customFormat="1">
      <c r="A351" s="316" t="s">
        <v>673</v>
      </c>
      <c r="B351" s="317" t="s">
        <v>674</v>
      </c>
      <c r="C351" s="318"/>
      <c r="D351" s="319"/>
      <c r="E351" s="320"/>
      <c r="F351" s="319"/>
      <c r="G351" s="321"/>
      <c r="H351" s="319"/>
      <c r="I351" s="322"/>
      <c r="J351" s="323"/>
    </row>
    <row r="352" spans="1:10" ht="51">
      <c r="A352" s="325" t="s">
        <v>675</v>
      </c>
      <c r="B352" s="326" t="s">
        <v>1249</v>
      </c>
      <c r="C352" s="334" t="s">
        <v>1189</v>
      </c>
      <c r="D352" s="328">
        <v>1</v>
      </c>
      <c r="E352" s="329" t="s">
        <v>936</v>
      </c>
      <c r="F352" s="394"/>
      <c r="G352" s="330">
        <f t="shared" ref="G352:G377" si="46">F352*D352</f>
        <v>0</v>
      </c>
      <c r="H352" s="394"/>
      <c r="I352" s="331">
        <f t="shared" ref="I352:I377" si="47">CEILING(H352*D352,1)</f>
        <v>0</v>
      </c>
    </row>
    <row r="353" spans="1:9" ht="38.25">
      <c r="A353" s="325" t="s">
        <v>676</v>
      </c>
      <c r="B353" s="326" t="s">
        <v>1219</v>
      </c>
      <c r="C353" s="334" t="s">
        <v>1189</v>
      </c>
      <c r="D353" s="328">
        <v>1</v>
      </c>
      <c r="E353" s="329" t="s">
        <v>936</v>
      </c>
      <c r="F353" s="394"/>
      <c r="G353" s="330">
        <f t="shared" si="46"/>
        <v>0</v>
      </c>
      <c r="H353" s="394"/>
      <c r="I353" s="331">
        <f t="shared" si="47"/>
        <v>0</v>
      </c>
    </row>
    <row r="354" spans="1:9" ht="38.25">
      <c r="A354" s="325" t="s">
        <v>677</v>
      </c>
      <c r="B354" s="326" t="s">
        <v>1219</v>
      </c>
      <c r="C354" s="334" t="s">
        <v>1189</v>
      </c>
      <c r="D354" s="328">
        <v>1</v>
      </c>
      <c r="E354" s="329" t="s">
        <v>936</v>
      </c>
      <c r="F354" s="394"/>
      <c r="G354" s="330">
        <f t="shared" si="46"/>
        <v>0</v>
      </c>
      <c r="H354" s="394"/>
      <c r="I354" s="331">
        <f t="shared" si="47"/>
        <v>0</v>
      </c>
    </row>
    <row r="355" spans="1:9" ht="38.25">
      <c r="A355" s="325" t="s">
        <v>678</v>
      </c>
      <c r="B355" s="326" t="s">
        <v>1193</v>
      </c>
      <c r="C355" s="334" t="s">
        <v>1189</v>
      </c>
      <c r="D355" s="328">
        <v>1</v>
      </c>
      <c r="E355" s="329" t="s">
        <v>936</v>
      </c>
      <c r="F355" s="394"/>
      <c r="G355" s="330">
        <f t="shared" si="46"/>
        <v>0</v>
      </c>
      <c r="H355" s="394"/>
      <c r="I355" s="331">
        <f t="shared" si="47"/>
        <v>0</v>
      </c>
    </row>
    <row r="356" spans="1:9" ht="38.25">
      <c r="A356" s="325" t="s">
        <v>679</v>
      </c>
      <c r="B356" s="326" t="s">
        <v>1193</v>
      </c>
      <c r="C356" s="334" t="s">
        <v>1189</v>
      </c>
      <c r="D356" s="328">
        <v>1</v>
      </c>
      <c r="E356" s="329" t="s">
        <v>936</v>
      </c>
      <c r="F356" s="394"/>
      <c r="G356" s="330">
        <f t="shared" si="46"/>
        <v>0</v>
      </c>
      <c r="H356" s="394"/>
      <c r="I356" s="331">
        <f t="shared" si="47"/>
        <v>0</v>
      </c>
    </row>
    <row r="357" spans="1:9" ht="38.25">
      <c r="A357" s="325" t="s">
        <v>680</v>
      </c>
      <c r="B357" s="326" t="s">
        <v>1193</v>
      </c>
      <c r="C357" s="334" t="s">
        <v>1189</v>
      </c>
      <c r="D357" s="328">
        <v>1</v>
      </c>
      <c r="E357" s="329" t="s">
        <v>936</v>
      </c>
      <c r="F357" s="394"/>
      <c r="G357" s="330">
        <f t="shared" si="46"/>
        <v>0</v>
      </c>
      <c r="H357" s="394"/>
      <c r="I357" s="331">
        <f t="shared" si="47"/>
        <v>0</v>
      </c>
    </row>
    <row r="358" spans="1:9" ht="38.25">
      <c r="A358" s="325" t="s">
        <v>681</v>
      </c>
      <c r="B358" s="326" t="s">
        <v>1219</v>
      </c>
      <c r="C358" s="334" t="s">
        <v>1189</v>
      </c>
      <c r="D358" s="328">
        <v>1</v>
      </c>
      <c r="E358" s="329" t="s">
        <v>936</v>
      </c>
      <c r="F358" s="394"/>
      <c r="G358" s="330">
        <f t="shared" si="46"/>
        <v>0</v>
      </c>
      <c r="H358" s="394"/>
      <c r="I358" s="331">
        <f t="shared" si="47"/>
        <v>0</v>
      </c>
    </row>
    <row r="359" spans="1:9" ht="38.25">
      <c r="A359" s="325" t="s">
        <v>682</v>
      </c>
      <c r="B359" s="326" t="s">
        <v>1219</v>
      </c>
      <c r="C359" s="334" t="s">
        <v>1189</v>
      </c>
      <c r="D359" s="328">
        <v>1</v>
      </c>
      <c r="E359" s="329" t="s">
        <v>936</v>
      </c>
      <c r="F359" s="394"/>
      <c r="G359" s="330">
        <f t="shared" si="46"/>
        <v>0</v>
      </c>
      <c r="H359" s="394"/>
      <c r="I359" s="331">
        <f t="shared" si="47"/>
        <v>0</v>
      </c>
    </row>
    <row r="360" spans="1:9" ht="38.25">
      <c r="A360" s="325" t="s">
        <v>683</v>
      </c>
      <c r="B360" s="326" t="s">
        <v>1219</v>
      </c>
      <c r="C360" s="334" t="s">
        <v>1189</v>
      </c>
      <c r="D360" s="328">
        <v>1</v>
      </c>
      <c r="E360" s="329" t="s">
        <v>936</v>
      </c>
      <c r="F360" s="394"/>
      <c r="G360" s="330">
        <f t="shared" si="46"/>
        <v>0</v>
      </c>
      <c r="H360" s="394"/>
      <c r="I360" s="331">
        <f t="shared" si="47"/>
        <v>0</v>
      </c>
    </row>
    <row r="361" spans="1:9" ht="38.25">
      <c r="A361" s="325" t="s">
        <v>684</v>
      </c>
      <c r="B361" s="326" t="s">
        <v>1194</v>
      </c>
      <c r="C361" s="334" t="s">
        <v>1189</v>
      </c>
      <c r="D361" s="328">
        <v>1</v>
      </c>
      <c r="E361" s="329" t="s">
        <v>936</v>
      </c>
      <c r="F361" s="394"/>
      <c r="G361" s="330">
        <f t="shared" si="46"/>
        <v>0</v>
      </c>
      <c r="H361" s="394"/>
      <c r="I361" s="331">
        <f t="shared" si="47"/>
        <v>0</v>
      </c>
    </row>
    <row r="362" spans="1:9" ht="38.25">
      <c r="A362" s="325" t="s">
        <v>685</v>
      </c>
      <c r="B362" s="326" t="s">
        <v>1194</v>
      </c>
      <c r="C362" s="334" t="s">
        <v>1189</v>
      </c>
      <c r="D362" s="328">
        <v>1</v>
      </c>
      <c r="E362" s="329" t="s">
        <v>936</v>
      </c>
      <c r="F362" s="394"/>
      <c r="G362" s="330">
        <f t="shared" si="46"/>
        <v>0</v>
      </c>
      <c r="H362" s="394"/>
      <c r="I362" s="331">
        <f t="shared" si="47"/>
        <v>0</v>
      </c>
    </row>
    <row r="363" spans="1:9" ht="76.5">
      <c r="A363" s="332" t="s">
        <v>686</v>
      </c>
      <c r="B363" s="333" t="s">
        <v>1195</v>
      </c>
      <c r="C363" s="334" t="s">
        <v>1189</v>
      </c>
      <c r="D363" s="335">
        <v>8</v>
      </c>
      <c r="E363" s="336" t="s">
        <v>936</v>
      </c>
      <c r="F363" s="394"/>
      <c r="G363" s="330">
        <f t="shared" si="46"/>
        <v>0</v>
      </c>
      <c r="H363" s="394"/>
      <c r="I363" s="331">
        <f t="shared" si="47"/>
        <v>0</v>
      </c>
    </row>
    <row r="364" spans="1:9" ht="76.5">
      <c r="A364" s="332" t="s">
        <v>687</v>
      </c>
      <c r="B364" s="333" t="s">
        <v>1196</v>
      </c>
      <c r="C364" s="334" t="s">
        <v>1189</v>
      </c>
      <c r="D364" s="335">
        <v>8</v>
      </c>
      <c r="E364" s="336" t="s">
        <v>936</v>
      </c>
      <c r="F364" s="394"/>
      <c r="G364" s="330">
        <f t="shared" si="46"/>
        <v>0</v>
      </c>
      <c r="H364" s="394"/>
      <c r="I364" s="331">
        <f t="shared" si="47"/>
        <v>0</v>
      </c>
    </row>
    <row r="365" spans="1:9" ht="76.5">
      <c r="A365" s="332" t="s">
        <v>688</v>
      </c>
      <c r="B365" s="333" t="s">
        <v>1197</v>
      </c>
      <c r="C365" s="334" t="s">
        <v>1189</v>
      </c>
      <c r="D365" s="335">
        <v>1</v>
      </c>
      <c r="E365" s="336" t="s">
        <v>936</v>
      </c>
      <c r="F365" s="394"/>
      <c r="G365" s="330">
        <f t="shared" si="46"/>
        <v>0</v>
      </c>
      <c r="H365" s="394"/>
      <c r="I365" s="331">
        <f t="shared" si="47"/>
        <v>0</v>
      </c>
    </row>
    <row r="366" spans="1:9" ht="38.25">
      <c r="A366" s="337" t="s">
        <v>689</v>
      </c>
      <c r="B366" s="338" t="s">
        <v>1198</v>
      </c>
      <c r="C366" s="334" t="s">
        <v>1189</v>
      </c>
      <c r="D366" s="339">
        <v>30</v>
      </c>
      <c r="E366" s="336" t="s">
        <v>384</v>
      </c>
      <c r="F366" s="394"/>
      <c r="G366" s="330">
        <f t="shared" si="46"/>
        <v>0</v>
      </c>
      <c r="H366" s="394"/>
      <c r="I366" s="331">
        <f t="shared" si="47"/>
        <v>0</v>
      </c>
    </row>
    <row r="367" spans="1:9" ht="38.25">
      <c r="A367" s="337" t="s">
        <v>690</v>
      </c>
      <c r="B367" s="338" t="s">
        <v>1199</v>
      </c>
      <c r="C367" s="334" t="s">
        <v>1189</v>
      </c>
      <c r="D367" s="339">
        <v>35</v>
      </c>
      <c r="E367" s="336" t="s">
        <v>384</v>
      </c>
      <c r="F367" s="394"/>
      <c r="G367" s="330">
        <f t="shared" si="46"/>
        <v>0</v>
      </c>
      <c r="H367" s="394"/>
      <c r="I367" s="331">
        <f t="shared" si="47"/>
        <v>0</v>
      </c>
    </row>
    <row r="368" spans="1:9" ht="38.25">
      <c r="A368" s="337" t="s">
        <v>691</v>
      </c>
      <c r="B368" s="338" t="s">
        <v>1200</v>
      </c>
      <c r="C368" s="334" t="s">
        <v>1189</v>
      </c>
      <c r="D368" s="339">
        <v>90</v>
      </c>
      <c r="E368" s="336" t="s">
        <v>384</v>
      </c>
      <c r="F368" s="394"/>
      <c r="G368" s="330">
        <f t="shared" si="46"/>
        <v>0</v>
      </c>
      <c r="H368" s="394"/>
      <c r="I368" s="331">
        <f t="shared" si="47"/>
        <v>0</v>
      </c>
    </row>
    <row r="369" spans="1:10" ht="38.25">
      <c r="A369" s="337" t="s">
        <v>692</v>
      </c>
      <c r="B369" s="338" t="s">
        <v>1201</v>
      </c>
      <c r="C369" s="334" t="s">
        <v>1189</v>
      </c>
      <c r="D369" s="339">
        <v>35</v>
      </c>
      <c r="E369" s="336" t="s">
        <v>384</v>
      </c>
      <c r="F369" s="394"/>
      <c r="G369" s="330">
        <f t="shared" si="46"/>
        <v>0</v>
      </c>
      <c r="H369" s="394"/>
      <c r="I369" s="331">
        <f t="shared" si="47"/>
        <v>0</v>
      </c>
    </row>
    <row r="370" spans="1:10" ht="38.25">
      <c r="A370" s="337" t="s">
        <v>693</v>
      </c>
      <c r="B370" s="338" t="s">
        <v>1203</v>
      </c>
      <c r="C370" s="334" t="s">
        <v>1189</v>
      </c>
      <c r="D370" s="339">
        <v>60</v>
      </c>
      <c r="E370" s="336" t="s">
        <v>384</v>
      </c>
      <c r="F370" s="394"/>
      <c r="G370" s="330">
        <f t="shared" si="46"/>
        <v>0</v>
      </c>
      <c r="H370" s="394"/>
      <c r="I370" s="331">
        <f t="shared" si="47"/>
        <v>0</v>
      </c>
    </row>
    <row r="371" spans="1:10" ht="63.75">
      <c r="A371" s="325" t="s">
        <v>694</v>
      </c>
      <c r="B371" s="338" t="s">
        <v>1204</v>
      </c>
      <c r="C371" s="334" t="s">
        <v>1189</v>
      </c>
      <c r="D371" s="340">
        <v>8</v>
      </c>
      <c r="E371" s="336" t="s">
        <v>936</v>
      </c>
      <c r="F371" s="394"/>
      <c r="G371" s="330">
        <f t="shared" si="46"/>
        <v>0</v>
      </c>
      <c r="H371" s="394"/>
      <c r="I371" s="341">
        <f t="shared" si="47"/>
        <v>0</v>
      </c>
    </row>
    <row r="372" spans="1:10">
      <c r="A372" s="342" t="s">
        <v>695</v>
      </c>
      <c r="B372" s="338" t="s">
        <v>393</v>
      </c>
      <c r="C372" s="334" t="s">
        <v>1189</v>
      </c>
      <c r="D372" s="328">
        <v>8</v>
      </c>
      <c r="E372" s="329" t="s">
        <v>384</v>
      </c>
      <c r="F372" s="394"/>
      <c r="G372" s="330">
        <f t="shared" si="46"/>
        <v>0</v>
      </c>
      <c r="H372" s="394"/>
      <c r="I372" s="331">
        <f t="shared" si="47"/>
        <v>0</v>
      </c>
    </row>
    <row r="373" spans="1:10">
      <c r="A373" s="342" t="s">
        <v>696</v>
      </c>
      <c r="B373" s="338" t="s">
        <v>395</v>
      </c>
      <c r="C373" s="334" t="s">
        <v>1189</v>
      </c>
      <c r="D373" s="339">
        <v>11</v>
      </c>
      <c r="E373" s="329" t="s">
        <v>214</v>
      </c>
      <c r="F373" s="394"/>
      <c r="G373" s="330">
        <f t="shared" si="46"/>
        <v>0</v>
      </c>
      <c r="H373" s="394"/>
      <c r="I373" s="331">
        <f t="shared" si="47"/>
        <v>0</v>
      </c>
    </row>
    <row r="374" spans="1:10" ht="25.5">
      <c r="A374" s="343" t="s">
        <v>697</v>
      </c>
      <c r="B374" s="338" t="s">
        <v>1206</v>
      </c>
      <c r="C374" s="334" t="s">
        <v>1189</v>
      </c>
      <c r="D374" s="339">
        <v>160</v>
      </c>
      <c r="E374" s="329" t="s">
        <v>384</v>
      </c>
      <c r="F374" s="394"/>
      <c r="G374" s="330">
        <f t="shared" si="46"/>
        <v>0</v>
      </c>
      <c r="H374" s="394"/>
      <c r="I374" s="331">
        <f t="shared" si="47"/>
        <v>0</v>
      </c>
    </row>
    <row r="375" spans="1:10" ht="25.5">
      <c r="A375" s="343" t="s">
        <v>698</v>
      </c>
      <c r="B375" s="338" t="s">
        <v>1207</v>
      </c>
      <c r="C375" s="334" t="s">
        <v>1189</v>
      </c>
      <c r="D375" s="339">
        <v>120</v>
      </c>
      <c r="E375" s="329" t="s">
        <v>384</v>
      </c>
      <c r="F375" s="394"/>
      <c r="G375" s="330">
        <f t="shared" si="46"/>
        <v>0</v>
      </c>
      <c r="H375" s="394"/>
      <c r="I375" s="331">
        <f t="shared" si="47"/>
        <v>0</v>
      </c>
    </row>
    <row r="376" spans="1:10" ht="67.5" customHeight="1">
      <c r="A376" s="337" t="s">
        <v>699</v>
      </c>
      <c r="B376" s="344" t="s">
        <v>1208</v>
      </c>
      <c r="C376" s="334" t="s">
        <v>1189</v>
      </c>
      <c r="D376" s="340">
        <v>6</v>
      </c>
      <c r="E376" s="329" t="s">
        <v>384</v>
      </c>
      <c r="F376" s="394"/>
      <c r="G376" s="330">
        <f t="shared" si="46"/>
        <v>0</v>
      </c>
      <c r="H376" s="394"/>
      <c r="I376" s="331">
        <f t="shared" si="47"/>
        <v>0</v>
      </c>
    </row>
    <row r="377" spans="1:10" ht="25.5">
      <c r="A377" s="337" t="s">
        <v>700</v>
      </c>
      <c r="B377" s="338" t="s">
        <v>1209</v>
      </c>
      <c r="C377" s="334" t="s">
        <v>1189</v>
      </c>
      <c r="D377" s="340">
        <v>8</v>
      </c>
      <c r="E377" s="329" t="s">
        <v>97</v>
      </c>
      <c r="F377" s="345">
        <v>0</v>
      </c>
      <c r="G377" s="345">
        <f t="shared" si="46"/>
        <v>0</v>
      </c>
      <c r="H377" s="394"/>
      <c r="I377" s="331">
        <f t="shared" si="47"/>
        <v>0</v>
      </c>
    </row>
    <row r="378" spans="1:10" ht="25.5">
      <c r="A378" s="448" t="s">
        <v>701</v>
      </c>
      <c r="B378" s="449" t="s">
        <v>1367</v>
      </c>
      <c r="C378" s="334" t="s">
        <v>1189</v>
      </c>
      <c r="D378" s="450">
        <v>1</v>
      </c>
      <c r="E378" s="329" t="s">
        <v>1368</v>
      </c>
      <c r="F378" s="457"/>
      <c r="G378" s="451">
        <f>F378*D378</f>
        <v>0</v>
      </c>
      <c r="H378" s="457"/>
      <c r="I378" s="452">
        <f>CEILING(H378*D378,1)</f>
        <v>0</v>
      </c>
    </row>
    <row r="379" spans="1:10" ht="76.5">
      <c r="A379" s="448" t="s">
        <v>1381</v>
      </c>
      <c r="B379" s="449" t="s">
        <v>1210</v>
      </c>
      <c r="C379" s="334" t="s">
        <v>1189</v>
      </c>
      <c r="D379" s="453">
        <v>90</v>
      </c>
      <c r="E379" s="454" t="s">
        <v>214</v>
      </c>
      <c r="F379" s="457"/>
      <c r="G379" s="451">
        <f t="shared" ref="G379" si="48">F379*D379</f>
        <v>0</v>
      </c>
      <c r="H379" s="455">
        <v>0</v>
      </c>
      <c r="I379" s="456">
        <f t="shared" ref="I379" si="49">CEILING(H379*D379,1)</f>
        <v>0</v>
      </c>
    </row>
    <row r="380" spans="1:10">
      <c r="A380" s="337"/>
      <c r="B380" s="338"/>
      <c r="C380" s="347"/>
      <c r="D380" s="339"/>
      <c r="E380" s="347"/>
      <c r="F380" s="349"/>
      <c r="G380" s="349"/>
      <c r="H380" s="349"/>
      <c r="I380" s="350"/>
    </row>
    <row r="381" spans="1:10" s="324" customFormat="1">
      <c r="A381" s="316" t="s">
        <v>702</v>
      </c>
      <c r="B381" s="317" t="s">
        <v>703</v>
      </c>
      <c r="C381" s="318"/>
      <c r="D381" s="319"/>
      <c r="E381" s="320"/>
      <c r="F381" s="319"/>
      <c r="G381" s="321"/>
      <c r="H381" s="319"/>
      <c r="I381" s="322"/>
      <c r="J381" s="323"/>
    </row>
    <row r="382" spans="1:10" ht="51">
      <c r="A382" s="325" t="s">
        <v>704</v>
      </c>
      <c r="B382" s="326" t="s">
        <v>1250</v>
      </c>
      <c r="C382" s="334" t="s">
        <v>1189</v>
      </c>
      <c r="D382" s="328">
        <v>1</v>
      </c>
      <c r="E382" s="329" t="s">
        <v>936</v>
      </c>
      <c r="F382" s="394"/>
      <c r="G382" s="330">
        <f>F382*D382</f>
        <v>0</v>
      </c>
      <c r="H382" s="394"/>
      <c r="I382" s="331">
        <f>CEILING(H382*D382,1)</f>
        <v>0</v>
      </c>
    </row>
    <row r="383" spans="1:10" ht="38.25">
      <c r="A383" s="325" t="s">
        <v>705</v>
      </c>
      <c r="B383" s="326" t="s">
        <v>1251</v>
      </c>
      <c r="C383" s="334" t="s">
        <v>1189</v>
      </c>
      <c r="D383" s="328">
        <v>1</v>
      </c>
      <c r="E383" s="329" t="s">
        <v>936</v>
      </c>
      <c r="F383" s="394"/>
      <c r="G383" s="330">
        <f>F383*D383</f>
        <v>0</v>
      </c>
      <c r="H383" s="394"/>
      <c r="I383" s="331">
        <f>CEILING(H383*D383,1)</f>
        <v>0</v>
      </c>
    </row>
    <row r="384" spans="1:10" ht="38.25">
      <c r="A384" s="325" t="s">
        <v>706</v>
      </c>
      <c r="B384" s="326" t="s">
        <v>1251</v>
      </c>
      <c r="C384" s="334" t="s">
        <v>1189</v>
      </c>
      <c r="D384" s="328">
        <v>1</v>
      </c>
      <c r="E384" s="329" t="s">
        <v>936</v>
      </c>
      <c r="F384" s="394"/>
      <c r="G384" s="330">
        <f t="shared" ref="G384:G395" si="50">F384*D384</f>
        <v>0</v>
      </c>
      <c r="H384" s="394"/>
      <c r="I384" s="331">
        <f t="shared" ref="I384:I395" si="51">CEILING(H384*D384,1)</f>
        <v>0</v>
      </c>
    </row>
    <row r="385" spans="1:9" ht="38.25">
      <c r="A385" s="325" t="s">
        <v>707</v>
      </c>
      <c r="B385" s="326" t="s">
        <v>1193</v>
      </c>
      <c r="C385" s="334" t="s">
        <v>1189</v>
      </c>
      <c r="D385" s="328">
        <v>1</v>
      </c>
      <c r="E385" s="329" t="s">
        <v>936</v>
      </c>
      <c r="F385" s="394"/>
      <c r="G385" s="330">
        <f t="shared" si="50"/>
        <v>0</v>
      </c>
      <c r="H385" s="394"/>
      <c r="I385" s="331">
        <f t="shared" si="51"/>
        <v>0</v>
      </c>
    </row>
    <row r="386" spans="1:9" ht="38.25">
      <c r="A386" s="325" t="s">
        <v>708</v>
      </c>
      <c r="B386" s="326" t="s">
        <v>1219</v>
      </c>
      <c r="C386" s="334" t="s">
        <v>1189</v>
      </c>
      <c r="D386" s="328">
        <v>1</v>
      </c>
      <c r="E386" s="329" t="s">
        <v>936</v>
      </c>
      <c r="F386" s="394"/>
      <c r="G386" s="330">
        <f t="shared" si="50"/>
        <v>0</v>
      </c>
      <c r="H386" s="394"/>
      <c r="I386" s="331">
        <f t="shared" si="51"/>
        <v>0</v>
      </c>
    </row>
    <row r="387" spans="1:9" ht="38.25">
      <c r="A387" s="325" t="s">
        <v>709</v>
      </c>
      <c r="B387" s="326" t="s">
        <v>1219</v>
      </c>
      <c r="C387" s="334" t="s">
        <v>1189</v>
      </c>
      <c r="D387" s="328">
        <v>1</v>
      </c>
      <c r="E387" s="329" t="s">
        <v>936</v>
      </c>
      <c r="F387" s="394"/>
      <c r="G387" s="330">
        <f t="shared" si="50"/>
        <v>0</v>
      </c>
      <c r="H387" s="394"/>
      <c r="I387" s="331">
        <f t="shared" si="51"/>
        <v>0</v>
      </c>
    </row>
    <row r="388" spans="1:9" ht="38.25">
      <c r="A388" s="325" t="s">
        <v>710</v>
      </c>
      <c r="B388" s="326" t="s">
        <v>1193</v>
      </c>
      <c r="C388" s="334" t="s">
        <v>1189</v>
      </c>
      <c r="D388" s="328">
        <v>1</v>
      </c>
      <c r="E388" s="329" t="s">
        <v>936</v>
      </c>
      <c r="F388" s="394"/>
      <c r="G388" s="330">
        <f t="shared" si="50"/>
        <v>0</v>
      </c>
      <c r="H388" s="394"/>
      <c r="I388" s="331">
        <f t="shared" si="51"/>
        <v>0</v>
      </c>
    </row>
    <row r="389" spans="1:9" ht="38.25">
      <c r="A389" s="325" t="s">
        <v>711</v>
      </c>
      <c r="B389" s="326" t="s">
        <v>1193</v>
      </c>
      <c r="C389" s="334" t="s">
        <v>1189</v>
      </c>
      <c r="D389" s="328">
        <v>1</v>
      </c>
      <c r="E389" s="329" t="s">
        <v>936</v>
      </c>
      <c r="F389" s="394"/>
      <c r="G389" s="330">
        <f t="shared" si="50"/>
        <v>0</v>
      </c>
      <c r="H389" s="394"/>
      <c r="I389" s="331">
        <f t="shared" si="51"/>
        <v>0</v>
      </c>
    </row>
    <row r="390" spans="1:9" ht="38.25">
      <c r="A390" s="325" t="s">
        <v>712</v>
      </c>
      <c r="B390" s="326" t="s">
        <v>1193</v>
      </c>
      <c r="C390" s="334" t="s">
        <v>1189</v>
      </c>
      <c r="D390" s="328">
        <v>1</v>
      </c>
      <c r="E390" s="329" t="s">
        <v>936</v>
      </c>
      <c r="F390" s="394"/>
      <c r="G390" s="330">
        <f t="shared" si="50"/>
        <v>0</v>
      </c>
      <c r="H390" s="394"/>
      <c r="I390" s="331">
        <f t="shared" si="51"/>
        <v>0</v>
      </c>
    </row>
    <row r="391" spans="1:9" ht="38.25">
      <c r="A391" s="325" t="s">
        <v>713</v>
      </c>
      <c r="B391" s="326" t="s">
        <v>1190</v>
      </c>
      <c r="C391" s="334" t="s">
        <v>1189</v>
      </c>
      <c r="D391" s="328">
        <v>1</v>
      </c>
      <c r="E391" s="329" t="s">
        <v>936</v>
      </c>
      <c r="F391" s="394"/>
      <c r="G391" s="330">
        <f t="shared" si="50"/>
        <v>0</v>
      </c>
      <c r="H391" s="394"/>
      <c r="I391" s="331">
        <f t="shared" si="51"/>
        <v>0</v>
      </c>
    </row>
    <row r="392" spans="1:9" ht="38.25">
      <c r="A392" s="325" t="s">
        <v>714</v>
      </c>
      <c r="B392" s="326" t="s">
        <v>1190</v>
      </c>
      <c r="C392" s="334" t="s">
        <v>1189</v>
      </c>
      <c r="D392" s="328">
        <v>1</v>
      </c>
      <c r="E392" s="329" t="s">
        <v>936</v>
      </c>
      <c r="F392" s="394"/>
      <c r="G392" s="330">
        <f t="shared" si="50"/>
        <v>0</v>
      </c>
      <c r="H392" s="394"/>
      <c r="I392" s="331">
        <f t="shared" si="51"/>
        <v>0</v>
      </c>
    </row>
    <row r="393" spans="1:9" ht="38.25">
      <c r="A393" s="325" t="s">
        <v>715</v>
      </c>
      <c r="B393" s="326" t="s">
        <v>1190</v>
      </c>
      <c r="C393" s="334" t="s">
        <v>1189</v>
      </c>
      <c r="D393" s="328">
        <v>1</v>
      </c>
      <c r="E393" s="329" t="s">
        <v>936</v>
      </c>
      <c r="F393" s="394"/>
      <c r="G393" s="330">
        <f t="shared" si="50"/>
        <v>0</v>
      </c>
      <c r="H393" s="394"/>
      <c r="I393" s="331">
        <f t="shared" si="51"/>
        <v>0</v>
      </c>
    </row>
    <row r="394" spans="1:9" ht="38.25">
      <c r="A394" s="325" t="s">
        <v>716</v>
      </c>
      <c r="B394" s="326" t="s">
        <v>1190</v>
      </c>
      <c r="C394" s="334" t="s">
        <v>1189</v>
      </c>
      <c r="D394" s="328">
        <v>1</v>
      </c>
      <c r="E394" s="329" t="s">
        <v>936</v>
      </c>
      <c r="F394" s="394"/>
      <c r="G394" s="330">
        <f t="shared" si="50"/>
        <v>0</v>
      </c>
      <c r="H394" s="394"/>
      <c r="I394" s="331">
        <f t="shared" si="51"/>
        <v>0</v>
      </c>
    </row>
    <row r="395" spans="1:9" ht="38.25">
      <c r="A395" s="325" t="s">
        <v>717</v>
      </c>
      <c r="B395" s="326" t="s">
        <v>1190</v>
      </c>
      <c r="C395" s="334" t="s">
        <v>1189</v>
      </c>
      <c r="D395" s="328">
        <v>1</v>
      </c>
      <c r="E395" s="329" t="s">
        <v>936</v>
      </c>
      <c r="F395" s="394"/>
      <c r="G395" s="330">
        <f t="shared" si="50"/>
        <v>0</v>
      </c>
      <c r="H395" s="394"/>
      <c r="I395" s="331">
        <f t="shared" si="51"/>
        <v>0</v>
      </c>
    </row>
    <row r="396" spans="1:9" ht="76.5">
      <c r="A396" s="332" t="s">
        <v>718</v>
      </c>
      <c r="B396" s="333" t="s">
        <v>1195</v>
      </c>
      <c r="C396" s="334" t="s">
        <v>1189</v>
      </c>
      <c r="D396" s="335">
        <v>12</v>
      </c>
      <c r="E396" s="336" t="s">
        <v>936</v>
      </c>
      <c r="F396" s="394"/>
      <c r="G396" s="330">
        <f>F396*D396</f>
        <v>0</v>
      </c>
      <c r="H396" s="394"/>
      <c r="I396" s="331">
        <f>CEILING(H396*D396,1)</f>
        <v>0</v>
      </c>
    </row>
    <row r="397" spans="1:9" ht="76.5">
      <c r="A397" s="332" t="s">
        <v>719</v>
      </c>
      <c r="B397" s="333" t="s">
        <v>1196</v>
      </c>
      <c r="C397" s="334" t="s">
        <v>1189</v>
      </c>
      <c r="D397" s="335">
        <v>11</v>
      </c>
      <c r="E397" s="336" t="s">
        <v>936</v>
      </c>
      <c r="F397" s="394"/>
      <c r="G397" s="330">
        <f>F397*D397</f>
        <v>0</v>
      </c>
      <c r="H397" s="394"/>
      <c r="I397" s="331">
        <f>CEILING(H397*D397,1)</f>
        <v>0</v>
      </c>
    </row>
    <row r="398" spans="1:9" ht="76.5">
      <c r="A398" s="332" t="s">
        <v>720</v>
      </c>
      <c r="B398" s="333" t="s">
        <v>1212</v>
      </c>
      <c r="C398" s="334" t="s">
        <v>1189</v>
      </c>
      <c r="D398" s="335">
        <v>1</v>
      </c>
      <c r="E398" s="336" t="s">
        <v>936</v>
      </c>
      <c r="F398" s="394"/>
      <c r="G398" s="330">
        <f>F398*D398</f>
        <v>0</v>
      </c>
      <c r="H398" s="394"/>
      <c r="I398" s="331">
        <f>CEILING(H398*D398,1)</f>
        <v>0</v>
      </c>
    </row>
    <row r="399" spans="1:9" ht="38.25">
      <c r="A399" s="337" t="s">
        <v>721</v>
      </c>
      <c r="B399" s="338" t="s">
        <v>1198</v>
      </c>
      <c r="C399" s="334" t="s">
        <v>1189</v>
      </c>
      <c r="D399" s="339">
        <v>49</v>
      </c>
      <c r="E399" s="336" t="s">
        <v>384</v>
      </c>
      <c r="F399" s="394"/>
      <c r="G399" s="330">
        <f t="shared" ref="G399:G412" si="52">F399*D399</f>
        <v>0</v>
      </c>
      <c r="H399" s="394"/>
      <c r="I399" s="331">
        <f t="shared" ref="I399:I412" si="53">CEILING(H399*D399,1)</f>
        <v>0</v>
      </c>
    </row>
    <row r="400" spans="1:9" ht="38.25">
      <c r="A400" s="337" t="s">
        <v>722</v>
      </c>
      <c r="B400" s="338" t="s">
        <v>1199</v>
      </c>
      <c r="C400" s="334" t="s">
        <v>1189</v>
      </c>
      <c r="D400" s="339">
        <v>52</v>
      </c>
      <c r="E400" s="336" t="s">
        <v>384</v>
      </c>
      <c r="F400" s="394"/>
      <c r="G400" s="330">
        <f t="shared" si="52"/>
        <v>0</v>
      </c>
      <c r="H400" s="394"/>
      <c r="I400" s="331">
        <f t="shared" si="53"/>
        <v>0</v>
      </c>
    </row>
    <row r="401" spans="1:10" ht="38.25">
      <c r="A401" s="337" t="s">
        <v>723</v>
      </c>
      <c r="B401" s="338" t="s">
        <v>1200</v>
      </c>
      <c r="C401" s="334" t="s">
        <v>1189</v>
      </c>
      <c r="D401" s="339">
        <v>49</v>
      </c>
      <c r="E401" s="336" t="s">
        <v>384</v>
      </c>
      <c r="F401" s="394"/>
      <c r="G401" s="330">
        <f t="shared" si="52"/>
        <v>0</v>
      </c>
      <c r="H401" s="394"/>
      <c r="I401" s="331">
        <f t="shared" si="53"/>
        <v>0</v>
      </c>
    </row>
    <row r="402" spans="1:10" ht="38.25">
      <c r="A402" s="337" t="s">
        <v>724</v>
      </c>
      <c r="B402" s="338" t="s">
        <v>1213</v>
      </c>
      <c r="C402" s="334" t="s">
        <v>1189</v>
      </c>
      <c r="D402" s="339">
        <v>125</v>
      </c>
      <c r="E402" s="336" t="s">
        <v>384</v>
      </c>
      <c r="F402" s="394"/>
      <c r="G402" s="330">
        <f t="shared" si="52"/>
        <v>0</v>
      </c>
      <c r="H402" s="394"/>
      <c r="I402" s="331">
        <f t="shared" si="53"/>
        <v>0</v>
      </c>
    </row>
    <row r="403" spans="1:10" ht="38.25">
      <c r="A403" s="337" t="s">
        <v>725</v>
      </c>
      <c r="B403" s="338" t="s">
        <v>1202</v>
      </c>
      <c r="C403" s="334" t="s">
        <v>1189</v>
      </c>
      <c r="D403" s="339">
        <v>17</v>
      </c>
      <c r="E403" s="336" t="s">
        <v>384</v>
      </c>
      <c r="F403" s="394"/>
      <c r="G403" s="330">
        <f t="shared" si="52"/>
        <v>0</v>
      </c>
      <c r="H403" s="394"/>
      <c r="I403" s="331">
        <f t="shared" si="53"/>
        <v>0</v>
      </c>
    </row>
    <row r="404" spans="1:10" ht="38.25">
      <c r="A404" s="337" t="s">
        <v>726</v>
      </c>
      <c r="B404" s="338" t="s">
        <v>1214</v>
      </c>
      <c r="C404" s="334" t="s">
        <v>1189</v>
      </c>
      <c r="D404" s="339">
        <v>90</v>
      </c>
      <c r="E404" s="336" t="s">
        <v>384</v>
      </c>
      <c r="F404" s="394"/>
      <c r="G404" s="330">
        <f t="shared" si="52"/>
        <v>0</v>
      </c>
      <c r="H404" s="394"/>
      <c r="I404" s="331">
        <f t="shared" si="53"/>
        <v>0</v>
      </c>
    </row>
    <row r="405" spans="1:10" ht="63.75">
      <c r="A405" s="325" t="s">
        <v>727</v>
      </c>
      <c r="B405" s="338" t="s">
        <v>1204</v>
      </c>
      <c r="C405" s="334" t="s">
        <v>1189</v>
      </c>
      <c r="D405" s="340">
        <v>8</v>
      </c>
      <c r="E405" s="336" t="s">
        <v>936</v>
      </c>
      <c r="F405" s="394"/>
      <c r="G405" s="330">
        <f>F405*D405</f>
        <v>0</v>
      </c>
      <c r="H405" s="394"/>
      <c r="I405" s="341">
        <f>CEILING(H405*D405,1)</f>
        <v>0</v>
      </c>
    </row>
    <row r="406" spans="1:10" ht="25.5">
      <c r="A406" s="332" t="s">
        <v>728</v>
      </c>
      <c r="B406" s="333" t="s">
        <v>1215</v>
      </c>
      <c r="C406" s="334" t="s">
        <v>1189</v>
      </c>
      <c r="D406" s="348">
        <f>D404</f>
        <v>90</v>
      </c>
      <c r="E406" s="336" t="s">
        <v>384</v>
      </c>
      <c r="F406" s="394"/>
      <c r="G406" s="330">
        <f t="shared" si="52"/>
        <v>0</v>
      </c>
      <c r="H406" s="394"/>
      <c r="I406" s="331">
        <f t="shared" si="53"/>
        <v>0</v>
      </c>
    </row>
    <row r="407" spans="1:10">
      <c r="A407" s="342" t="s">
        <v>729</v>
      </c>
      <c r="B407" s="338" t="s">
        <v>393</v>
      </c>
      <c r="C407" s="334" t="s">
        <v>1189</v>
      </c>
      <c r="D407" s="328">
        <v>10</v>
      </c>
      <c r="E407" s="329" t="s">
        <v>384</v>
      </c>
      <c r="F407" s="394"/>
      <c r="G407" s="330">
        <f t="shared" si="52"/>
        <v>0</v>
      </c>
      <c r="H407" s="394"/>
      <c r="I407" s="331">
        <f t="shared" si="53"/>
        <v>0</v>
      </c>
    </row>
    <row r="408" spans="1:10">
      <c r="A408" s="343" t="s">
        <v>730</v>
      </c>
      <c r="B408" s="338" t="s">
        <v>395</v>
      </c>
      <c r="C408" s="334" t="s">
        <v>1189</v>
      </c>
      <c r="D408" s="339">
        <v>24</v>
      </c>
      <c r="E408" s="329" t="s">
        <v>214</v>
      </c>
      <c r="F408" s="394"/>
      <c r="G408" s="330">
        <f t="shared" si="52"/>
        <v>0</v>
      </c>
      <c r="H408" s="394"/>
      <c r="I408" s="331">
        <f t="shared" si="53"/>
        <v>0</v>
      </c>
    </row>
    <row r="409" spans="1:10" ht="25.5">
      <c r="A409" s="343" t="s">
        <v>731</v>
      </c>
      <c r="B409" s="338" t="s">
        <v>1206</v>
      </c>
      <c r="C409" s="334" t="s">
        <v>1189</v>
      </c>
      <c r="D409" s="339">
        <v>240</v>
      </c>
      <c r="E409" s="329" t="s">
        <v>384</v>
      </c>
      <c r="F409" s="394"/>
      <c r="G409" s="330">
        <f t="shared" si="52"/>
        <v>0</v>
      </c>
      <c r="H409" s="394"/>
      <c r="I409" s="331">
        <f t="shared" si="53"/>
        <v>0</v>
      </c>
    </row>
    <row r="410" spans="1:10" ht="25.5">
      <c r="A410" s="343" t="s">
        <v>732</v>
      </c>
      <c r="B410" s="338" t="s">
        <v>1207</v>
      </c>
      <c r="C410" s="334" t="s">
        <v>1189</v>
      </c>
      <c r="D410" s="339">
        <v>180</v>
      </c>
      <c r="E410" s="329" t="s">
        <v>384</v>
      </c>
      <c r="F410" s="394"/>
      <c r="G410" s="330">
        <f t="shared" si="52"/>
        <v>0</v>
      </c>
      <c r="H410" s="394"/>
      <c r="I410" s="331">
        <f t="shared" si="53"/>
        <v>0</v>
      </c>
    </row>
    <row r="411" spans="1:10" ht="67.5" customHeight="1">
      <c r="A411" s="337" t="s">
        <v>733</v>
      </c>
      <c r="B411" s="344" t="s">
        <v>1208</v>
      </c>
      <c r="C411" s="334" t="s">
        <v>1189</v>
      </c>
      <c r="D411" s="340">
        <v>6</v>
      </c>
      <c r="E411" s="329" t="s">
        <v>384</v>
      </c>
      <c r="F411" s="394"/>
      <c r="G411" s="330">
        <f t="shared" si="52"/>
        <v>0</v>
      </c>
      <c r="H411" s="394"/>
      <c r="I411" s="331">
        <f t="shared" si="53"/>
        <v>0</v>
      </c>
    </row>
    <row r="412" spans="1:10" ht="25.5">
      <c r="A412" s="337" t="s">
        <v>734</v>
      </c>
      <c r="B412" s="338" t="s">
        <v>1209</v>
      </c>
      <c r="C412" s="334" t="s">
        <v>1189</v>
      </c>
      <c r="D412" s="340">
        <v>8</v>
      </c>
      <c r="E412" s="329" t="s">
        <v>97</v>
      </c>
      <c r="F412" s="345">
        <v>0</v>
      </c>
      <c r="G412" s="345">
        <f t="shared" si="52"/>
        <v>0</v>
      </c>
      <c r="H412" s="394"/>
      <c r="I412" s="331">
        <f t="shared" si="53"/>
        <v>0</v>
      </c>
    </row>
    <row r="413" spans="1:10" ht="25.5">
      <c r="A413" s="448" t="s">
        <v>735</v>
      </c>
      <c r="B413" s="449" t="s">
        <v>1367</v>
      </c>
      <c r="C413" s="334" t="s">
        <v>1189</v>
      </c>
      <c r="D413" s="450">
        <v>1</v>
      </c>
      <c r="E413" s="329" t="s">
        <v>1368</v>
      </c>
      <c r="F413" s="457"/>
      <c r="G413" s="451">
        <f>F413*D413</f>
        <v>0</v>
      </c>
      <c r="H413" s="457"/>
      <c r="I413" s="452">
        <f>CEILING(H413*D413,1)</f>
        <v>0</v>
      </c>
    </row>
    <row r="414" spans="1:10" ht="76.5">
      <c r="A414" s="448" t="s">
        <v>1382</v>
      </c>
      <c r="B414" s="449" t="s">
        <v>1210</v>
      </c>
      <c r="C414" s="334" t="s">
        <v>1189</v>
      </c>
      <c r="D414" s="453">
        <v>120</v>
      </c>
      <c r="E414" s="454" t="s">
        <v>214</v>
      </c>
      <c r="F414" s="457"/>
      <c r="G414" s="451">
        <f t="shared" ref="G414" si="54">F414*D414</f>
        <v>0</v>
      </c>
      <c r="H414" s="455">
        <v>0</v>
      </c>
      <c r="I414" s="456">
        <f t="shared" ref="I414" si="55">CEILING(H414*D414,1)</f>
        <v>0</v>
      </c>
    </row>
    <row r="415" spans="1:10">
      <c r="A415" s="337"/>
      <c r="B415" s="338"/>
      <c r="C415" s="347"/>
      <c r="D415" s="339"/>
      <c r="E415" s="347"/>
      <c r="F415" s="349"/>
      <c r="G415" s="349"/>
      <c r="H415" s="349"/>
      <c r="I415" s="350"/>
    </row>
    <row r="416" spans="1:10" s="324" customFormat="1">
      <c r="A416" s="316" t="s">
        <v>736</v>
      </c>
      <c r="B416" s="317" t="s">
        <v>737</v>
      </c>
      <c r="C416" s="318"/>
      <c r="D416" s="319"/>
      <c r="E416" s="320"/>
      <c r="F416" s="319"/>
      <c r="G416" s="321"/>
      <c r="H416" s="319"/>
      <c r="I416" s="322"/>
      <c r="J416" s="323"/>
    </row>
    <row r="417" spans="1:9" ht="51">
      <c r="A417" s="325" t="s">
        <v>738</v>
      </c>
      <c r="B417" s="326" t="s">
        <v>1252</v>
      </c>
      <c r="C417" s="334" t="s">
        <v>1189</v>
      </c>
      <c r="D417" s="328">
        <v>1</v>
      </c>
      <c r="E417" s="329" t="s">
        <v>936</v>
      </c>
      <c r="F417" s="394"/>
      <c r="G417" s="330">
        <f t="shared" ref="G417:G430" si="56">F417*D417</f>
        <v>0</v>
      </c>
      <c r="H417" s="394"/>
      <c r="I417" s="331">
        <f t="shared" ref="I417:I430" si="57">CEILING(H417*D417,1)</f>
        <v>0</v>
      </c>
    </row>
    <row r="418" spans="1:9" ht="38.25">
      <c r="A418" s="325" t="s">
        <v>739</v>
      </c>
      <c r="B418" s="326" t="s">
        <v>1251</v>
      </c>
      <c r="C418" s="334" t="s">
        <v>1189</v>
      </c>
      <c r="D418" s="328">
        <v>1</v>
      </c>
      <c r="E418" s="329" t="s">
        <v>936</v>
      </c>
      <c r="F418" s="394"/>
      <c r="G418" s="330">
        <f t="shared" si="56"/>
        <v>0</v>
      </c>
      <c r="H418" s="394"/>
      <c r="I418" s="331">
        <f t="shared" si="57"/>
        <v>0</v>
      </c>
    </row>
    <row r="419" spans="1:9" ht="38.25">
      <c r="A419" s="325" t="s">
        <v>740</v>
      </c>
      <c r="B419" s="326" t="s">
        <v>1219</v>
      </c>
      <c r="C419" s="334" t="s">
        <v>1189</v>
      </c>
      <c r="D419" s="328">
        <v>1</v>
      </c>
      <c r="E419" s="329" t="s">
        <v>936</v>
      </c>
      <c r="F419" s="394"/>
      <c r="G419" s="330">
        <f t="shared" si="56"/>
        <v>0</v>
      </c>
      <c r="H419" s="394"/>
      <c r="I419" s="331">
        <f t="shared" si="57"/>
        <v>0</v>
      </c>
    </row>
    <row r="420" spans="1:9" ht="38.25">
      <c r="A420" s="325" t="s">
        <v>741</v>
      </c>
      <c r="B420" s="326" t="s">
        <v>1219</v>
      </c>
      <c r="C420" s="334" t="s">
        <v>1189</v>
      </c>
      <c r="D420" s="328">
        <v>1</v>
      </c>
      <c r="E420" s="329" t="s">
        <v>936</v>
      </c>
      <c r="F420" s="394"/>
      <c r="G420" s="330">
        <f t="shared" si="56"/>
        <v>0</v>
      </c>
      <c r="H420" s="394"/>
      <c r="I420" s="331">
        <f t="shared" si="57"/>
        <v>0</v>
      </c>
    </row>
    <row r="421" spans="1:9" ht="38.25">
      <c r="A421" s="325" t="s">
        <v>742</v>
      </c>
      <c r="B421" s="326" t="s">
        <v>1193</v>
      </c>
      <c r="C421" s="334" t="s">
        <v>1189</v>
      </c>
      <c r="D421" s="328">
        <v>1</v>
      </c>
      <c r="E421" s="329" t="s">
        <v>936</v>
      </c>
      <c r="F421" s="394"/>
      <c r="G421" s="330">
        <f t="shared" si="56"/>
        <v>0</v>
      </c>
      <c r="H421" s="394"/>
      <c r="I421" s="331">
        <f t="shared" si="57"/>
        <v>0</v>
      </c>
    </row>
    <row r="422" spans="1:9" ht="38.25">
      <c r="A422" s="325" t="s">
        <v>743</v>
      </c>
      <c r="B422" s="326" t="s">
        <v>1193</v>
      </c>
      <c r="C422" s="334" t="s">
        <v>1189</v>
      </c>
      <c r="D422" s="328">
        <v>1</v>
      </c>
      <c r="E422" s="329" t="s">
        <v>936</v>
      </c>
      <c r="F422" s="394"/>
      <c r="G422" s="330">
        <f t="shared" si="56"/>
        <v>0</v>
      </c>
      <c r="H422" s="394"/>
      <c r="I422" s="331">
        <f t="shared" si="57"/>
        <v>0</v>
      </c>
    </row>
    <row r="423" spans="1:9" ht="38.25">
      <c r="A423" s="325" t="s">
        <v>744</v>
      </c>
      <c r="B423" s="326" t="s">
        <v>1193</v>
      </c>
      <c r="C423" s="334" t="s">
        <v>1189</v>
      </c>
      <c r="D423" s="328">
        <v>1</v>
      </c>
      <c r="E423" s="329" t="s">
        <v>936</v>
      </c>
      <c r="F423" s="394"/>
      <c r="G423" s="330">
        <f t="shared" si="56"/>
        <v>0</v>
      </c>
      <c r="H423" s="394"/>
      <c r="I423" s="331">
        <f t="shared" si="57"/>
        <v>0</v>
      </c>
    </row>
    <row r="424" spans="1:9" ht="38.25">
      <c r="A424" s="325" t="s">
        <v>745</v>
      </c>
      <c r="B424" s="326" t="s">
        <v>1194</v>
      </c>
      <c r="C424" s="334" t="s">
        <v>1189</v>
      </c>
      <c r="D424" s="328">
        <v>1</v>
      </c>
      <c r="E424" s="329" t="s">
        <v>936</v>
      </c>
      <c r="F424" s="394"/>
      <c r="G424" s="330">
        <f t="shared" si="56"/>
        <v>0</v>
      </c>
      <c r="H424" s="394"/>
      <c r="I424" s="331">
        <f t="shared" si="57"/>
        <v>0</v>
      </c>
    </row>
    <row r="425" spans="1:9" ht="38.25">
      <c r="A425" s="325" t="s">
        <v>746</v>
      </c>
      <c r="B425" s="326" t="s">
        <v>1193</v>
      </c>
      <c r="C425" s="334" t="s">
        <v>1189</v>
      </c>
      <c r="D425" s="328">
        <v>1</v>
      </c>
      <c r="E425" s="329" t="s">
        <v>936</v>
      </c>
      <c r="F425" s="394"/>
      <c r="G425" s="330">
        <f t="shared" si="56"/>
        <v>0</v>
      </c>
      <c r="H425" s="394"/>
      <c r="I425" s="331">
        <f t="shared" si="57"/>
        <v>0</v>
      </c>
    </row>
    <row r="426" spans="1:9" ht="38.25">
      <c r="A426" s="325" t="s">
        <v>747</v>
      </c>
      <c r="B426" s="326" t="s">
        <v>1190</v>
      </c>
      <c r="C426" s="334" t="s">
        <v>1189</v>
      </c>
      <c r="D426" s="328">
        <v>1</v>
      </c>
      <c r="E426" s="329" t="s">
        <v>936</v>
      </c>
      <c r="F426" s="394"/>
      <c r="G426" s="330">
        <f t="shared" si="56"/>
        <v>0</v>
      </c>
      <c r="H426" s="394"/>
      <c r="I426" s="331">
        <f t="shared" si="57"/>
        <v>0</v>
      </c>
    </row>
    <row r="427" spans="1:9" ht="38.25">
      <c r="A427" s="325" t="s">
        <v>748</v>
      </c>
      <c r="B427" s="326" t="s">
        <v>1193</v>
      </c>
      <c r="C427" s="334" t="s">
        <v>1189</v>
      </c>
      <c r="D427" s="328">
        <v>1</v>
      </c>
      <c r="E427" s="329" t="s">
        <v>936</v>
      </c>
      <c r="F427" s="394"/>
      <c r="G427" s="330">
        <f t="shared" si="56"/>
        <v>0</v>
      </c>
      <c r="H427" s="394"/>
      <c r="I427" s="331">
        <f t="shared" si="57"/>
        <v>0</v>
      </c>
    </row>
    <row r="428" spans="1:9" ht="38.25">
      <c r="A428" s="325" t="s">
        <v>749</v>
      </c>
      <c r="B428" s="326" t="s">
        <v>1193</v>
      </c>
      <c r="C428" s="334" t="s">
        <v>1189</v>
      </c>
      <c r="D428" s="328">
        <v>1</v>
      </c>
      <c r="E428" s="329" t="s">
        <v>936</v>
      </c>
      <c r="F428" s="394"/>
      <c r="G428" s="330">
        <f t="shared" si="56"/>
        <v>0</v>
      </c>
      <c r="H428" s="394"/>
      <c r="I428" s="331">
        <f t="shared" si="57"/>
        <v>0</v>
      </c>
    </row>
    <row r="429" spans="1:9" ht="38.25">
      <c r="A429" s="325" t="s">
        <v>750</v>
      </c>
      <c r="B429" s="326" t="s">
        <v>1253</v>
      </c>
      <c r="C429" s="334" t="s">
        <v>1189</v>
      </c>
      <c r="D429" s="328">
        <v>1</v>
      </c>
      <c r="E429" s="329" t="s">
        <v>936</v>
      </c>
      <c r="F429" s="394"/>
      <c r="G429" s="330">
        <f t="shared" si="56"/>
        <v>0</v>
      </c>
      <c r="H429" s="394"/>
      <c r="I429" s="331">
        <f t="shared" si="57"/>
        <v>0</v>
      </c>
    </row>
    <row r="430" spans="1:9" ht="38.25">
      <c r="A430" s="325" t="s">
        <v>751</v>
      </c>
      <c r="B430" s="326" t="s">
        <v>1253</v>
      </c>
      <c r="C430" s="334" t="s">
        <v>1189</v>
      </c>
      <c r="D430" s="328">
        <v>1</v>
      </c>
      <c r="E430" s="329" t="s">
        <v>936</v>
      </c>
      <c r="F430" s="394"/>
      <c r="G430" s="330">
        <f t="shared" si="56"/>
        <v>0</v>
      </c>
      <c r="H430" s="394"/>
      <c r="I430" s="331">
        <f t="shared" si="57"/>
        <v>0</v>
      </c>
    </row>
    <row r="431" spans="1:9" ht="76.5">
      <c r="A431" s="332" t="s">
        <v>752</v>
      </c>
      <c r="B431" s="333" t="s">
        <v>1195</v>
      </c>
      <c r="C431" s="334" t="s">
        <v>1189</v>
      </c>
      <c r="D431" s="335">
        <v>11</v>
      </c>
      <c r="E431" s="336" t="s">
        <v>936</v>
      </c>
      <c r="F431" s="394"/>
      <c r="G431" s="330">
        <f>F431*D431</f>
        <v>0</v>
      </c>
      <c r="H431" s="394"/>
      <c r="I431" s="331">
        <f>CEILING(H431*D431,1)</f>
        <v>0</v>
      </c>
    </row>
    <row r="432" spans="1:9" ht="76.5">
      <c r="A432" s="332" t="s">
        <v>753</v>
      </c>
      <c r="B432" s="333" t="s">
        <v>1196</v>
      </c>
      <c r="C432" s="334" t="s">
        <v>1189</v>
      </c>
      <c r="D432" s="335">
        <v>11</v>
      </c>
      <c r="E432" s="336" t="s">
        <v>936</v>
      </c>
      <c r="F432" s="394"/>
      <c r="G432" s="330">
        <f>F432*D432</f>
        <v>0</v>
      </c>
      <c r="H432" s="394"/>
      <c r="I432" s="331">
        <f>CEILING(H432*D432,1)</f>
        <v>0</v>
      </c>
    </row>
    <row r="433" spans="1:9" ht="76.5">
      <c r="A433" s="332" t="s">
        <v>754</v>
      </c>
      <c r="B433" s="333" t="s">
        <v>1212</v>
      </c>
      <c r="C433" s="334" t="s">
        <v>1189</v>
      </c>
      <c r="D433" s="335">
        <v>1</v>
      </c>
      <c r="E433" s="336" t="s">
        <v>936</v>
      </c>
      <c r="F433" s="394"/>
      <c r="G433" s="330">
        <f>F433*D433</f>
        <v>0</v>
      </c>
      <c r="H433" s="394"/>
      <c r="I433" s="331">
        <f>CEILING(H433*D433,1)</f>
        <v>0</v>
      </c>
    </row>
    <row r="434" spans="1:9" ht="38.25">
      <c r="A434" s="337" t="s">
        <v>755</v>
      </c>
      <c r="B434" s="338" t="s">
        <v>1198</v>
      </c>
      <c r="C434" s="334" t="s">
        <v>1189</v>
      </c>
      <c r="D434" s="339">
        <v>44</v>
      </c>
      <c r="E434" s="336" t="s">
        <v>384</v>
      </c>
      <c r="F434" s="394"/>
      <c r="G434" s="330">
        <f t="shared" ref="G434:G447" si="58">F434*D434</f>
        <v>0</v>
      </c>
      <c r="H434" s="394"/>
      <c r="I434" s="331">
        <f t="shared" ref="I434:I447" si="59">CEILING(H434*D434,1)</f>
        <v>0</v>
      </c>
    </row>
    <row r="435" spans="1:9" ht="38.25">
      <c r="A435" s="337" t="s">
        <v>756</v>
      </c>
      <c r="B435" s="338" t="s">
        <v>1199</v>
      </c>
      <c r="C435" s="334" t="s">
        <v>1189</v>
      </c>
      <c r="D435" s="339">
        <v>43</v>
      </c>
      <c r="E435" s="336" t="s">
        <v>384</v>
      </c>
      <c r="F435" s="394"/>
      <c r="G435" s="330">
        <f t="shared" si="58"/>
        <v>0</v>
      </c>
      <c r="H435" s="394"/>
      <c r="I435" s="331">
        <f t="shared" si="59"/>
        <v>0</v>
      </c>
    </row>
    <row r="436" spans="1:9" ht="38.25">
      <c r="A436" s="337" t="s">
        <v>757</v>
      </c>
      <c r="B436" s="338" t="s">
        <v>1200</v>
      </c>
      <c r="C436" s="334" t="s">
        <v>1189</v>
      </c>
      <c r="D436" s="339">
        <v>44</v>
      </c>
      <c r="E436" s="336" t="s">
        <v>384</v>
      </c>
      <c r="F436" s="394"/>
      <c r="G436" s="330">
        <f t="shared" si="58"/>
        <v>0</v>
      </c>
      <c r="H436" s="394"/>
      <c r="I436" s="331">
        <f t="shared" si="59"/>
        <v>0</v>
      </c>
    </row>
    <row r="437" spans="1:9" ht="38.25">
      <c r="A437" s="337" t="s">
        <v>758</v>
      </c>
      <c r="B437" s="338" t="s">
        <v>1213</v>
      </c>
      <c r="C437" s="334" t="s">
        <v>1189</v>
      </c>
      <c r="D437" s="339">
        <v>121</v>
      </c>
      <c r="E437" s="336" t="s">
        <v>384</v>
      </c>
      <c r="F437" s="394"/>
      <c r="G437" s="330">
        <f t="shared" si="58"/>
        <v>0</v>
      </c>
      <c r="H437" s="394"/>
      <c r="I437" s="331">
        <f t="shared" si="59"/>
        <v>0</v>
      </c>
    </row>
    <row r="438" spans="1:9" ht="38.25">
      <c r="A438" s="337" t="s">
        <v>759</v>
      </c>
      <c r="B438" s="338" t="s">
        <v>1202</v>
      </c>
      <c r="C438" s="334" t="s">
        <v>1189</v>
      </c>
      <c r="D438" s="339">
        <v>12</v>
      </c>
      <c r="E438" s="336" t="s">
        <v>384</v>
      </c>
      <c r="F438" s="394"/>
      <c r="G438" s="330">
        <f t="shared" si="58"/>
        <v>0</v>
      </c>
      <c r="H438" s="394"/>
      <c r="I438" s="331">
        <f t="shared" si="59"/>
        <v>0</v>
      </c>
    </row>
    <row r="439" spans="1:9" ht="38.25">
      <c r="A439" s="337" t="s">
        <v>760</v>
      </c>
      <c r="B439" s="338" t="s">
        <v>1214</v>
      </c>
      <c r="C439" s="334" t="s">
        <v>1189</v>
      </c>
      <c r="D439" s="339">
        <v>90</v>
      </c>
      <c r="E439" s="336" t="s">
        <v>384</v>
      </c>
      <c r="F439" s="394"/>
      <c r="G439" s="330">
        <f t="shared" si="58"/>
        <v>0</v>
      </c>
      <c r="H439" s="394"/>
      <c r="I439" s="331">
        <f t="shared" si="59"/>
        <v>0</v>
      </c>
    </row>
    <row r="440" spans="1:9" ht="63.75">
      <c r="A440" s="325" t="s">
        <v>761</v>
      </c>
      <c r="B440" s="338" t="s">
        <v>1204</v>
      </c>
      <c r="C440" s="334" t="s">
        <v>1189</v>
      </c>
      <c r="D440" s="340">
        <v>10</v>
      </c>
      <c r="E440" s="336" t="s">
        <v>936</v>
      </c>
      <c r="F440" s="394"/>
      <c r="G440" s="330">
        <f t="shared" si="58"/>
        <v>0</v>
      </c>
      <c r="H440" s="394"/>
      <c r="I440" s="341">
        <f t="shared" si="59"/>
        <v>0</v>
      </c>
    </row>
    <row r="441" spans="1:9" ht="25.5">
      <c r="A441" s="332" t="s">
        <v>762</v>
      </c>
      <c r="B441" s="333" t="s">
        <v>1215</v>
      </c>
      <c r="C441" s="334" t="s">
        <v>1189</v>
      </c>
      <c r="D441" s="348">
        <f>D439</f>
        <v>90</v>
      </c>
      <c r="E441" s="336" t="s">
        <v>384</v>
      </c>
      <c r="F441" s="394"/>
      <c r="G441" s="330">
        <f t="shared" si="58"/>
        <v>0</v>
      </c>
      <c r="H441" s="394"/>
      <c r="I441" s="331">
        <f t="shared" si="59"/>
        <v>0</v>
      </c>
    </row>
    <row r="442" spans="1:9">
      <c r="A442" s="342" t="s">
        <v>763</v>
      </c>
      <c r="B442" s="338" t="s">
        <v>393</v>
      </c>
      <c r="C442" s="334" t="s">
        <v>1189</v>
      </c>
      <c r="D442" s="328">
        <v>8</v>
      </c>
      <c r="E442" s="329" t="s">
        <v>384</v>
      </c>
      <c r="F442" s="394"/>
      <c r="G442" s="330">
        <f t="shared" si="58"/>
        <v>0</v>
      </c>
      <c r="H442" s="394"/>
      <c r="I442" s="331">
        <f t="shared" si="59"/>
        <v>0</v>
      </c>
    </row>
    <row r="443" spans="1:9">
      <c r="A443" s="343" t="s">
        <v>764</v>
      </c>
      <c r="B443" s="338" t="s">
        <v>395</v>
      </c>
      <c r="C443" s="334" t="s">
        <v>1189</v>
      </c>
      <c r="D443" s="339">
        <v>23</v>
      </c>
      <c r="E443" s="329" t="s">
        <v>214</v>
      </c>
      <c r="F443" s="394"/>
      <c r="G443" s="330">
        <f t="shared" si="58"/>
        <v>0</v>
      </c>
      <c r="H443" s="394"/>
      <c r="I443" s="331">
        <f t="shared" si="59"/>
        <v>0</v>
      </c>
    </row>
    <row r="444" spans="1:9" ht="25.5">
      <c r="A444" s="343" t="s">
        <v>765</v>
      </c>
      <c r="B444" s="338" t="s">
        <v>1206</v>
      </c>
      <c r="C444" s="334" t="s">
        <v>1189</v>
      </c>
      <c r="D444" s="339">
        <v>240</v>
      </c>
      <c r="E444" s="329" t="s">
        <v>384</v>
      </c>
      <c r="F444" s="394"/>
      <c r="G444" s="330">
        <f t="shared" si="58"/>
        <v>0</v>
      </c>
      <c r="H444" s="394"/>
      <c r="I444" s="331">
        <f t="shared" si="59"/>
        <v>0</v>
      </c>
    </row>
    <row r="445" spans="1:9" ht="25.5">
      <c r="A445" s="343" t="s">
        <v>766</v>
      </c>
      <c r="B445" s="338" t="s">
        <v>1207</v>
      </c>
      <c r="C445" s="334" t="s">
        <v>1189</v>
      </c>
      <c r="D445" s="339">
        <v>180</v>
      </c>
      <c r="E445" s="329" t="s">
        <v>384</v>
      </c>
      <c r="F445" s="394"/>
      <c r="G445" s="330">
        <f t="shared" si="58"/>
        <v>0</v>
      </c>
      <c r="H445" s="394"/>
      <c r="I445" s="331">
        <f t="shared" si="59"/>
        <v>0</v>
      </c>
    </row>
    <row r="446" spans="1:9" ht="67.5" customHeight="1">
      <c r="A446" s="337" t="s">
        <v>767</v>
      </c>
      <c r="B446" s="344" t="s">
        <v>1208</v>
      </c>
      <c r="C446" s="334" t="s">
        <v>1189</v>
      </c>
      <c r="D446" s="340">
        <v>6</v>
      </c>
      <c r="E446" s="329" t="s">
        <v>384</v>
      </c>
      <c r="F446" s="394"/>
      <c r="G446" s="330">
        <f t="shared" si="58"/>
        <v>0</v>
      </c>
      <c r="H446" s="394"/>
      <c r="I446" s="331">
        <f t="shared" si="59"/>
        <v>0</v>
      </c>
    </row>
    <row r="447" spans="1:9" ht="25.5">
      <c r="A447" s="337" t="s">
        <v>768</v>
      </c>
      <c r="B447" s="338" t="s">
        <v>1209</v>
      </c>
      <c r="C447" s="334" t="s">
        <v>1189</v>
      </c>
      <c r="D447" s="340">
        <v>8</v>
      </c>
      <c r="E447" s="329" t="s">
        <v>97</v>
      </c>
      <c r="F447" s="345">
        <v>0</v>
      </c>
      <c r="G447" s="345">
        <f t="shared" si="58"/>
        <v>0</v>
      </c>
      <c r="H447" s="394"/>
      <c r="I447" s="331">
        <f t="shared" si="59"/>
        <v>0</v>
      </c>
    </row>
    <row r="448" spans="1:9" ht="25.5">
      <c r="A448" s="448" t="s">
        <v>769</v>
      </c>
      <c r="B448" s="449" t="s">
        <v>1367</v>
      </c>
      <c r="C448" s="334" t="s">
        <v>1189</v>
      </c>
      <c r="D448" s="450">
        <v>1</v>
      </c>
      <c r="E448" s="329" t="s">
        <v>1368</v>
      </c>
      <c r="F448" s="457"/>
      <c r="G448" s="451">
        <f>F448*D448</f>
        <v>0</v>
      </c>
      <c r="H448" s="457"/>
      <c r="I448" s="452">
        <f>CEILING(H448*D448,1)</f>
        <v>0</v>
      </c>
    </row>
    <row r="449" spans="1:10" ht="76.5">
      <c r="A449" s="448" t="s">
        <v>1383</v>
      </c>
      <c r="B449" s="449" t="s">
        <v>1210</v>
      </c>
      <c r="C449" s="334" t="s">
        <v>1189</v>
      </c>
      <c r="D449" s="453">
        <v>120</v>
      </c>
      <c r="E449" s="454" t="s">
        <v>214</v>
      </c>
      <c r="F449" s="457"/>
      <c r="G449" s="451">
        <f t="shared" ref="G449" si="60">F449*D449</f>
        <v>0</v>
      </c>
      <c r="H449" s="455">
        <v>0</v>
      </c>
      <c r="I449" s="456">
        <f t="shared" ref="I449" si="61">CEILING(H449*D449,1)</f>
        <v>0</v>
      </c>
    </row>
    <row r="450" spans="1:10">
      <c r="A450" s="325"/>
      <c r="B450" s="355"/>
      <c r="C450" s="327"/>
      <c r="D450" s="328"/>
      <c r="E450" s="329"/>
      <c r="F450" s="330"/>
      <c r="G450" s="330"/>
      <c r="H450" s="330"/>
      <c r="I450" s="331"/>
    </row>
    <row r="451" spans="1:10" s="324" customFormat="1">
      <c r="A451" s="316" t="s">
        <v>770</v>
      </c>
      <c r="B451" s="317" t="s">
        <v>771</v>
      </c>
      <c r="C451" s="318"/>
      <c r="D451" s="319"/>
      <c r="E451" s="320"/>
      <c r="F451" s="319"/>
      <c r="G451" s="321"/>
      <c r="H451" s="319"/>
      <c r="I451" s="322"/>
      <c r="J451" s="323"/>
    </row>
    <row r="452" spans="1:10" ht="51">
      <c r="A452" s="325" t="s">
        <v>772</v>
      </c>
      <c r="B452" s="326" t="s">
        <v>1254</v>
      </c>
      <c r="C452" s="334" t="s">
        <v>1189</v>
      </c>
      <c r="D452" s="328">
        <v>1</v>
      </c>
      <c r="E452" s="329" t="s">
        <v>936</v>
      </c>
      <c r="F452" s="394"/>
      <c r="G452" s="330">
        <f t="shared" ref="G452:G475" si="62">F452*D452</f>
        <v>0</v>
      </c>
      <c r="H452" s="394"/>
      <c r="I452" s="331">
        <f t="shared" ref="I452:I475" si="63">CEILING(H452*D452,1)</f>
        <v>0</v>
      </c>
    </row>
    <row r="453" spans="1:10" ht="38.25">
      <c r="A453" s="325" t="s">
        <v>773</v>
      </c>
      <c r="B453" s="326" t="s">
        <v>1190</v>
      </c>
      <c r="C453" s="334" t="s">
        <v>1189</v>
      </c>
      <c r="D453" s="328">
        <v>1</v>
      </c>
      <c r="E453" s="329" t="s">
        <v>936</v>
      </c>
      <c r="F453" s="394"/>
      <c r="G453" s="330">
        <f t="shared" si="62"/>
        <v>0</v>
      </c>
      <c r="H453" s="394"/>
      <c r="I453" s="331">
        <f t="shared" si="63"/>
        <v>0</v>
      </c>
    </row>
    <row r="454" spans="1:10" ht="38.25">
      <c r="A454" s="325" t="s">
        <v>774</v>
      </c>
      <c r="B454" s="326" t="s">
        <v>1193</v>
      </c>
      <c r="C454" s="334" t="s">
        <v>1189</v>
      </c>
      <c r="D454" s="328">
        <v>1</v>
      </c>
      <c r="E454" s="329" t="s">
        <v>936</v>
      </c>
      <c r="F454" s="394"/>
      <c r="G454" s="330">
        <f t="shared" si="62"/>
        <v>0</v>
      </c>
      <c r="H454" s="394"/>
      <c r="I454" s="331">
        <f t="shared" si="63"/>
        <v>0</v>
      </c>
    </row>
    <row r="455" spans="1:10" ht="38.25">
      <c r="A455" s="325" t="s">
        <v>775</v>
      </c>
      <c r="B455" s="326" t="s">
        <v>1193</v>
      </c>
      <c r="C455" s="334" t="s">
        <v>1189</v>
      </c>
      <c r="D455" s="328">
        <v>1</v>
      </c>
      <c r="E455" s="329" t="s">
        <v>936</v>
      </c>
      <c r="F455" s="394"/>
      <c r="G455" s="330">
        <f t="shared" si="62"/>
        <v>0</v>
      </c>
      <c r="H455" s="394"/>
      <c r="I455" s="331">
        <f t="shared" si="63"/>
        <v>0</v>
      </c>
    </row>
    <row r="456" spans="1:10" ht="38.25">
      <c r="A456" s="325" t="s">
        <v>776</v>
      </c>
      <c r="B456" s="326" t="s">
        <v>1193</v>
      </c>
      <c r="C456" s="334" t="s">
        <v>1189</v>
      </c>
      <c r="D456" s="328">
        <v>1</v>
      </c>
      <c r="E456" s="329" t="s">
        <v>936</v>
      </c>
      <c r="F456" s="394"/>
      <c r="G456" s="330">
        <f t="shared" si="62"/>
        <v>0</v>
      </c>
      <c r="H456" s="394"/>
      <c r="I456" s="331">
        <f t="shared" si="63"/>
        <v>0</v>
      </c>
    </row>
    <row r="457" spans="1:10" ht="38.25">
      <c r="A457" s="325" t="s">
        <v>777</v>
      </c>
      <c r="B457" s="326" t="s">
        <v>1253</v>
      </c>
      <c r="C457" s="334" t="s">
        <v>1189</v>
      </c>
      <c r="D457" s="328">
        <v>1</v>
      </c>
      <c r="E457" s="329" t="s">
        <v>936</v>
      </c>
      <c r="F457" s="394"/>
      <c r="G457" s="330">
        <f t="shared" si="62"/>
        <v>0</v>
      </c>
      <c r="H457" s="394"/>
      <c r="I457" s="331">
        <f t="shared" si="63"/>
        <v>0</v>
      </c>
    </row>
    <row r="458" spans="1:10" ht="38.25">
      <c r="A458" s="325" t="s">
        <v>778</v>
      </c>
      <c r="B458" s="326" t="s">
        <v>1190</v>
      </c>
      <c r="C458" s="334" t="s">
        <v>1189</v>
      </c>
      <c r="D458" s="328">
        <v>1</v>
      </c>
      <c r="E458" s="329" t="s">
        <v>936</v>
      </c>
      <c r="F458" s="394"/>
      <c r="G458" s="330">
        <f t="shared" si="62"/>
        <v>0</v>
      </c>
      <c r="H458" s="394"/>
      <c r="I458" s="331">
        <f t="shared" si="63"/>
        <v>0</v>
      </c>
    </row>
    <row r="459" spans="1:10" ht="38.25">
      <c r="A459" s="325" t="s">
        <v>779</v>
      </c>
      <c r="B459" s="326" t="s">
        <v>1219</v>
      </c>
      <c r="C459" s="334" t="s">
        <v>1189</v>
      </c>
      <c r="D459" s="328">
        <v>1</v>
      </c>
      <c r="E459" s="329" t="s">
        <v>936</v>
      </c>
      <c r="F459" s="394"/>
      <c r="G459" s="330">
        <f t="shared" si="62"/>
        <v>0</v>
      </c>
      <c r="H459" s="394"/>
      <c r="I459" s="331">
        <f t="shared" si="63"/>
        <v>0</v>
      </c>
    </row>
    <row r="460" spans="1:10" ht="38.25">
      <c r="A460" s="325" t="s">
        <v>780</v>
      </c>
      <c r="B460" s="326" t="s">
        <v>1219</v>
      </c>
      <c r="C460" s="334" t="s">
        <v>1189</v>
      </c>
      <c r="D460" s="328">
        <v>1</v>
      </c>
      <c r="E460" s="329" t="s">
        <v>936</v>
      </c>
      <c r="F460" s="394"/>
      <c r="G460" s="330">
        <f t="shared" si="62"/>
        <v>0</v>
      </c>
      <c r="H460" s="394"/>
      <c r="I460" s="331">
        <f t="shared" si="63"/>
        <v>0</v>
      </c>
    </row>
    <row r="461" spans="1:10" ht="76.5">
      <c r="A461" s="332" t="s">
        <v>781</v>
      </c>
      <c r="B461" s="333" t="s">
        <v>1195</v>
      </c>
      <c r="C461" s="334" t="s">
        <v>1189</v>
      </c>
      <c r="D461" s="335">
        <v>7</v>
      </c>
      <c r="E461" s="336" t="s">
        <v>936</v>
      </c>
      <c r="F461" s="394"/>
      <c r="G461" s="330">
        <f t="shared" si="62"/>
        <v>0</v>
      </c>
      <c r="H461" s="394"/>
      <c r="I461" s="331">
        <f t="shared" si="63"/>
        <v>0</v>
      </c>
    </row>
    <row r="462" spans="1:10" ht="76.5">
      <c r="A462" s="332" t="s">
        <v>782</v>
      </c>
      <c r="B462" s="333" t="s">
        <v>1196</v>
      </c>
      <c r="C462" s="334" t="s">
        <v>1189</v>
      </c>
      <c r="D462" s="335">
        <v>6</v>
      </c>
      <c r="E462" s="336" t="s">
        <v>936</v>
      </c>
      <c r="F462" s="394"/>
      <c r="G462" s="330">
        <f t="shared" si="62"/>
        <v>0</v>
      </c>
      <c r="H462" s="394"/>
      <c r="I462" s="331">
        <f t="shared" si="63"/>
        <v>0</v>
      </c>
    </row>
    <row r="463" spans="1:10" ht="76.5">
      <c r="A463" s="332" t="s">
        <v>783</v>
      </c>
      <c r="B463" s="333" t="s">
        <v>1197</v>
      </c>
      <c r="C463" s="334" t="s">
        <v>1189</v>
      </c>
      <c r="D463" s="335">
        <v>1</v>
      </c>
      <c r="E463" s="336" t="s">
        <v>936</v>
      </c>
      <c r="F463" s="394"/>
      <c r="G463" s="330">
        <f t="shared" si="62"/>
        <v>0</v>
      </c>
      <c r="H463" s="394"/>
      <c r="I463" s="331">
        <f t="shared" si="63"/>
        <v>0</v>
      </c>
    </row>
    <row r="464" spans="1:10" ht="38.25">
      <c r="A464" s="337" t="s">
        <v>784</v>
      </c>
      <c r="B464" s="338" t="s">
        <v>1198</v>
      </c>
      <c r="C464" s="334" t="s">
        <v>1189</v>
      </c>
      <c r="D464" s="339">
        <v>30</v>
      </c>
      <c r="E464" s="336" t="s">
        <v>384</v>
      </c>
      <c r="F464" s="394"/>
      <c r="G464" s="330">
        <f t="shared" si="62"/>
        <v>0</v>
      </c>
      <c r="H464" s="394"/>
      <c r="I464" s="331">
        <f t="shared" si="63"/>
        <v>0</v>
      </c>
    </row>
    <row r="465" spans="1:10" ht="38.25">
      <c r="A465" s="337" t="s">
        <v>785</v>
      </c>
      <c r="B465" s="338" t="s">
        <v>1199</v>
      </c>
      <c r="C465" s="334" t="s">
        <v>1189</v>
      </c>
      <c r="D465" s="339">
        <v>29</v>
      </c>
      <c r="E465" s="336" t="s">
        <v>384</v>
      </c>
      <c r="F465" s="394"/>
      <c r="G465" s="330">
        <f t="shared" si="62"/>
        <v>0</v>
      </c>
      <c r="H465" s="394"/>
      <c r="I465" s="331">
        <f t="shared" si="63"/>
        <v>0</v>
      </c>
    </row>
    <row r="466" spans="1:10" ht="38.25">
      <c r="A466" s="337" t="s">
        <v>786</v>
      </c>
      <c r="B466" s="338" t="s">
        <v>1200</v>
      </c>
      <c r="C466" s="334" t="s">
        <v>1189</v>
      </c>
      <c r="D466" s="339">
        <v>95</v>
      </c>
      <c r="E466" s="336" t="s">
        <v>384</v>
      </c>
      <c r="F466" s="394"/>
      <c r="G466" s="330">
        <f t="shared" si="62"/>
        <v>0</v>
      </c>
      <c r="H466" s="394"/>
      <c r="I466" s="331">
        <f t="shared" si="63"/>
        <v>0</v>
      </c>
    </row>
    <row r="467" spans="1:10" ht="38.25">
      <c r="A467" s="337" t="s">
        <v>787</v>
      </c>
      <c r="B467" s="338" t="s">
        <v>1201</v>
      </c>
      <c r="C467" s="334" t="s">
        <v>1189</v>
      </c>
      <c r="D467" s="339">
        <v>29</v>
      </c>
      <c r="E467" s="336" t="s">
        <v>384</v>
      </c>
      <c r="F467" s="394"/>
      <c r="G467" s="330">
        <f t="shared" si="62"/>
        <v>0</v>
      </c>
      <c r="H467" s="394"/>
      <c r="I467" s="331">
        <f t="shared" si="63"/>
        <v>0</v>
      </c>
    </row>
    <row r="468" spans="1:10" ht="38.25">
      <c r="A468" s="337" t="s">
        <v>788</v>
      </c>
      <c r="B468" s="338" t="s">
        <v>1203</v>
      </c>
      <c r="C468" s="334" t="s">
        <v>1189</v>
      </c>
      <c r="D468" s="339">
        <v>65</v>
      </c>
      <c r="E468" s="336" t="s">
        <v>384</v>
      </c>
      <c r="F468" s="394"/>
      <c r="G468" s="330">
        <f t="shared" si="62"/>
        <v>0</v>
      </c>
      <c r="H468" s="394"/>
      <c r="I468" s="331">
        <f t="shared" si="63"/>
        <v>0</v>
      </c>
    </row>
    <row r="469" spans="1:10" ht="63.75">
      <c r="A469" s="325" t="s">
        <v>789</v>
      </c>
      <c r="B469" s="338" t="s">
        <v>1204</v>
      </c>
      <c r="C469" s="334" t="s">
        <v>1189</v>
      </c>
      <c r="D469" s="340">
        <v>10</v>
      </c>
      <c r="E469" s="336" t="s">
        <v>936</v>
      </c>
      <c r="F469" s="394"/>
      <c r="G469" s="330">
        <f t="shared" si="62"/>
        <v>0</v>
      </c>
      <c r="H469" s="394"/>
      <c r="I469" s="341">
        <f t="shared" si="63"/>
        <v>0</v>
      </c>
    </row>
    <row r="470" spans="1:10">
      <c r="A470" s="342" t="s">
        <v>790</v>
      </c>
      <c r="B470" s="338" t="s">
        <v>393</v>
      </c>
      <c r="C470" s="334" t="s">
        <v>1189</v>
      </c>
      <c r="D470" s="328">
        <v>8</v>
      </c>
      <c r="E470" s="329" t="s">
        <v>384</v>
      </c>
      <c r="F470" s="394"/>
      <c r="G470" s="330">
        <f t="shared" si="62"/>
        <v>0</v>
      </c>
      <c r="H470" s="394"/>
      <c r="I470" s="331">
        <f t="shared" si="63"/>
        <v>0</v>
      </c>
    </row>
    <row r="471" spans="1:10">
      <c r="A471" s="342" t="s">
        <v>791</v>
      </c>
      <c r="B471" s="338" t="s">
        <v>395</v>
      </c>
      <c r="C471" s="334" t="s">
        <v>1189</v>
      </c>
      <c r="D471" s="339">
        <v>13</v>
      </c>
      <c r="E471" s="329" t="s">
        <v>214</v>
      </c>
      <c r="F471" s="394"/>
      <c r="G471" s="330">
        <f t="shared" si="62"/>
        <v>0</v>
      </c>
      <c r="H471" s="394"/>
      <c r="I471" s="331">
        <f t="shared" si="63"/>
        <v>0</v>
      </c>
    </row>
    <row r="472" spans="1:10" ht="25.5">
      <c r="A472" s="343" t="s">
        <v>792</v>
      </c>
      <c r="B472" s="338" t="s">
        <v>1206</v>
      </c>
      <c r="C472" s="334" t="s">
        <v>1189</v>
      </c>
      <c r="D472" s="339">
        <v>180</v>
      </c>
      <c r="E472" s="329" t="s">
        <v>384</v>
      </c>
      <c r="F472" s="394"/>
      <c r="G472" s="330">
        <f t="shared" si="62"/>
        <v>0</v>
      </c>
      <c r="H472" s="394"/>
      <c r="I472" s="331">
        <f t="shared" si="63"/>
        <v>0</v>
      </c>
    </row>
    <row r="473" spans="1:10" ht="25.5">
      <c r="A473" s="343" t="s">
        <v>793</v>
      </c>
      <c r="B473" s="338" t="s">
        <v>1207</v>
      </c>
      <c r="C473" s="334" t="s">
        <v>1189</v>
      </c>
      <c r="D473" s="339">
        <v>120</v>
      </c>
      <c r="E473" s="329" t="s">
        <v>384</v>
      </c>
      <c r="F473" s="394"/>
      <c r="G473" s="330">
        <f t="shared" si="62"/>
        <v>0</v>
      </c>
      <c r="H473" s="394"/>
      <c r="I473" s="331">
        <f t="shared" si="63"/>
        <v>0</v>
      </c>
    </row>
    <row r="474" spans="1:10" ht="67.5" customHeight="1">
      <c r="A474" s="337" t="s">
        <v>794</v>
      </c>
      <c r="B474" s="344" t="s">
        <v>1208</v>
      </c>
      <c r="C474" s="334" t="s">
        <v>1189</v>
      </c>
      <c r="D474" s="340">
        <v>6</v>
      </c>
      <c r="E474" s="329" t="s">
        <v>384</v>
      </c>
      <c r="F474" s="394"/>
      <c r="G474" s="330">
        <f t="shared" si="62"/>
        <v>0</v>
      </c>
      <c r="H474" s="394"/>
      <c r="I474" s="331">
        <f t="shared" si="63"/>
        <v>0</v>
      </c>
    </row>
    <row r="475" spans="1:10" ht="25.5">
      <c r="A475" s="337" t="s">
        <v>795</v>
      </c>
      <c r="B475" s="338" t="s">
        <v>1209</v>
      </c>
      <c r="C475" s="334" t="s">
        <v>1189</v>
      </c>
      <c r="D475" s="340">
        <v>8</v>
      </c>
      <c r="E475" s="329" t="s">
        <v>97</v>
      </c>
      <c r="F475" s="345">
        <v>0</v>
      </c>
      <c r="G475" s="345">
        <f t="shared" si="62"/>
        <v>0</v>
      </c>
      <c r="H475" s="394"/>
      <c r="I475" s="331">
        <f t="shared" si="63"/>
        <v>0</v>
      </c>
    </row>
    <row r="476" spans="1:10" ht="25.5">
      <c r="A476" s="448" t="s">
        <v>796</v>
      </c>
      <c r="B476" s="449" t="s">
        <v>1367</v>
      </c>
      <c r="C476" s="334" t="s">
        <v>1189</v>
      </c>
      <c r="D476" s="450">
        <v>1</v>
      </c>
      <c r="E476" s="329" t="s">
        <v>1368</v>
      </c>
      <c r="F476" s="457"/>
      <c r="G476" s="451">
        <f>F476*D476</f>
        <v>0</v>
      </c>
      <c r="H476" s="457"/>
      <c r="I476" s="452">
        <f>CEILING(H476*D476,1)</f>
        <v>0</v>
      </c>
    </row>
    <row r="477" spans="1:10" ht="76.5">
      <c r="A477" s="448" t="s">
        <v>1384</v>
      </c>
      <c r="B477" s="449" t="s">
        <v>1210</v>
      </c>
      <c r="C477" s="334" t="s">
        <v>1189</v>
      </c>
      <c r="D477" s="453">
        <v>80</v>
      </c>
      <c r="E477" s="454" t="s">
        <v>214</v>
      </c>
      <c r="F477" s="457"/>
      <c r="G477" s="451">
        <f t="shared" ref="G477" si="64">F477*D477</f>
        <v>0</v>
      </c>
      <c r="H477" s="455">
        <v>0</v>
      </c>
      <c r="I477" s="456">
        <f t="shared" ref="I477" si="65">CEILING(H477*D477,1)</f>
        <v>0</v>
      </c>
    </row>
    <row r="478" spans="1:10">
      <c r="A478" s="356"/>
      <c r="B478" s="338"/>
      <c r="C478" s="353"/>
      <c r="D478" s="339"/>
      <c r="E478" s="329"/>
      <c r="F478" s="330"/>
      <c r="G478" s="330"/>
      <c r="H478" s="330"/>
      <c r="I478" s="341"/>
    </row>
    <row r="479" spans="1:10" s="324" customFormat="1">
      <c r="A479" s="316" t="s">
        <v>797</v>
      </c>
      <c r="B479" s="317" t="s">
        <v>798</v>
      </c>
      <c r="C479" s="318"/>
      <c r="D479" s="319"/>
      <c r="E479" s="320"/>
      <c r="F479" s="319"/>
      <c r="G479" s="321"/>
      <c r="H479" s="319"/>
      <c r="I479" s="322"/>
      <c r="J479" s="323"/>
    </row>
    <row r="480" spans="1:10" ht="51">
      <c r="A480" s="325" t="s">
        <v>799</v>
      </c>
      <c r="B480" s="326" t="s">
        <v>1255</v>
      </c>
      <c r="C480" s="334" t="s">
        <v>1189</v>
      </c>
      <c r="D480" s="328">
        <v>1</v>
      </c>
      <c r="E480" s="329" t="s">
        <v>936</v>
      </c>
      <c r="F480" s="394"/>
      <c r="G480" s="330">
        <f t="shared" ref="G480:G493" si="66">F480*D480</f>
        <v>0</v>
      </c>
      <c r="H480" s="394"/>
      <c r="I480" s="331">
        <f t="shared" ref="I480:I493" si="67">CEILING(H480*D480,1)</f>
        <v>0</v>
      </c>
    </row>
    <row r="481" spans="1:9" ht="38.25">
      <c r="A481" s="325" t="s">
        <v>800</v>
      </c>
      <c r="B481" s="326" t="s">
        <v>1219</v>
      </c>
      <c r="C481" s="334" t="s">
        <v>1189</v>
      </c>
      <c r="D481" s="328">
        <v>1</v>
      </c>
      <c r="E481" s="329" t="s">
        <v>936</v>
      </c>
      <c r="F481" s="394"/>
      <c r="G481" s="330">
        <f t="shared" si="66"/>
        <v>0</v>
      </c>
      <c r="H481" s="394"/>
      <c r="I481" s="331">
        <f t="shared" si="67"/>
        <v>0</v>
      </c>
    </row>
    <row r="482" spans="1:9" ht="38.25">
      <c r="A482" s="325" t="s">
        <v>801</v>
      </c>
      <c r="B482" s="326" t="s">
        <v>1219</v>
      </c>
      <c r="C482" s="334" t="s">
        <v>1189</v>
      </c>
      <c r="D482" s="328">
        <v>1</v>
      </c>
      <c r="E482" s="329" t="s">
        <v>936</v>
      </c>
      <c r="F482" s="394"/>
      <c r="G482" s="330">
        <f t="shared" si="66"/>
        <v>0</v>
      </c>
      <c r="H482" s="394"/>
      <c r="I482" s="331">
        <f t="shared" si="67"/>
        <v>0</v>
      </c>
    </row>
    <row r="483" spans="1:9" ht="38.25">
      <c r="A483" s="325" t="s">
        <v>802</v>
      </c>
      <c r="B483" s="326" t="s">
        <v>1190</v>
      </c>
      <c r="C483" s="334" t="s">
        <v>1189</v>
      </c>
      <c r="D483" s="328">
        <v>1</v>
      </c>
      <c r="E483" s="329" t="s">
        <v>936</v>
      </c>
      <c r="F483" s="394"/>
      <c r="G483" s="330">
        <f t="shared" si="66"/>
        <v>0</v>
      </c>
      <c r="H483" s="394"/>
      <c r="I483" s="331">
        <f t="shared" si="67"/>
        <v>0</v>
      </c>
    </row>
    <row r="484" spans="1:9" ht="38.25">
      <c r="A484" s="325" t="s">
        <v>803</v>
      </c>
      <c r="B484" s="326" t="s">
        <v>1219</v>
      </c>
      <c r="C484" s="334" t="s">
        <v>1189</v>
      </c>
      <c r="D484" s="328">
        <v>1</v>
      </c>
      <c r="E484" s="329" t="s">
        <v>936</v>
      </c>
      <c r="F484" s="394"/>
      <c r="G484" s="330">
        <f t="shared" si="66"/>
        <v>0</v>
      </c>
      <c r="H484" s="394"/>
      <c r="I484" s="331">
        <f t="shared" si="67"/>
        <v>0</v>
      </c>
    </row>
    <row r="485" spans="1:9" ht="38.25">
      <c r="A485" s="325" t="s">
        <v>804</v>
      </c>
      <c r="B485" s="326" t="s">
        <v>1219</v>
      </c>
      <c r="C485" s="334" t="s">
        <v>1189</v>
      </c>
      <c r="D485" s="328">
        <v>1</v>
      </c>
      <c r="E485" s="329" t="s">
        <v>936</v>
      </c>
      <c r="F485" s="394"/>
      <c r="G485" s="330">
        <f t="shared" si="66"/>
        <v>0</v>
      </c>
      <c r="H485" s="394"/>
      <c r="I485" s="331">
        <f t="shared" si="67"/>
        <v>0</v>
      </c>
    </row>
    <row r="486" spans="1:9" ht="38.25">
      <c r="A486" s="325" t="s">
        <v>805</v>
      </c>
      <c r="B486" s="326" t="s">
        <v>1219</v>
      </c>
      <c r="C486" s="334" t="s">
        <v>1189</v>
      </c>
      <c r="D486" s="328">
        <v>1</v>
      </c>
      <c r="E486" s="329" t="s">
        <v>936</v>
      </c>
      <c r="F486" s="394"/>
      <c r="G486" s="330">
        <f t="shared" si="66"/>
        <v>0</v>
      </c>
      <c r="H486" s="394"/>
      <c r="I486" s="331">
        <f t="shared" si="67"/>
        <v>0</v>
      </c>
    </row>
    <row r="487" spans="1:9" ht="38.25">
      <c r="A487" s="325" t="s">
        <v>806</v>
      </c>
      <c r="B487" s="326" t="s">
        <v>1219</v>
      </c>
      <c r="C487" s="334" t="s">
        <v>1189</v>
      </c>
      <c r="D487" s="328">
        <v>1</v>
      </c>
      <c r="E487" s="329" t="s">
        <v>936</v>
      </c>
      <c r="F487" s="394"/>
      <c r="G487" s="330">
        <f t="shared" si="66"/>
        <v>0</v>
      </c>
      <c r="H487" s="394"/>
      <c r="I487" s="331">
        <f t="shared" si="67"/>
        <v>0</v>
      </c>
    </row>
    <row r="488" spans="1:9" ht="38.25">
      <c r="A488" s="325" t="s">
        <v>807</v>
      </c>
      <c r="B488" s="326" t="s">
        <v>1190</v>
      </c>
      <c r="C488" s="334" t="s">
        <v>1189</v>
      </c>
      <c r="D488" s="328">
        <v>1</v>
      </c>
      <c r="E488" s="329" t="s">
        <v>936</v>
      </c>
      <c r="F488" s="394"/>
      <c r="G488" s="330">
        <f t="shared" si="66"/>
        <v>0</v>
      </c>
      <c r="H488" s="394"/>
      <c r="I488" s="331">
        <f t="shared" si="67"/>
        <v>0</v>
      </c>
    </row>
    <row r="489" spans="1:9" ht="38.25">
      <c r="A489" s="325" t="s">
        <v>808</v>
      </c>
      <c r="B489" s="326" t="s">
        <v>1219</v>
      </c>
      <c r="C489" s="334" t="s">
        <v>1189</v>
      </c>
      <c r="D489" s="328">
        <v>1</v>
      </c>
      <c r="E489" s="329" t="s">
        <v>936</v>
      </c>
      <c r="F489" s="394"/>
      <c r="G489" s="330">
        <f t="shared" si="66"/>
        <v>0</v>
      </c>
      <c r="H489" s="394"/>
      <c r="I489" s="331">
        <f t="shared" si="67"/>
        <v>0</v>
      </c>
    </row>
    <row r="490" spans="1:9" ht="38.25">
      <c r="A490" s="325" t="s">
        <v>809</v>
      </c>
      <c r="B490" s="326" t="s">
        <v>1190</v>
      </c>
      <c r="C490" s="334" t="s">
        <v>1189</v>
      </c>
      <c r="D490" s="328">
        <v>1</v>
      </c>
      <c r="E490" s="329" t="s">
        <v>936</v>
      </c>
      <c r="F490" s="394"/>
      <c r="G490" s="330">
        <f t="shared" si="66"/>
        <v>0</v>
      </c>
      <c r="H490" s="394"/>
      <c r="I490" s="331">
        <f t="shared" si="67"/>
        <v>0</v>
      </c>
    </row>
    <row r="491" spans="1:9" ht="38.25">
      <c r="A491" s="325" t="s">
        <v>810</v>
      </c>
      <c r="B491" s="326" t="s">
        <v>1190</v>
      </c>
      <c r="C491" s="334" t="s">
        <v>1189</v>
      </c>
      <c r="D491" s="328">
        <v>1</v>
      </c>
      <c r="E491" s="329" t="s">
        <v>936</v>
      </c>
      <c r="F491" s="394"/>
      <c r="G491" s="330">
        <f t="shared" si="66"/>
        <v>0</v>
      </c>
      <c r="H491" s="394"/>
      <c r="I491" s="331">
        <f t="shared" si="67"/>
        <v>0</v>
      </c>
    </row>
    <row r="492" spans="1:9" ht="38.25">
      <c r="A492" s="325" t="s">
        <v>811</v>
      </c>
      <c r="B492" s="326" t="s">
        <v>1190</v>
      </c>
      <c r="C492" s="334" t="s">
        <v>1189</v>
      </c>
      <c r="D492" s="328">
        <v>1</v>
      </c>
      <c r="E492" s="329" t="s">
        <v>936</v>
      </c>
      <c r="F492" s="394"/>
      <c r="G492" s="330">
        <f t="shared" si="66"/>
        <v>0</v>
      </c>
      <c r="H492" s="394"/>
      <c r="I492" s="331">
        <f t="shared" si="67"/>
        <v>0</v>
      </c>
    </row>
    <row r="493" spans="1:9" ht="38.25">
      <c r="A493" s="325" t="s">
        <v>812</v>
      </c>
      <c r="B493" s="326" t="s">
        <v>1190</v>
      </c>
      <c r="C493" s="334" t="s">
        <v>1189</v>
      </c>
      <c r="D493" s="328">
        <v>1</v>
      </c>
      <c r="E493" s="329" t="s">
        <v>936</v>
      </c>
      <c r="F493" s="394"/>
      <c r="G493" s="330">
        <f t="shared" si="66"/>
        <v>0</v>
      </c>
      <c r="H493" s="394"/>
      <c r="I493" s="331">
        <f t="shared" si="67"/>
        <v>0</v>
      </c>
    </row>
    <row r="494" spans="1:9" ht="76.5">
      <c r="A494" s="332" t="s">
        <v>813</v>
      </c>
      <c r="B494" s="333" t="s">
        <v>1195</v>
      </c>
      <c r="C494" s="334" t="s">
        <v>1189</v>
      </c>
      <c r="D494" s="335">
        <v>10</v>
      </c>
      <c r="E494" s="336" t="s">
        <v>936</v>
      </c>
      <c r="F494" s="394"/>
      <c r="G494" s="330">
        <f>F494*D494</f>
        <v>0</v>
      </c>
      <c r="H494" s="394"/>
      <c r="I494" s="331">
        <f>CEILING(H494*D494,1)</f>
        <v>0</v>
      </c>
    </row>
    <row r="495" spans="1:9" ht="76.5">
      <c r="A495" s="332" t="s">
        <v>814</v>
      </c>
      <c r="B495" s="333" t="s">
        <v>1196</v>
      </c>
      <c r="C495" s="334" t="s">
        <v>1189</v>
      </c>
      <c r="D495" s="335">
        <v>10</v>
      </c>
      <c r="E495" s="336" t="s">
        <v>936</v>
      </c>
      <c r="F495" s="394"/>
      <c r="G495" s="330">
        <f>F495*D495</f>
        <v>0</v>
      </c>
      <c r="H495" s="394"/>
      <c r="I495" s="331">
        <f>CEILING(H495*D495,1)</f>
        <v>0</v>
      </c>
    </row>
    <row r="496" spans="1:9" ht="76.5">
      <c r="A496" s="332" t="s">
        <v>815</v>
      </c>
      <c r="B496" s="333" t="s">
        <v>1197</v>
      </c>
      <c r="C496" s="334" t="s">
        <v>1189</v>
      </c>
      <c r="D496" s="335">
        <v>1</v>
      </c>
      <c r="E496" s="336" t="s">
        <v>936</v>
      </c>
      <c r="F496" s="394"/>
      <c r="G496" s="330">
        <f>F496*D496</f>
        <v>0</v>
      </c>
      <c r="H496" s="394"/>
      <c r="I496" s="331">
        <f>CEILING(H496*D496,1)</f>
        <v>0</v>
      </c>
    </row>
    <row r="497" spans="1:9" ht="76.5">
      <c r="A497" s="332" t="s">
        <v>816</v>
      </c>
      <c r="B497" s="333" t="s">
        <v>1212</v>
      </c>
      <c r="C497" s="334" t="s">
        <v>1189</v>
      </c>
      <c r="D497" s="335">
        <v>1</v>
      </c>
      <c r="E497" s="336" t="s">
        <v>936</v>
      </c>
      <c r="F497" s="394"/>
      <c r="G497" s="330">
        <f>F497*D497</f>
        <v>0</v>
      </c>
      <c r="H497" s="394"/>
      <c r="I497" s="331">
        <f>CEILING(H497*D497,1)</f>
        <v>0</v>
      </c>
    </row>
    <row r="498" spans="1:9" ht="38.25">
      <c r="A498" s="337" t="s">
        <v>817</v>
      </c>
      <c r="B498" s="338" t="s">
        <v>1198</v>
      </c>
      <c r="C498" s="334" t="s">
        <v>1189</v>
      </c>
      <c r="D498" s="339">
        <v>35</v>
      </c>
      <c r="E498" s="336" t="s">
        <v>384</v>
      </c>
      <c r="F498" s="394"/>
      <c r="G498" s="330">
        <f t="shared" ref="G498:G512" si="68">F498*D498</f>
        <v>0</v>
      </c>
      <c r="H498" s="394"/>
      <c r="I498" s="331">
        <f t="shared" ref="I498:I512" si="69">CEILING(H498*D498,1)</f>
        <v>0</v>
      </c>
    </row>
    <row r="499" spans="1:9" ht="38.25">
      <c r="A499" s="337" t="s">
        <v>818</v>
      </c>
      <c r="B499" s="338" t="s">
        <v>1199</v>
      </c>
      <c r="C499" s="334" t="s">
        <v>1189</v>
      </c>
      <c r="D499" s="339">
        <v>52</v>
      </c>
      <c r="E499" s="336" t="s">
        <v>384</v>
      </c>
      <c r="F499" s="394"/>
      <c r="G499" s="330">
        <f t="shared" si="68"/>
        <v>0</v>
      </c>
      <c r="H499" s="394"/>
      <c r="I499" s="331">
        <f t="shared" si="69"/>
        <v>0</v>
      </c>
    </row>
    <row r="500" spans="1:9" ht="38.25">
      <c r="A500" s="337" t="s">
        <v>819</v>
      </c>
      <c r="B500" s="338" t="s">
        <v>1200</v>
      </c>
      <c r="C500" s="334" t="s">
        <v>1189</v>
      </c>
      <c r="D500" s="339">
        <v>35</v>
      </c>
      <c r="E500" s="336" t="s">
        <v>384</v>
      </c>
      <c r="F500" s="394"/>
      <c r="G500" s="330">
        <f t="shared" si="68"/>
        <v>0</v>
      </c>
      <c r="H500" s="394"/>
      <c r="I500" s="331">
        <f t="shared" si="69"/>
        <v>0</v>
      </c>
    </row>
    <row r="501" spans="1:9" ht="38.25">
      <c r="A501" s="337" t="s">
        <v>820</v>
      </c>
      <c r="B501" s="338" t="s">
        <v>1213</v>
      </c>
      <c r="C501" s="334" t="s">
        <v>1189</v>
      </c>
      <c r="D501" s="339">
        <v>139</v>
      </c>
      <c r="E501" s="336" t="s">
        <v>384</v>
      </c>
      <c r="F501" s="394"/>
      <c r="G501" s="330">
        <f t="shared" si="68"/>
        <v>0</v>
      </c>
      <c r="H501" s="394"/>
      <c r="I501" s="331">
        <f t="shared" si="69"/>
        <v>0</v>
      </c>
    </row>
    <row r="502" spans="1:9" ht="38.25">
      <c r="A502" s="337" t="s">
        <v>821</v>
      </c>
      <c r="B502" s="338" t="s">
        <v>1202</v>
      </c>
      <c r="C502" s="334" t="s">
        <v>1189</v>
      </c>
      <c r="D502" s="339">
        <v>11</v>
      </c>
      <c r="E502" s="336" t="s">
        <v>384</v>
      </c>
      <c r="F502" s="394"/>
      <c r="G502" s="330">
        <f t="shared" si="68"/>
        <v>0</v>
      </c>
      <c r="H502" s="394"/>
      <c r="I502" s="331">
        <f t="shared" si="69"/>
        <v>0</v>
      </c>
    </row>
    <row r="503" spans="1:9" ht="38.25">
      <c r="A503" s="337" t="s">
        <v>822</v>
      </c>
      <c r="B503" s="338" t="s">
        <v>1203</v>
      </c>
      <c r="C503" s="334" t="s">
        <v>1189</v>
      </c>
      <c r="D503" s="339">
        <v>2</v>
      </c>
      <c r="E503" s="336" t="s">
        <v>384</v>
      </c>
      <c r="F503" s="394"/>
      <c r="G503" s="330">
        <f t="shared" si="68"/>
        <v>0</v>
      </c>
      <c r="H503" s="394"/>
      <c r="I503" s="331">
        <f t="shared" si="69"/>
        <v>0</v>
      </c>
    </row>
    <row r="504" spans="1:9" ht="38.25">
      <c r="A504" s="337" t="s">
        <v>823</v>
      </c>
      <c r="B504" s="338" t="s">
        <v>1214</v>
      </c>
      <c r="C504" s="334" t="s">
        <v>1189</v>
      </c>
      <c r="D504" s="339">
        <v>100</v>
      </c>
      <c r="E504" s="336" t="s">
        <v>384</v>
      </c>
      <c r="F504" s="394"/>
      <c r="G504" s="330">
        <f t="shared" si="68"/>
        <v>0</v>
      </c>
      <c r="H504" s="394"/>
      <c r="I504" s="331">
        <f t="shared" si="69"/>
        <v>0</v>
      </c>
    </row>
    <row r="505" spans="1:9" ht="63.75">
      <c r="A505" s="325" t="s">
        <v>824</v>
      </c>
      <c r="B505" s="338" t="s">
        <v>1204</v>
      </c>
      <c r="C505" s="334" t="s">
        <v>1189</v>
      </c>
      <c r="D505" s="340">
        <v>10</v>
      </c>
      <c r="E505" s="336" t="s">
        <v>936</v>
      </c>
      <c r="F505" s="394"/>
      <c r="G505" s="330">
        <f t="shared" si="68"/>
        <v>0</v>
      </c>
      <c r="H505" s="394"/>
      <c r="I505" s="341">
        <f t="shared" si="69"/>
        <v>0</v>
      </c>
    </row>
    <row r="506" spans="1:9" ht="25.5">
      <c r="A506" s="332" t="s">
        <v>825</v>
      </c>
      <c r="B506" s="333" t="s">
        <v>1215</v>
      </c>
      <c r="C506" s="334" t="s">
        <v>1189</v>
      </c>
      <c r="D506" s="348">
        <f>D504</f>
        <v>100</v>
      </c>
      <c r="E506" s="336" t="s">
        <v>384</v>
      </c>
      <c r="F506" s="394"/>
      <c r="G506" s="330">
        <f t="shared" si="68"/>
        <v>0</v>
      </c>
      <c r="H506" s="394"/>
      <c r="I506" s="331">
        <f t="shared" si="69"/>
        <v>0</v>
      </c>
    </row>
    <row r="507" spans="1:9">
      <c r="A507" s="342" t="s">
        <v>826</v>
      </c>
      <c r="B507" s="338" t="s">
        <v>393</v>
      </c>
      <c r="C507" s="334" t="s">
        <v>1189</v>
      </c>
      <c r="D507" s="328">
        <v>8</v>
      </c>
      <c r="E507" s="329" t="s">
        <v>384</v>
      </c>
      <c r="F507" s="394"/>
      <c r="G507" s="330">
        <f t="shared" si="68"/>
        <v>0</v>
      </c>
      <c r="H507" s="394"/>
      <c r="I507" s="331">
        <f t="shared" si="69"/>
        <v>0</v>
      </c>
    </row>
    <row r="508" spans="1:9">
      <c r="A508" s="343" t="s">
        <v>827</v>
      </c>
      <c r="B508" s="338" t="s">
        <v>395</v>
      </c>
      <c r="C508" s="334" t="s">
        <v>1189</v>
      </c>
      <c r="D508" s="339">
        <v>25</v>
      </c>
      <c r="E508" s="329" t="s">
        <v>214</v>
      </c>
      <c r="F508" s="394"/>
      <c r="G508" s="330">
        <f t="shared" si="68"/>
        <v>0</v>
      </c>
      <c r="H508" s="394"/>
      <c r="I508" s="331">
        <f t="shared" si="69"/>
        <v>0</v>
      </c>
    </row>
    <row r="509" spans="1:9" ht="25.5">
      <c r="A509" s="343" t="s">
        <v>828</v>
      </c>
      <c r="B509" s="338" t="s">
        <v>1206</v>
      </c>
      <c r="C509" s="334" t="s">
        <v>1189</v>
      </c>
      <c r="D509" s="339">
        <v>220</v>
      </c>
      <c r="E509" s="329" t="s">
        <v>384</v>
      </c>
      <c r="F509" s="394"/>
      <c r="G509" s="330">
        <f t="shared" si="68"/>
        <v>0</v>
      </c>
      <c r="H509" s="394"/>
      <c r="I509" s="331">
        <f t="shared" si="69"/>
        <v>0</v>
      </c>
    </row>
    <row r="510" spans="1:9" ht="25.5">
      <c r="A510" s="343" t="s">
        <v>829</v>
      </c>
      <c r="B510" s="338" t="s">
        <v>1207</v>
      </c>
      <c r="C510" s="334" t="s">
        <v>1189</v>
      </c>
      <c r="D510" s="339">
        <v>200</v>
      </c>
      <c r="E510" s="329" t="s">
        <v>384</v>
      </c>
      <c r="F510" s="394"/>
      <c r="G510" s="330">
        <f t="shared" si="68"/>
        <v>0</v>
      </c>
      <c r="H510" s="394"/>
      <c r="I510" s="331">
        <f t="shared" si="69"/>
        <v>0</v>
      </c>
    </row>
    <row r="511" spans="1:9" ht="67.5" customHeight="1">
      <c r="A511" s="337" t="s">
        <v>830</v>
      </c>
      <c r="B511" s="344" t="s">
        <v>1208</v>
      </c>
      <c r="C511" s="334" t="s">
        <v>1189</v>
      </c>
      <c r="D511" s="340">
        <v>6</v>
      </c>
      <c r="E511" s="329" t="s">
        <v>384</v>
      </c>
      <c r="F511" s="394"/>
      <c r="G511" s="330">
        <f t="shared" si="68"/>
        <v>0</v>
      </c>
      <c r="H511" s="394"/>
      <c r="I511" s="331">
        <f t="shared" si="69"/>
        <v>0</v>
      </c>
    </row>
    <row r="512" spans="1:9" ht="25.5">
      <c r="A512" s="337" t="s">
        <v>831</v>
      </c>
      <c r="B512" s="338" t="s">
        <v>1209</v>
      </c>
      <c r="C512" s="334" t="s">
        <v>1189</v>
      </c>
      <c r="D512" s="340">
        <v>8</v>
      </c>
      <c r="E512" s="329" t="s">
        <v>97</v>
      </c>
      <c r="F512" s="345">
        <v>0</v>
      </c>
      <c r="G512" s="345">
        <f t="shared" si="68"/>
        <v>0</v>
      </c>
      <c r="H512" s="394"/>
      <c r="I512" s="331">
        <f t="shared" si="69"/>
        <v>0</v>
      </c>
    </row>
    <row r="513" spans="1:10" ht="25.5">
      <c r="A513" s="448" t="s">
        <v>832</v>
      </c>
      <c r="B513" s="449" t="s">
        <v>1367</v>
      </c>
      <c r="C513" s="334" t="s">
        <v>1189</v>
      </c>
      <c r="D513" s="450">
        <v>1</v>
      </c>
      <c r="E513" s="329" t="s">
        <v>1368</v>
      </c>
      <c r="F513" s="457"/>
      <c r="G513" s="451">
        <f>F513*D513</f>
        <v>0</v>
      </c>
      <c r="H513" s="457"/>
      <c r="I513" s="452">
        <f>CEILING(H513*D513,1)</f>
        <v>0</v>
      </c>
    </row>
    <row r="514" spans="1:10" ht="76.5">
      <c r="A514" s="448" t="s">
        <v>1385</v>
      </c>
      <c r="B514" s="449" t="s">
        <v>1210</v>
      </c>
      <c r="C514" s="334" t="s">
        <v>1189</v>
      </c>
      <c r="D514" s="453">
        <v>100</v>
      </c>
      <c r="E514" s="454" t="s">
        <v>214</v>
      </c>
      <c r="F514" s="457"/>
      <c r="G514" s="451">
        <f t="shared" ref="G514" si="70">F514*D514</f>
        <v>0</v>
      </c>
      <c r="H514" s="455">
        <v>0</v>
      </c>
      <c r="I514" s="456">
        <f t="shared" ref="I514" si="71">CEILING(H514*D514,1)</f>
        <v>0</v>
      </c>
    </row>
    <row r="515" spans="1:10">
      <c r="A515" s="343"/>
      <c r="B515" s="338"/>
      <c r="C515" s="353"/>
      <c r="D515" s="339"/>
      <c r="E515" s="329"/>
      <c r="F515" s="330"/>
      <c r="G515" s="330"/>
      <c r="H515" s="330"/>
      <c r="I515" s="341"/>
    </row>
    <row r="516" spans="1:10" s="324" customFormat="1">
      <c r="A516" s="316" t="s">
        <v>833</v>
      </c>
      <c r="B516" s="317" t="s">
        <v>834</v>
      </c>
      <c r="C516" s="318"/>
      <c r="D516" s="319"/>
      <c r="E516" s="320"/>
      <c r="F516" s="319"/>
      <c r="G516" s="321"/>
      <c r="H516" s="319"/>
      <c r="I516" s="322"/>
      <c r="J516" s="323"/>
    </row>
    <row r="517" spans="1:10" ht="51">
      <c r="A517" s="325" t="s">
        <v>835</v>
      </c>
      <c r="B517" s="326" t="s">
        <v>1256</v>
      </c>
      <c r="C517" s="327" t="s">
        <v>1189</v>
      </c>
      <c r="D517" s="328">
        <v>1</v>
      </c>
      <c r="E517" s="329" t="s">
        <v>936</v>
      </c>
      <c r="F517" s="394"/>
      <c r="G517" s="330">
        <f t="shared" ref="G517:G527" si="72">F517*D517</f>
        <v>0</v>
      </c>
      <c r="H517" s="394"/>
      <c r="I517" s="331">
        <f t="shared" ref="I517:I527" si="73">CEILING(H517*D517,1)</f>
        <v>0</v>
      </c>
    </row>
    <row r="518" spans="1:10" ht="38.25">
      <c r="A518" s="325" t="s">
        <v>836</v>
      </c>
      <c r="B518" s="326" t="s">
        <v>1190</v>
      </c>
      <c r="C518" s="327" t="s">
        <v>1189</v>
      </c>
      <c r="D518" s="328">
        <v>1</v>
      </c>
      <c r="E518" s="329" t="s">
        <v>936</v>
      </c>
      <c r="F518" s="394"/>
      <c r="G518" s="330">
        <f t="shared" si="72"/>
        <v>0</v>
      </c>
      <c r="H518" s="394"/>
      <c r="I518" s="331">
        <f t="shared" si="73"/>
        <v>0</v>
      </c>
    </row>
    <row r="519" spans="1:10" ht="38.25">
      <c r="A519" s="325" t="s">
        <v>837</v>
      </c>
      <c r="B519" s="326" t="s">
        <v>1190</v>
      </c>
      <c r="C519" s="327" t="s">
        <v>1189</v>
      </c>
      <c r="D519" s="328">
        <v>1</v>
      </c>
      <c r="E519" s="329" t="s">
        <v>936</v>
      </c>
      <c r="F519" s="394"/>
      <c r="G519" s="330">
        <f t="shared" si="72"/>
        <v>0</v>
      </c>
      <c r="H519" s="394"/>
      <c r="I519" s="331">
        <f t="shared" si="73"/>
        <v>0</v>
      </c>
    </row>
    <row r="520" spans="1:10" ht="38.25">
      <c r="A520" s="325" t="s">
        <v>838</v>
      </c>
      <c r="B520" s="326" t="s">
        <v>1219</v>
      </c>
      <c r="C520" s="327" t="s">
        <v>1189</v>
      </c>
      <c r="D520" s="328">
        <v>1</v>
      </c>
      <c r="E520" s="329" t="s">
        <v>936</v>
      </c>
      <c r="F520" s="394"/>
      <c r="G520" s="330">
        <f t="shared" si="72"/>
        <v>0</v>
      </c>
      <c r="H520" s="394"/>
      <c r="I520" s="331">
        <f t="shared" si="73"/>
        <v>0</v>
      </c>
    </row>
    <row r="521" spans="1:10" ht="38.25">
      <c r="A521" s="325" t="s">
        <v>839</v>
      </c>
      <c r="B521" s="326" t="s">
        <v>1219</v>
      </c>
      <c r="C521" s="327" t="s">
        <v>1189</v>
      </c>
      <c r="D521" s="328">
        <v>1</v>
      </c>
      <c r="E521" s="329" t="s">
        <v>936</v>
      </c>
      <c r="F521" s="394"/>
      <c r="G521" s="330">
        <f t="shared" si="72"/>
        <v>0</v>
      </c>
      <c r="H521" s="394"/>
      <c r="I521" s="331">
        <f t="shared" si="73"/>
        <v>0</v>
      </c>
    </row>
    <row r="522" spans="1:10" ht="38.25">
      <c r="A522" s="325" t="s">
        <v>840</v>
      </c>
      <c r="B522" s="326" t="s">
        <v>1219</v>
      </c>
      <c r="C522" s="327" t="s">
        <v>1189</v>
      </c>
      <c r="D522" s="328">
        <v>1</v>
      </c>
      <c r="E522" s="329" t="s">
        <v>936</v>
      </c>
      <c r="F522" s="394"/>
      <c r="G522" s="330">
        <f t="shared" si="72"/>
        <v>0</v>
      </c>
      <c r="H522" s="394"/>
      <c r="I522" s="331">
        <f t="shared" si="73"/>
        <v>0</v>
      </c>
    </row>
    <row r="523" spans="1:10" ht="38.25">
      <c r="A523" s="325" t="s">
        <v>841</v>
      </c>
      <c r="B523" s="326" t="s">
        <v>1253</v>
      </c>
      <c r="C523" s="327" t="s">
        <v>1189</v>
      </c>
      <c r="D523" s="328">
        <v>1</v>
      </c>
      <c r="E523" s="329" t="s">
        <v>936</v>
      </c>
      <c r="F523" s="394"/>
      <c r="G523" s="330">
        <f t="shared" si="72"/>
        <v>0</v>
      </c>
      <c r="H523" s="394"/>
      <c r="I523" s="331">
        <f t="shared" si="73"/>
        <v>0</v>
      </c>
    </row>
    <row r="524" spans="1:10" ht="38.25">
      <c r="A524" s="325" t="s">
        <v>842</v>
      </c>
      <c r="B524" s="326" t="s">
        <v>1253</v>
      </c>
      <c r="C524" s="327" t="s">
        <v>1189</v>
      </c>
      <c r="D524" s="328">
        <v>1</v>
      </c>
      <c r="E524" s="329" t="s">
        <v>936</v>
      </c>
      <c r="F524" s="394"/>
      <c r="G524" s="330">
        <f t="shared" si="72"/>
        <v>0</v>
      </c>
      <c r="H524" s="394"/>
      <c r="I524" s="331">
        <f t="shared" si="73"/>
        <v>0</v>
      </c>
    </row>
    <row r="525" spans="1:10" ht="38.25">
      <c r="A525" s="325" t="s">
        <v>843</v>
      </c>
      <c r="B525" s="326" t="s">
        <v>1253</v>
      </c>
      <c r="C525" s="327" t="s">
        <v>1189</v>
      </c>
      <c r="D525" s="328">
        <v>1</v>
      </c>
      <c r="E525" s="329" t="s">
        <v>936</v>
      </c>
      <c r="F525" s="394"/>
      <c r="G525" s="330">
        <f t="shared" si="72"/>
        <v>0</v>
      </c>
      <c r="H525" s="394"/>
      <c r="I525" s="331">
        <f t="shared" si="73"/>
        <v>0</v>
      </c>
    </row>
    <row r="526" spans="1:10" ht="38.25">
      <c r="A526" s="325" t="s">
        <v>844</v>
      </c>
      <c r="B526" s="326" t="s">
        <v>1253</v>
      </c>
      <c r="C526" s="327" t="s">
        <v>1189</v>
      </c>
      <c r="D526" s="328">
        <v>1</v>
      </c>
      <c r="E526" s="329" t="s">
        <v>936</v>
      </c>
      <c r="F526" s="394"/>
      <c r="G526" s="330">
        <f t="shared" si="72"/>
        <v>0</v>
      </c>
      <c r="H526" s="394"/>
      <c r="I526" s="331">
        <f t="shared" si="73"/>
        <v>0</v>
      </c>
    </row>
    <row r="527" spans="1:10" ht="38.25">
      <c r="A527" s="325" t="s">
        <v>845</v>
      </c>
      <c r="B527" s="326" t="s">
        <v>1219</v>
      </c>
      <c r="C527" s="327" t="s">
        <v>1189</v>
      </c>
      <c r="D527" s="328">
        <v>1</v>
      </c>
      <c r="E527" s="329" t="s">
        <v>936</v>
      </c>
      <c r="F527" s="394"/>
      <c r="G527" s="330">
        <f t="shared" si="72"/>
        <v>0</v>
      </c>
      <c r="H527" s="394"/>
      <c r="I527" s="331">
        <f t="shared" si="73"/>
        <v>0</v>
      </c>
    </row>
    <row r="528" spans="1:10" ht="76.5">
      <c r="A528" s="332" t="s">
        <v>846</v>
      </c>
      <c r="B528" s="333" t="s">
        <v>1195</v>
      </c>
      <c r="C528" s="334" t="s">
        <v>1189</v>
      </c>
      <c r="D528" s="335">
        <v>5</v>
      </c>
      <c r="E528" s="336" t="s">
        <v>936</v>
      </c>
      <c r="F528" s="394"/>
      <c r="G528" s="330">
        <f>F528*D528</f>
        <v>0</v>
      </c>
      <c r="H528" s="394"/>
      <c r="I528" s="331">
        <f>CEILING(H528*D528,1)</f>
        <v>0</v>
      </c>
    </row>
    <row r="529" spans="1:9" ht="76.5">
      <c r="A529" s="332" t="s">
        <v>847</v>
      </c>
      <c r="B529" s="333" t="s">
        <v>1196</v>
      </c>
      <c r="C529" s="334" t="s">
        <v>1189</v>
      </c>
      <c r="D529" s="335">
        <v>7</v>
      </c>
      <c r="E529" s="336" t="s">
        <v>936</v>
      </c>
      <c r="F529" s="394"/>
      <c r="G529" s="330">
        <f>F529*D529</f>
        <v>0</v>
      </c>
      <c r="H529" s="394"/>
      <c r="I529" s="331">
        <f>CEILING(H529*D529,1)</f>
        <v>0</v>
      </c>
    </row>
    <row r="530" spans="1:9" ht="76.5">
      <c r="A530" s="332" t="s">
        <v>848</v>
      </c>
      <c r="B530" s="333" t="s">
        <v>1197</v>
      </c>
      <c r="C530" s="334" t="s">
        <v>1189</v>
      </c>
      <c r="D530" s="335">
        <v>1</v>
      </c>
      <c r="E530" s="336" t="s">
        <v>936</v>
      </c>
      <c r="F530" s="394"/>
      <c r="G530" s="330">
        <f>F530*D530</f>
        <v>0</v>
      </c>
      <c r="H530" s="394"/>
      <c r="I530" s="331">
        <f>CEILING(H530*D530,1)</f>
        <v>0</v>
      </c>
    </row>
    <row r="531" spans="1:9" ht="76.5">
      <c r="A531" s="332" t="s">
        <v>849</v>
      </c>
      <c r="B531" s="333" t="s">
        <v>1212</v>
      </c>
      <c r="C531" s="334" t="s">
        <v>1189</v>
      </c>
      <c r="D531" s="335">
        <v>1</v>
      </c>
      <c r="E531" s="336" t="s">
        <v>936</v>
      </c>
      <c r="F531" s="394"/>
      <c r="G531" s="330">
        <f>F531*D531</f>
        <v>0</v>
      </c>
      <c r="H531" s="394"/>
      <c r="I531" s="331">
        <f>CEILING(H531*D531,1)</f>
        <v>0</v>
      </c>
    </row>
    <row r="532" spans="1:9" ht="38.25">
      <c r="A532" s="337" t="s">
        <v>850</v>
      </c>
      <c r="B532" s="338" t="s">
        <v>1198</v>
      </c>
      <c r="C532" s="353"/>
      <c r="D532" s="339">
        <v>34</v>
      </c>
      <c r="E532" s="336" t="s">
        <v>384</v>
      </c>
      <c r="F532" s="394"/>
      <c r="G532" s="330">
        <f t="shared" ref="G532:G546" si="74">F532*D532</f>
        <v>0</v>
      </c>
      <c r="H532" s="394"/>
      <c r="I532" s="331">
        <f t="shared" ref="I532:I546" si="75">CEILING(H532*D532,1)</f>
        <v>0</v>
      </c>
    </row>
    <row r="533" spans="1:9" ht="38.25">
      <c r="A533" s="337" t="s">
        <v>851</v>
      </c>
      <c r="B533" s="338" t="s">
        <v>1199</v>
      </c>
      <c r="C533" s="353"/>
      <c r="D533" s="339">
        <v>40</v>
      </c>
      <c r="E533" s="336" t="s">
        <v>384</v>
      </c>
      <c r="F533" s="394"/>
      <c r="G533" s="330">
        <f t="shared" si="74"/>
        <v>0</v>
      </c>
      <c r="H533" s="394"/>
      <c r="I533" s="331">
        <f t="shared" si="75"/>
        <v>0</v>
      </c>
    </row>
    <row r="534" spans="1:9" ht="38.25">
      <c r="A534" s="337" t="s">
        <v>852</v>
      </c>
      <c r="B534" s="338" t="s">
        <v>1200</v>
      </c>
      <c r="C534" s="353"/>
      <c r="D534" s="339">
        <v>34</v>
      </c>
      <c r="E534" s="336" t="s">
        <v>384</v>
      </c>
      <c r="F534" s="394"/>
      <c r="G534" s="330">
        <f t="shared" si="74"/>
        <v>0</v>
      </c>
      <c r="H534" s="394"/>
      <c r="I534" s="331">
        <f t="shared" si="75"/>
        <v>0</v>
      </c>
    </row>
    <row r="535" spans="1:9" ht="38.25">
      <c r="A535" s="337" t="s">
        <v>853</v>
      </c>
      <c r="B535" s="338" t="s">
        <v>1213</v>
      </c>
      <c r="C535" s="353"/>
      <c r="D535" s="339">
        <v>114</v>
      </c>
      <c r="E535" s="336" t="s">
        <v>384</v>
      </c>
      <c r="F535" s="394"/>
      <c r="G535" s="330">
        <f t="shared" si="74"/>
        <v>0</v>
      </c>
      <c r="H535" s="394"/>
      <c r="I535" s="331">
        <f t="shared" si="75"/>
        <v>0</v>
      </c>
    </row>
    <row r="536" spans="1:9" ht="38.25">
      <c r="A536" s="337" t="s">
        <v>854</v>
      </c>
      <c r="B536" s="338" t="s">
        <v>1202</v>
      </c>
      <c r="C536" s="353"/>
      <c r="D536" s="339">
        <v>12</v>
      </c>
      <c r="E536" s="336" t="s">
        <v>384</v>
      </c>
      <c r="F536" s="394"/>
      <c r="G536" s="330">
        <f t="shared" si="74"/>
        <v>0</v>
      </c>
      <c r="H536" s="394"/>
      <c r="I536" s="331">
        <f t="shared" si="75"/>
        <v>0</v>
      </c>
    </row>
    <row r="537" spans="1:9" ht="38.25">
      <c r="A537" s="337" t="s">
        <v>855</v>
      </c>
      <c r="B537" s="338" t="s">
        <v>1203</v>
      </c>
      <c r="C537" s="353"/>
      <c r="D537" s="339">
        <v>4</v>
      </c>
      <c r="E537" s="336" t="s">
        <v>384</v>
      </c>
      <c r="F537" s="394"/>
      <c r="G537" s="330">
        <f t="shared" si="74"/>
        <v>0</v>
      </c>
      <c r="H537" s="394"/>
      <c r="I537" s="331">
        <f t="shared" si="75"/>
        <v>0</v>
      </c>
    </row>
    <row r="538" spans="1:9" ht="38.25">
      <c r="A538" s="337" t="s">
        <v>856</v>
      </c>
      <c r="B538" s="338" t="s">
        <v>1214</v>
      </c>
      <c r="C538" s="353"/>
      <c r="D538" s="339">
        <v>90</v>
      </c>
      <c r="E538" s="336" t="s">
        <v>384</v>
      </c>
      <c r="F538" s="394"/>
      <c r="G538" s="330">
        <f t="shared" si="74"/>
        <v>0</v>
      </c>
      <c r="H538" s="394"/>
      <c r="I538" s="331">
        <f t="shared" si="75"/>
        <v>0</v>
      </c>
    </row>
    <row r="539" spans="1:9" ht="63.75">
      <c r="A539" s="325" t="s">
        <v>857</v>
      </c>
      <c r="B539" s="338" t="s">
        <v>1204</v>
      </c>
      <c r="C539" s="334" t="s">
        <v>1189</v>
      </c>
      <c r="D539" s="340">
        <v>10</v>
      </c>
      <c r="E539" s="336" t="s">
        <v>936</v>
      </c>
      <c r="F539" s="394"/>
      <c r="G539" s="330">
        <f t="shared" si="74"/>
        <v>0</v>
      </c>
      <c r="H539" s="394"/>
      <c r="I539" s="341">
        <f t="shared" si="75"/>
        <v>0</v>
      </c>
    </row>
    <row r="540" spans="1:9" ht="25.5">
      <c r="A540" s="332" t="s">
        <v>858</v>
      </c>
      <c r="B540" s="333" t="s">
        <v>1215</v>
      </c>
      <c r="C540" s="354"/>
      <c r="D540" s="348">
        <f>D538</f>
        <v>90</v>
      </c>
      <c r="E540" s="336" t="s">
        <v>384</v>
      </c>
      <c r="F540" s="394"/>
      <c r="G540" s="330">
        <f t="shared" si="74"/>
        <v>0</v>
      </c>
      <c r="H540" s="394"/>
      <c r="I540" s="331">
        <f t="shared" si="75"/>
        <v>0</v>
      </c>
    </row>
    <row r="541" spans="1:9">
      <c r="A541" s="342" t="s">
        <v>859</v>
      </c>
      <c r="B541" s="338" t="s">
        <v>393</v>
      </c>
      <c r="C541" s="353"/>
      <c r="D541" s="328">
        <v>8</v>
      </c>
      <c r="E541" s="329" t="s">
        <v>384</v>
      </c>
      <c r="F541" s="394"/>
      <c r="G541" s="330">
        <f t="shared" si="74"/>
        <v>0</v>
      </c>
      <c r="H541" s="394"/>
      <c r="I541" s="331">
        <f t="shared" si="75"/>
        <v>0</v>
      </c>
    </row>
    <row r="542" spans="1:9">
      <c r="A542" s="343" t="s">
        <v>860</v>
      </c>
      <c r="B542" s="338" t="s">
        <v>395</v>
      </c>
      <c r="C542" s="353"/>
      <c r="D542" s="339">
        <v>22</v>
      </c>
      <c r="E542" s="329" t="s">
        <v>214</v>
      </c>
      <c r="F542" s="394"/>
      <c r="G542" s="330">
        <f t="shared" si="74"/>
        <v>0</v>
      </c>
      <c r="H542" s="394"/>
      <c r="I542" s="331">
        <f t="shared" si="75"/>
        <v>0</v>
      </c>
    </row>
    <row r="543" spans="1:9" ht="25.5">
      <c r="A543" s="343" t="s">
        <v>828</v>
      </c>
      <c r="B543" s="338" t="s">
        <v>1206</v>
      </c>
      <c r="C543" s="353" t="s">
        <v>1189</v>
      </c>
      <c r="D543" s="339">
        <v>190</v>
      </c>
      <c r="E543" s="329" t="s">
        <v>384</v>
      </c>
      <c r="F543" s="394"/>
      <c r="G543" s="330">
        <f t="shared" si="74"/>
        <v>0</v>
      </c>
      <c r="H543" s="394"/>
      <c r="I543" s="331">
        <f t="shared" si="75"/>
        <v>0</v>
      </c>
    </row>
    <row r="544" spans="1:9" ht="25.5">
      <c r="A544" s="343" t="s">
        <v>829</v>
      </c>
      <c r="B544" s="338" t="s">
        <v>1207</v>
      </c>
      <c r="C544" s="353" t="s">
        <v>1189</v>
      </c>
      <c r="D544" s="339">
        <v>170</v>
      </c>
      <c r="E544" s="329" t="s">
        <v>384</v>
      </c>
      <c r="F544" s="394"/>
      <c r="G544" s="330">
        <f t="shared" si="74"/>
        <v>0</v>
      </c>
      <c r="H544" s="394"/>
      <c r="I544" s="331">
        <f t="shared" si="75"/>
        <v>0</v>
      </c>
    </row>
    <row r="545" spans="1:9" ht="67.5" customHeight="1">
      <c r="A545" s="337" t="s">
        <v>830</v>
      </c>
      <c r="B545" s="344" t="s">
        <v>1208</v>
      </c>
      <c r="C545" s="327"/>
      <c r="D545" s="340">
        <v>6</v>
      </c>
      <c r="E545" s="329" t="s">
        <v>384</v>
      </c>
      <c r="F545" s="394"/>
      <c r="G545" s="330">
        <f t="shared" si="74"/>
        <v>0</v>
      </c>
      <c r="H545" s="394"/>
      <c r="I545" s="331">
        <f t="shared" si="75"/>
        <v>0</v>
      </c>
    </row>
    <row r="546" spans="1:9" ht="25.5">
      <c r="A546" s="337" t="s">
        <v>831</v>
      </c>
      <c r="B546" s="338" t="s">
        <v>1209</v>
      </c>
      <c r="C546" s="327"/>
      <c r="D546" s="340">
        <v>8</v>
      </c>
      <c r="E546" s="329" t="s">
        <v>97</v>
      </c>
      <c r="F546" s="345">
        <v>0</v>
      </c>
      <c r="G546" s="345">
        <f t="shared" si="74"/>
        <v>0</v>
      </c>
      <c r="H546" s="394"/>
      <c r="I546" s="331">
        <f t="shared" si="75"/>
        <v>0</v>
      </c>
    </row>
    <row r="547" spans="1:9" ht="25.5">
      <c r="A547" s="448" t="s">
        <v>832</v>
      </c>
      <c r="B547" s="449" t="s">
        <v>1367</v>
      </c>
      <c r="C547" s="334" t="s">
        <v>1189</v>
      </c>
      <c r="D547" s="450">
        <v>1</v>
      </c>
      <c r="E547" s="329" t="s">
        <v>1368</v>
      </c>
      <c r="F547" s="457"/>
      <c r="G547" s="451">
        <f>F547*D547</f>
        <v>0</v>
      </c>
      <c r="H547" s="457"/>
      <c r="I547" s="452">
        <f>CEILING(H547*D547,1)</f>
        <v>0</v>
      </c>
    </row>
    <row r="548" spans="1:9" ht="76.5">
      <c r="A548" s="448" t="s">
        <v>1385</v>
      </c>
      <c r="B548" s="449" t="s">
        <v>1210</v>
      </c>
      <c r="C548" s="458" t="s">
        <v>1189</v>
      </c>
      <c r="D548" s="453">
        <v>100</v>
      </c>
      <c r="E548" s="454" t="s">
        <v>214</v>
      </c>
      <c r="F548" s="457"/>
      <c r="G548" s="451">
        <f t="shared" ref="G548" si="76">F548*D548</f>
        <v>0</v>
      </c>
      <c r="H548" s="455">
        <v>0</v>
      </c>
      <c r="I548" s="456">
        <f t="shared" ref="I548" si="77">CEILING(H548*D548,1)</f>
        <v>0</v>
      </c>
    </row>
    <row r="549" spans="1:9">
      <c r="A549" s="343"/>
      <c r="B549" s="338"/>
      <c r="C549" s="353"/>
      <c r="D549" s="339"/>
      <c r="E549" s="329"/>
      <c r="F549" s="330"/>
      <c r="G549" s="330"/>
      <c r="H549" s="330"/>
      <c r="I549" s="330"/>
    </row>
    <row r="550" spans="1:9">
      <c r="A550" s="357" t="s">
        <v>861</v>
      </c>
      <c r="B550" s="358" t="s">
        <v>862</v>
      </c>
      <c r="C550" s="359"/>
      <c r="D550" s="359"/>
      <c r="E550" s="359"/>
      <c r="F550" s="359"/>
      <c r="G550" s="360"/>
      <c r="H550" s="359"/>
      <c r="I550" s="361"/>
    </row>
    <row r="551" spans="1:9" ht="76.5">
      <c r="A551" s="325" t="s">
        <v>863</v>
      </c>
      <c r="B551" s="326" t="s">
        <v>1257</v>
      </c>
      <c r="C551" s="327" t="s">
        <v>1189</v>
      </c>
      <c r="D551" s="328">
        <v>2</v>
      </c>
      <c r="E551" s="329" t="s">
        <v>936</v>
      </c>
      <c r="F551" s="394"/>
      <c r="G551" s="330">
        <f>F551*D551</f>
        <v>0</v>
      </c>
      <c r="H551" s="394"/>
      <c r="I551" s="331">
        <f>CEILING(H551*D551,1)</f>
        <v>0</v>
      </c>
    </row>
    <row r="552" spans="1:9" ht="25.5">
      <c r="A552" s="325" t="s">
        <v>864</v>
      </c>
      <c r="B552" s="326" t="s">
        <v>1258</v>
      </c>
      <c r="C552" s="327" t="s">
        <v>1189</v>
      </c>
      <c r="D552" s="328">
        <v>2</v>
      </c>
      <c r="E552" s="329" t="s">
        <v>936</v>
      </c>
      <c r="F552" s="394"/>
      <c r="G552" s="330">
        <f>F552*D552</f>
        <v>0</v>
      </c>
      <c r="H552" s="394"/>
      <c r="I552" s="331">
        <f>CEILING(H552*D552,1)</f>
        <v>0</v>
      </c>
    </row>
    <row r="553" spans="1:9">
      <c r="A553" s="325" t="s">
        <v>865</v>
      </c>
      <c r="B553" s="338" t="s">
        <v>866</v>
      </c>
      <c r="C553" s="327" t="s">
        <v>1189</v>
      </c>
      <c r="D553" s="328">
        <v>1</v>
      </c>
      <c r="E553" s="329" t="s">
        <v>1259</v>
      </c>
      <c r="F553" s="394"/>
      <c r="G553" s="330">
        <f>F553*D553</f>
        <v>0</v>
      </c>
      <c r="H553" s="394"/>
      <c r="I553" s="331">
        <f>CEILING(H553*D553,1)</f>
        <v>0</v>
      </c>
    </row>
    <row r="554" spans="1:9">
      <c r="A554" s="325" t="s">
        <v>867</v>
      </c>
      <c r="B554" s="338" t="s">
        <v>868</v>
      </c>
      <c r="C554" s="353" t="s">
        <v>1189</v>
      </c>
      <c r="D554" s="339">
        <v>400</v>
      </c>
      <c r="E554" s="329" t="s">
        <v>384</v>
      </c>
      <c r="F554" s="394"/>
      <c r="G554" s="330">
        <f>F554*D554</f>
        <v>0</v>
      </c>
      <c r="H554" s="394"/>
      <c r="I554" s="331">
        <f>CEILING(H554*D554,1)</f>
        <v>0</v>
      </c>
    </row>
    <row r="555" spans="1:9">
      <c r="A555" s="325" t="s">
        <v>869</v>
      </c>
      <c r="B555" s="338" t="s">
        <v>870</v>
      </c>
      <c r="C555" s="353"/>
      <c r="D555" s="328">
        <v>1500</v>
      </c>
      <c r="E555" s="329" t="s">
        <v>936</v>
      </c>
      <c r="F555" s="394"/>
      <c r="G555" s="330">
        <f>F555*D555</f>
        <v>0</v>
      </c>
      <c r="H555" s="345">
        <v>0</v>
      </c>
      <c r="I555" s="346">
        <f>CEILING(H555*D555,1)</f>
        <v>0</v>
      </c>
    </row>
    <row r="556" spans="1:9">
      <c r="A556" s="337"/>
      <c r="B556" s="338"/>
      <c r="C556" s="347"/>
      <c r="D556" s="339"/>
      <c r="E556" s="347"/>
      <c r="F556" s="349"/>
      <c r="G556" s="349"/>
      <c r="H556" s="349"/>
      <c r="I556" s="350"/>
    </row>
    <row r="557" spans="1:9">
      <c r="A557" s="357" t="s">
        <v>871</v>
      </c>
      <c r="B557" s="358" t="s">
        <v>872</v>
      </c>
      <c r="C557" s="359"/>
      <c r="D557" s="359"/>
      <c r="E557" s="359"/>
      <c r="F557" s="359"/>
      <c r="G557" s="360"/>
      <c r="H557" s="359"/>
      <c r="I557" s="361"/>
    </row>
    <row r="558" spans="1:9">
      <c r="A558" s="337" t="s">
        <v>873</v>
      </c>
      <c r="B558" s="362" t="s">
        <v>1260</v>
      </c>
      <c r="C558" s="347" t="s">
        <v>1189</v>
      </c>
      <c r="D558" s="339">
        <v>20</v>
      </c>
      <c r="E558" s="347" t="s">
        <v>97</v>
      </c>
      <c r="F558" s="330">
        <v>0</v>
      </c>
      <c r="G558" s="330">
        <f>F558*D558</f>
        <v>0</v>
      </c>
      <c r="H558" s="394"/>
      <c r="I558" s="331">
        <f>CEILING(H558*D558,1)</f>
        <v>0</v>
      </c>
    </row>
    <row r="559" spans="1:9">
      <c r="A559" s="337" t="s">
        <v>874</v>
      </c>
      <c r="B559" s="362" t="s">
        <v>875</v>
      </c>
      <c r="C559" s="347" t="s">
        <v>1189</v>
      </c>
      <c r="D559" s="339">
        <v>8</v>
      </c>
      <c r="E559" s="347" t="s">
        <v>97</v>
      </c>
      <c r="F559" s="330">
        <v>0</v>
      </c>
      <c r="G559" s="330">
        <f>F559*D559</f>
        <v>0</v>
      </c>
      <c r="H559" s="394"/>
      <c r="I559" s="331">
        <f>CEILING(H559*D559,1)</f>
        <v>0</v>
      </c>
    </row>
    <row r="560" spans="1:9" ht="25.5">
      <c r="A560" s="337" t="s">
        <v>876</v>
      </c>
      <c r="B560" s="338" t="s">
        <v>1261</v>
      </c>
      <c r="C560" s="347" t="s">
        <v>1189</v>
      </c>
      <c r="D560" s="339">
        <v>30</v>
      </c>
      <c r="E560" s="347" t="s">
        <v>97</v>
      </c>
      <c r="F560" s="330">
        <v>0</v>
      </c>
      <c r="G560" s="330">
        <f>F560*D560</f>
        <v>0</v>
      </c>
      <c r="H560" s="394"/>
      <c r="I560" s="331">
        <f>CEILING(H560*D560,1)</f>
        <v>0</v>
      </c>
    </row>
    <row r="561" spans="1:9" ht="63.75">
      <c r="A561" s="337" t="s">
        <v>877</v>
      </c>
      <c r="B561" s="338" t="s">
        <v>1262</v>
      </c>
      <c r="C561" s="347" t="s">
        <v>1189</v>
      </c>
      <c r="D561" s="339">
        <v>4</v>
      </c>
      <c r="E561" s="347" t="s">
        <v>97</v>
      </c>
      <c r="F561" s="330">
        <v>0</v>
      </c>
      <c r="G561" s="330">
        <f>F561*D561</f>
        <v>0</v>
      </c>
      <c r="H561" s="394"/>
      <c r="I561" s="331">
        <f>CEILING(H561*D561,1)</f>
        <v>0</v>
      </c>
    </row>
    <row r="562" spans="1:9">
      <c r="A562" s="337" t="s">
        <v>878</v>
      </c>
      <c r="B562" s="362" t="s">
        <v>879</v>
      </c>
      <c r="C562" s="347" t="s">
        <v>1189</v>
      </c>
      <c r="D562" s="339">
        <v>1</v>
      </c>
      <c r="E562" s="347" t="s">
        <v>1259</v>
      </c>
      <c r="F562" s="330">
        <v>0</v>
      </c>
      <c r="G562" s="330">
        <f>F562*D562</f>
        <v>0</v>
      </c>
      <c r="H562" s="394"/>
      <c r="I562" s="331">
        <f>CEILING(H562*D562,1)</f>
        <v>0</v>
      </c>
    </row>
    <row r="563" spans="1:9" ht="13.5" thickBot="1">
      <c r="A563" s="363"/>
      <c r="B563" s="364"/>
      <c r="C563" s="365"/>
      <c r="D563" s="366"/>
      <c r="E563" s="366"/>
      <c r="F563" s="366"/>
      <c r="G563" s="366"/>
      <c r="H563" s="366"/>
      <c r="I563" s="367"/>
    </row>
    <row r="564" spans="1:9">
      <c r="A564" s="368"/>
      <c r="B564" s="289"/>
      <c r="C564" s="369"/>
      <c r="D564" s="289"/>
      <c r="E564" s="289"/>
      <c r="F564" s="289"/>
      <c r="G564" s="289"/>
      <c r="H564" s="289"/>
      <c r="I564" s="290"/>
    </row>
    <row r="565" spans="1:9">
      <c r="A565" s="370"/>
      <c r="B565" s="274" t="s">
        <v>899</v>
      </c>
      <c r="C565" s="274"/>
      <c r="I565" s="371">
        <f>SUM(G25:G563)</f>
        <v>0</v>
      </c>
    </row>
    <row r="566" spans="1:9">
      <c r="A566" s="372"/>
      <c r="B566" s="274" t="s">
        <v>923</v>
      </c>
      <c r="I566" s="371">
        <f>SUM(I25:I563)</f>
        <v>0</v>
      </c>
    </row>
    <row r="567" spans="1:9">
      <c r="A567" s="372"/>
      <c r="B567" s="374" t="s">
        <v>1263</v>
      </c>
      <c r="I567" s="375">
        <f>I565+I566</f>
        <v>0</v>
      </c>
    </row>
    <row r="568" spans="1:9" ht="13.5" thickBot="1">
      <c r="A568" s="376"/>
      <c r="B568" s="366"/>
      <c r="C568" s="365"/>
      <c r="D568" s="366"/>
      <c r="E568" s="366"/>
      <c r="F568" s="366"/>
      <c r="G568" s="366"/>
      <c r="H568" s="366"/>
      <c r="I568" s="367"/>
    </row>
    <row r="569" spans="1:9">
      <c r="A569" s="311"/>
      <c r="B569" s="312"/>
      <c r="C569" s="369"/>
      <c r="D569" s="289"/>
      <c r="E569" s="289"/>
      <c r="F569" s="289"/>
      <c r="G569" s="289"/>
      <c r="H569" s="289"/>
      <c r="I569" s="290"/>
    </row>
    <row r="570" spans="1:9">
      <c r="A570" s="377" t="s">
        <v>1264</v>
      </c>
      <c r="I570" s="378"/>
    </row>
    <row r="571" spans="1:9">
      <c r="A571" s="379"/>
      <c r="B571" s="338"/>
      <c r="I571" s="378"/>
    </row>
    <row r="572" spans="1:9">
      <c r="A572" s="379" t="str">
        <f>A26</f>
        <v>11.</v>
      </c>
      <c r="B572" s="338" t="str">
        <f>B26</f>
        <v>Chlazení kanceláří - VRV systém číslo 11</v>
      </c>
      <c r="G572" s="380">
        <f>SUM(G26:G61)</f>
        <v>0</v>
      </c>
      <c r="H572" s="380"/>
      <c r="I572" s="371">
        <f>SUM(I26:I61)</f>
        <v>0</v>
      </c>
    </row>
    <row r="573" spans="1:9">
      <c r="A573" s="379"/>
      <c r="B573" s="338"/>
      <c r="G573" s="380"/>
      <c r="H573" s="380"/>
      <c r="I573" s="375">
        <f>G572+I572</f>
        <v>0</v>
      </c>
    </row>
    <row r="574" spans="1:9">
      <c r="A574" s="379"/>
      <c r="B574" s="338"/>
      <c r="G574" s="380"/>
      <c r="H574" s="380"/>
      <c r="I574" s="375"/>
    </row>
    <row r="575" spans="1:9" ht="12.75" customHeight="1">
      <c r="A575" s="381" t="str">
        <f>A61</f>
        <v>12.</v>
      </c>
      <c r="B575" s="338" t="str">
        <f>B61</f>
        <v>Chlazení kanceláří - VRV systém číslo 12</v>
      </c>
      <c r="G575" s="380">
        <f>SUM(G61:G100)</f>
        <v>0</v>
      </c>
      <c r="H575" s="380"/>
      <c r="I575" s="371">
        <f>SUM(I61:I100)</f>
        <v>0</v>
      </c>
    </row>
    <row r="576" spans="1:9">
      <c r="A576" s="379"/>
      <c r="B576" s="338"/>
      <c r="G576" s="380"/>
      <c r="H576" s="380"/>
      <c r="I576" s="375">
        <f>G575+I575</f>
        <v>0</v>
      </c>
    </row>
    <row r="577" spans="1:9">
      <c r="A577" s="379"/>
      <c r="B577" s="338"/>
      <c r="G577" s="380"/>
      <c r="H577" s="380"/>
      <c r="I577" s="375"/>
    </row>
    <row r="578" spans="1:9">
      <c r="A578" s="381" t="str">
        <f>A101</f>
        <v>13.</v>
      </c>
      <c r="B578" s="338" t="str">
        <f>B101</f>
        <v>Chlazení kanceláří - VRV systém číslo 13</v>
      </c>
      <c r="G578" s="380">
        <f>SUM(G101:G132)</f>
        <v>0</v>
      </c>
      <c r="H578" s="380"/>
      <c r="I578" s="371">
        <f>SUM(I101:I132)</f>
        <v>0</v>
      </c>
    </row>
    <row r="579" spans="1:9">
      <c r="A579" s="379"/>
      <c r="B579" s="338"/>
      <c r="G579" s="380"/>
      <c r="H579" s="380"/>
      <c r="I579" s="375">
        <f>G578+I578</f>
        <v>0</v>
      </c>
    </row>
    <row r="580" spans="1:9">
      <c r="A580" s="379"/>
      <c r="B580" s="338"/>
      <c r="G580" s="380"/>
      <c r="H580" s="380"/>
      <c r="I580" s="375"/>
    </row>
    <row r="581" spans="1:9">
      <c r="A581" s="381" t="str">
        <f>A133</f>
        <v>21.</v>
      </c>
      <c r="B581" s="338" t="str">
        <f>B133</f>
        <v>Chlazení kanceláří - VRV systém číslo 21</v>
      </c>
      <c r="G581" s="380">
        <f>SUM(G133:G161)</f>
        <v>0</v>
      </c>
      <c r="H581" s="380"/>
      <c r="I581" s="371">
        <f>SUM(I133:I161)</f>
        <v>0</v>
      </c>
    </row>
    <row r="582" spans="1:9">
      <c r="A582" s="379"/>
      <c r="B582" s="338"/>
      <c r="G582" s="380"/>
      <c r="H582" s="380"/>
      <c r="I582" s="375">
        <f>G581+I581</f>
        <v>0</v>
      </c>
    </row>
    <row r="583" spans="1:9">
      <c r="A583" s="379"/>
      <c r="B583" s="338"/>
      <c r="G583" s="380"/>
      <c r="H583" s="380"/>
      <c r="I583" s="375"/>
    </row>
    <row r="584" spans="1:9">
      <c r="A584" s="381" t="str">
        <f>A162</f>
        <v>22.</v>
      </c>
      <c r="B584" s="338" t="str">
        <f>B162</f>
        <v>Chlazení kanceláří - VRV systém číslo 22</v>
      </c>
      <c r="G584" s="380">
        <f>SUM(G162:G197)</f>
        <v>0</v>
      </c>
      <c r="H584" s="380"/>
      <c r="I584" s="371">
        <f>SUM(I162:I197)</f>
        <v>0</v>
      </c>
    </row>
    <row r="585" spans="1:9">
      <c r="A585" s="379"/>
      <c r="B585" s="338"/>
      <c r="G585" s="380"/>
      <c r="H585" s="380"/>
      <c r="I585" s="375">
        <f>G584+I584</f>
        <v>0</v>
      </c>
    </row>
    <row r="586" spans="1:9">
      <c r="A586" s="379"/>
      <c r="B586" s="338"/>
      <c r="G586" s="380"/>
      <c r="H586" s="380"/>
      <c r="I586" s="375"/>
    </row>
    <row r="587" spans="1:9">
      <c r="A587" s="381" t="str">
        <f>A198</f>
        <v>23.</v>
      </c>
      <c r="B587" s="338" t="str">
        <f>B198</f>
        <v>Chlazení kanceláří - VRV systém číslo 23</v>
      </c>
      <c r="G587" s="380">
        <f>SUM(G198:G239)</f>
        <v>0</v>
      </c>
      <c r="H587" s="380"/>
      <c r="I587" s="371">
        <f>SUM(I198:I239)</f>
        <v>0</v>
      </c>
    </row>
    <row r="588" spans="1:9">
      <c r="A588" s="379"/>
      <c r="B588" s="338"/>
      <c r="G588" s="380"/>
      <c r="H588" s="380"/>
      <c r="I588" s="375">
        <f>G587+I587</f>
        <v>0</v>
      </c>
    </row>
    <row r="589" spans="1:9">
      <c r="A589" s="381"/>
      <c r="B589" s="338"/>
      <c r="G589" s="380"/>
      <c r="H589" s="380"/>
      <c r="I589" s="371"/>
    </row>
    <row r="590" spans="1:9">
      <c r="A590" s="381" t="str">
        <f>A240</f>
        <v>24.</v>
      </c>
      <c r="B590" s="338" t="str">
        <f>B240</f>
        <v>Chlazení zasedací místnosti ve 2NP</v>
      </c>
      <c r="G590" s="380">
        <f>SUM(G240:G253)</f>
        <v>0</v>
      </c>
      <c r="H590" s="380"/>
      <c r="I590" s="371">
        <f>SUM(I240:I253)</f>
        <v>0</v>
      </c>
    </row>
    <row r="591" spans="1:9">
      <c r="A591" s="379"/>
      <c r="B591" s="338"/>
      <c r="G591" s="380"/>
      <c r="H591" s="380"/>
      <c r="I591" s="375">
        <f>G590+I590</f>
        <v>0</v>
      </c>
    </row>
    <row r="592" spans="1:9">
      <c r="A592" s="381"/>
      <c r="B592" s="338"/>
      <c r="G592" s="380"/>
      <c r="H592" s="380"/>
      <c r="I592" s="371"/>
    </row>
    <row r="593" spans="1:9">
      <c r="A593" s="381" t="str">
        <f>A254</f>
        <v>31.</v>
      </c>
      <c r="B593" s="338" t="str">
        <f>B254</f>
        <v>Chlazení kanceláří - VRV systém číslo 31</v>
      </c>
      <c r="G593" s="380">
        <f>SUM(G254:G282)</f>
        <v>0</v>
      </c>
      <c r="H593" s="380"/>
      <c r="I593" s="371">
        <f>SUM(I254:I282)</f>
        <v>0</v>
      </c>
    </row>
    <row r="594" spans="1:9">
      <c r="A594" s="381"/>
      <c r="B594" s="338"/>
      <c r="G594" s="380"/>
      <c r="H594" s="380"/>
      <c r="I594" s="375">
        <f>G593+I593</f>
        <v>0</v>
      </c>
    </row>
    <row r="595" spans="1:9">
      <c r="A595" s="381"/>
      <c r="B595" s="338"/>
      <c r="G595" s="380"/>
      <c r="H595" s="380"/>
      <c r="I595" s="371"/>
    </row>
    <row r="596" spans="1:9">
      <c r="A596" s="381" t="str">
        <f>A283</f>
        <v>32.</v>
      </c>
      <c r="B596" s="338" t="str">
        <f>B283</f>
        <v>Chlazení kanceláří - VRV systém číslo 32</v>
      </c>
      <c r="G596" s="380">
        <f>SUM(G283:G316)</f>
        <v>0</v>
      </c>
      <c r="H596" s="380"/>
      <c r="I596" s="371">
        <f>SUM(I283:I316)</f>
        <v>0</v>
      </c>
    </row>
    <row r="597" spans="1:9">
      <c r="A597" s="381"/>
      <c r="B597" s="338"/>
      <c r="G597" s="380"/>
      <c r="H597" s="380"/>
      <c r="I597" s="375">
        <f>G596+I596</f>
        <v>0</v>
      </c>
    </row>
    <row r="598" spans="1:9">
      <c r="A598" s="381"/>
      <c r="B598" s="338"/>
      <c r="G598" s="380"/>
      <c r="H598" s="380"/>
      <c r="I598" s="371"/>
    </row>
    <row r="599" spans="1:9">
      <c r="A599" s="381" t="str">
        <f>A317</f>
        <v>33.</v>
      </c>
      <c r="B599" s="338" t="str">
        <f>B317</f>
        <v>Chlazení kanceláří - VRV systém číslo 33</v>
      </c>
      <c r="G599" s="380">
        <f>SUM(G317:G350)</f>
        <v>0</v>
      </c>
      <c r="H599" s="380"/>
      <c r="I599" s="371">
        <f>SUM(I317:I350)</f>
        <v>0</v>
      </c>
    </row>
    <row r="600" spans="1:9">
      <c r="A600" s="381"/>
      <c r="B600" s="338"/>
      <c r="G600" s="380"/>
      <c r="H600" s="380"/>
      <c r="I600" s="375">
        <f>G599+I599</f>
        <v>0</v>
      </c>
    </row>
    <row r="601" spans="1:9">
      <c r="A601" s="381"/>
      <c r="B601" s="338"/>
      <c r="G601" s="380"/>
      <c r="H601" s="380"/>
      <c r="I601" s="371"/>
    </row>
    <row r="602" spans="1:9">
      <c r="A602" s="381" t="str">
        <f>A351</f>
        <v>41.</v>
      </c>
      <c r="B602" s="338" t="str">
        <f>B351</f>
        <v>Chlazení kanceláří - VRV systém číslo 41</v>
      </c>
      <c r="G602" s="380">
        <f>SUM(G351:G380)</f>
        <v>0</v>
      </c>
      <c r="H602" s="380"/>
      <c r="I602" s="371">
        <f>SUM(I351:I380)</f>
        <v>0</v>
      </c>
    </row>
    <row r="603" spans="1:9">
      <c r="A603" s="381"/>
      <c r="B603" s="338"/>
      <c r="G603" s="380"/>
      <c r="H603" s="380"/>
      <c r="I603" s="375">
        <f>G602+I602</f>
        <v>0</v>
      </c>
    </row>
    <row r="604" spans="1:9">
      <c r="A604" s="381"/>
      <c r="B604" s="338"/>
      <c r="G604" s="380"/>
      <c r="H604" s="380"/>
      <c r="I604" s="375"/>
    </row>
    <row r="605" spans="1:9">
      <c r="A605" s="381" t="str">
        <f>A381</f>
        <v>42.</v>
      </c>
      <c r="B605" s="338" t="str">
        <f>B381</f>
        <v>Chlazení kanceláří - VRV systém číslo 42</v>
      </c>
      <c r="G605" s="380">
        <f>SUM(G381:G415)</f>
        <v>0</v>
      </c>
      <c r="H605" s="380"/>
      <c r="I605" s="371">
        <f>SUM(I381:I415)</f>
        <v>0</v>
      </c>
    </row>
    <row r="606" spans="1:9">
      <c r="A606" s="381"/>
      <c r="B606" s="338"/>
      <c r="G606" s="380"/>
      <c r="H606" s="380"/>
      <c r="I606" s="375">
        <f>G605+I605</f>
        <v>0</v>
      </c>
    </row>
    <row r="607" spans="1:9">
      <c r="A607" s="381"/>
      <c r="B607" s="338"/>
      <c r="G607" s="380"/>
      <c r="H607" s="380"/>
      <c r="I607" s="371"/>
    </row>
    <row r="608" spans="1:9">
      <c r="A608" s="381" t="str">
        <f>A416</f>
        <v>43.</v>
      </c>
      <c r="B608" s="338" t="str">
        <f>B416</f>
        <v>Chlazení kanceláří - VRV systém číslo 43</v>
      </c>
      <c r="G608" s="380">
        <f>SUM(G416:G450)</f>
        <v>0</v>
      </c>
      <c r="H608" s="380"/>
      <c r="I608" s="371">
        <f>SUM(I416:I450)</f>
        <v>0</v>
      </c>
    </row>
    <row r="609" spans="1:9">
      <c r="A609" s="381"/>
      <c r="B609" s="338"/>
      <c r="G609" s="380"/>
      <c r="H609" s="380"/>
      <c r="I609" s="375">
        <f>G608+I608</f>
        <v>0</v>
      </c>
    </row>
    <row r="610" spans="1:9">
      <c r="A610" s="381"/>
      <c r="B610" s="338"/>
      <c r="G610" s="380"/>
      <c r="H610" s="380"/>
      <c r="I610" s="371"/>
    </row>
    <row r="611" spans="1:9">
      <c r="A611" s="381" t="str">
        <f>A451</f>
        <v>51.</v>
      </c>
      <c r="B611" s="338" t="str">
        <f>B451</f>
        <v>Chlazení kanceláří - VRV systém číslo 51</v>
      </c>
      <c r="G611" s="380">
        <f>SUM(G451:G478)</f>
        <v>0</v>
      </c>
      <c r="H611" s="380"/>
      <c r="I611" s="371">
        <f>SUM(I451:I478)</f>
        <v>0</v>
      </c>
    </row>
    <row r="612" spans="1:9">
      <c r="A612" s="381"/>
      <c r="B612" s="338"/>
      <c r="G612" s="380"/>
      <c r="H612" s="380"/>
      <c r="I612" s="375">
        <f>G611+I611</f>
        <v>0</v>
      </c>
    </row>
    <row r="613" spans="1:9">
      <c r="A613" s="381"/>
      <c r="B613" s="338"/>
      <c r="G613" s="380"/>
      <c r="H613" s="380"/>
      <c r="I613" s="371"/>
    </row>
    <row r="614" spans="1:9">
      <c r="A614" s="381" t="str">
        <f>A479</f>
        <v>52.</v>
      </c>
      <c r="B614" s="338" t="str">
        <f>B479</f>
        <v>Chlazení kanceláří - VRV systém číslo 52</v>
      </c>
      <c r="G614" s="380">
        <f>SUM(G479:G515)</f>
        <v>0</v>
      </c>
      <c r="H614" s="380"/>
      <c r="I614" s="371">
        <f>SUM(I479:I515)</f>
        <v>0</v>
      </c>
    </row>
    <row r="615" spans="1:9">
      <c r="A615" s="381"/>
      <c r="B615" s="338"/>
      <c r="G615" s="380"/>
      <c r="H615" s="380"/>
      <c r="I615" s="375">
        <f>G614+I614</f>
        <v>0</v>
      </c>
    </row>
    <row r="616" spans="1:9">
      <c r="A616" s="381"/>
      <c r="B616" s="338"/>
      <c r="G616" s="380"/>
      <c r="H616" s="380"/>
      <c r="I616" s="371"/>
    </row>
    <row r="617" spans="1:9">
      <c r="A617" s="381" t="str">
        <f>A516</f>
        <v>53.</v>
      </c>
      <c r="B617" s="338" t="str">
        <f>B516</f>
        <v>Chlazení kanceláří - VRV systém číslo 53</v>
      </c>
      <c r="G617" s="380">
        <f>SUM(G516:G549)</f>
        <v>0</v>
      </c>
      <c r="H617" s="380"/>
      <c r="I617" s="371">
        <f>SUM(I516:I549)</f>
        <v>0</v>
      </c>
    </row>
    <row r="618" spans="1:9">
      <c r="A618" s="381"/>
      <c r="B618" s="338"/>
      <c r="G618" s="380"/>
      <c r="H618" s="380"/>
      <c r="I618" s="375">
        <f>G617+I617</f>
        <v>0</v>
      </c>
    </row>
    <row r="619" spans="1:9">
      <c r="A619" s="381"/>
      <c r="B619" s="338"/>
      <c r="G619" s="380"/>
      <c r="H619" s="380"/>
      <c r="I619" s="375"/>
    </row>
    <row r="620" spans="1:9">
      <c r="A620" s="381" t="str">
        <f>A550</f>
        <v>90.</v>
      </c>
      <c r="B620" s="382" t="str">
        <f>B550</f>
        <v>Centrální řízení</v>
      </c>
      <c r="G620" s="380">
        <f>SUM(G550:G556)</f>
        <v>0</v>
      </c>
      <c r="H620" s="380"/>
      <c r="I620" s="371">
        <f>SUM(I550:I556)</f>
        <v>0</v>
      </c>
    </row>
    <row r="621" spans="1:9">
      <c r="A621" s="381"/>
      <c r="B621" s="338"/>
      <c r="G621" s="380"/>
      <c r="H621" s="380"/>
      <c r="I621" s="375">
        <f>G620+I620</f>
        <v>0</v>
      </c>
    </row>
    <row r="622" spans="1:9">
      <c r="A622" s="381"/>
      <c r="B622" s="338"/>
      <c r="G622" s="380"/>
      <c r="H622" s="380"/>
      <c r="I622" s="371"/>
    </row>
    <row r="623" spans="1:9">
      <c r="A623" s="379" t="str">
        <f>A557</f>
        <v>99.</v>
      </c>
      <c r="B623" s="338" t="str">
        <f>B557</f>
        <v>Ostatní</v>
      </c>
      <c r="G623" s="380">
        <f>SUM(G557:G563)</f>
        <v>0</v>
      </c>
      <c r="H623" s="380"/>
      <c r="I623" s="371">
        <f>SUM(I557:I563)</f>
        <v>0</v>
      </c>
    </row>
    <row r="624" spans="1:9" ht="13.5" thickBot="1">
      <c r="A624" s="383"/>
      <c r="B624" s="384"/>
      <c r="C624" s="385"/>
      <c r="D624" s="386"/>
      <c r="E624" s="386"/>
      <c r="F624" s="386"/>
      <c r="G624" s="387"/>
      <c r="H624" s="387"/>
      <c r="I624" s="388">
        <f>G623+I623</f>
        <v>0</v>
      </c>
    </row>
    <row r="625" spans="1:9">
      <c r="A625" s="389"/>
      <c r="I625" s="390"/>
    </row>
    <row r="626" spans="1:9">
      <c r="A626" s="389"/>
      <c r="B626" s="374" t="s">
        <v>1263</v>
      </c>
      <c r="I626" s="391">
        <f>I573+I576+I579+I582+I585+I588+I591+I594+I597+I600+I603+I606+I609+I612+I615+I618+I621+I624</f>
        <v>0</v>
      </c>
    </row>
    <row r="627" spans="1:9" ht="13.5" thickBot="1">
      <c r="A627" s="392"/>
      <c r="B627" s="366"/>
      <c r="C627" s="365"/>
      <c r="D627" s="366"/>
      <c r="E627" s="366"/>
      <c r="F627" s="366"/>
      <c r="G627" s="366"/>
      <c r="H627" s="366"/>
      <c r="I627" s="393"/>
    </row>
  </sheetData>
  <sheetProtection algorithmName="SHA-512" hashValue="Co/2xlXVdveoXnGvABEp3tfffUg7z1q/NFmpm0tVizGYN4vlDty4v8V3aHoKCgegjHwbDVuRUKKzgFk2g2Bisw==" saltValue="TVyA32nk2E2Jz2tL1lYpnQ==" spinCount="100000" sheet="1" formatCells="0" formatColumns="0" formatRows="0"/>
  <mergeCells count="17">
    <mergeCell ref="A17:I17"/>
    <mergeCell ref="A18:I18"/>
    <mergeCell ref="A19:I19"/>
    <mergeCell ref="A20:I20"/>
    <mergeCell ref="A21:I21"/>
    <mergeCell ref="A16:I16"/>
    <mergeCell ref="F3:G3"/>
    <mergeCell ref="H3:I3"/>
    <mergeCell ref="A7:I7"/>
    <mergeCell ref="A8:I8"/>
    <mergeCell ref="A9:I9"/>
    <mergeCell ref="A10:I10"/>
    <mergeCell ref="A11:I11"/>
    <mergeCell ref="A12:I12"/>
    <mergeCell ref="A13:I13"/>
    <mergeCell ref="A14:I14"/>
    <mergeCell ref="A15:I15"/>
  </mergeCells>
  <printOptions horizontalCentered="1" gridLines="1"/>
  <pageMargins left="0.78740157480314965" right="0.78740157480314965" top="0.78740157480314965" bottom="0.70866141732283472" header="0.27559055118110237" footer="0.27559055118110237"/>
  <pageSetup paperSize="9" scale="53" fitToHeight="0" orientation="portrait" useFirstPageNumber="1" r:id="rId1"/>
  <headerFooter alignWithMargins="0">
    <oddHeader>&amp;C&amp;"Arial,Tučné"&amp;14Projekční rozpočet
CHLAZENÍ</oddHeader>
    <oddFooter>&amp;L&amp;14MIKROKLIMA s.r.o.&amp;R&amp;14&amp;P/&amp;N</oddFooter>
  </headerFooter>
  <rowBreaks count="2" manualBreakCount="2">
    <brk id="211" max="8" man="1"/>
    <brk id="47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7C0DC-72ED-48CE-986C-DEB9F886C9AA}">
  <sheetPr>
    <pageSetUpPr fitToPage="1"/>
  </sheetPr>
  <dimension ref="A1:D35"/>
  <sheetViews>
    <sheetView workbookViewId="0">
      <selection activeCell="A36" sqref="A36"/>
    </sheetView>
  </sheetViews>
  <sheetFormatPr defaultRowHeight="15"/>
  <cols>
    <col min="1" max="1" width="36.42578125" style="413" bestFit="1" customWidth="1"/>
    <col min="2" max="2" width="10" style="412" bestFit="1" customWidth="1"/>
    <col min="3" max="3" width="13.140625" style="412" bestFit="1" customWidth="1"/>
    <col min="4" max="5" width="9.140625" style="401"/>
    <col min="6" max="6" width="0" style="401" hidden="1" customWidth="1"/>
    <col min="7" max="16384" width="9.140625" style="401"/>
  </cols>
  <sheetData>
    <row r="1" spans="1:4">
      <c r="A1" s="398" t="s">
        <v>5</v>
      </c>
      <c r="B1" s="399" t="s">
        <v>1268</v>
      </c>
      <c r="C1" s="399" t="s">
        <v>1269</v>
      </c>
      <c r="D1" s="400"/>
    </row>
    <row r="2" spans="1:4">
      <c r="A2" s="402" t="s">
        <v>898</v>
      </c>
      <c r="B2" s="403"/>
      <c r="C2" s="403"/>
      <c r="D2" s="400"/>
    </row>
    <row r="3" spans="1:4">
      <c r="A3" s="404" t="s">
        <v>899</v>
      </c>
      <c r="B3" s="405">
        <f>('EL-Položky'!F55)</f>
        <v>0</v>
      </c>
      <c r="C3" s="405"/>
      <c r="D3" s="400"/>
    </row>
    <row r="4" spans="1:4">
      <c r="A4" s="404" t="s">
        <v>900</v>
      </c>
      <c r="B4" s="405">
        <f>B3 * 'EL-Parametry'!B16 / 100</f>
        <v>0</v>
      </c>
      <c r="C4" s="405">
        <f>B3 * 'EL-Parametry'!B17 / 100</f>
        <v>0</v>
      </c>
      <c r="D4" s="400"/>
    </row>
    <row r="5" spans="1:4">
      <c r="A5" s="404" t="s">
        <v>901</v>
      </c>
      <c r="B5" s="405"/>
      <c r="C5" s="405">
        <f>('EL-Položky'!F160) + 0</f>
        <v>0</v>
      </c>
      <c r="D5" s="400"/>
    </row>
    <row r="6" spans="1:4">
      <c r="A6" s="404" t="s">
        <v>902</v>
      </c>
      <c r="B6" s="405"/>
      <c r="C6" s="405">
        <f>('EL-Položky'!H55) + ('EL-Položky'!H160) + 0</f>
        <v>0</v>
      </c>
      <c r="D6" s="400"/>
    </row>
    <row r="7" spans="1:4">
      <c r="A7" s="406" t="s">
        <v>903</v>
      </c>
      <c r="B7" s="407">
        <f>B3 + B4</f>
        <v>0</v>
      </c>
      <c r="C7" s="407">
        <f>C3 + C4 + C5 + C6</f>
        <v>0</v>
      </c>
      <c r="D7" s="400"/>
    </row>
    <row r="8" spans="1:4">
      <c r="A8" s="404" t="s">
        <v>904</v>
      </c>
      <c r="B8" s="405"/>
      <c r="C8" s="405">
        <f>(C5 + C6) * 'EL-Parametry'!B18 / 100</f>
        <v>0</v>
      </c>
      <c r="D8" s="400"/>
    </row>
    <row r="9" spans="1:4">
      <c r="A9" s="404" t="s">
        <v>905</v>
      </c>
      <c r="B9" s="405"/>
      <c r="C9" s="405">
        <f>0 + 0</f>
        <v>0</v>
      </c>
      <c r="D9" s="400"/>
    </row>
    <row r="10" spans="1:4">
      <c r="A10" s="404" t="s">
        <v>906</v>
      </c>
      <c r="B10" s="405"/>
      <c r="C10" s="405">
        <f>('EL-Položky'!F174) + ('EL-Položky'!H174)</f>
        <v>0</v>
      </c>
      <c r="D10" s="400"/>
    </row>
    <row r="11" spans="1:4">
      <c r="A11" s="404" t="s">
        <v>907</v>
      </c>
      <c r="B11" s="405"/>
      <c r="C11" s="405">
        <f>(C9 + C10) * 'EL-Parametry'!B19 / 100</f>
        <v>0</v>
      </c>
      <c r="D11" s="400"/>
    </row>
    <row r="12" spans="1:4">
      <c r="A12" s="406" t="s">
        <v>908</v>
      </c>
      <c r="B12" s="407">
        <f>B7</f>
        <v>0</v>
      </c>
      <c r="C12" s="407">
        <f>C7 + C8 + C9 + C10 + C11</f>
        <v>0</v>
      </c>
      <c r="D12" s="400"/>
    </row>
    <row r="13" spans="1:4">
      <c r="A13" s="404" t="s">
        <v>909</v>
      </c>
      <c r="B13" s="405"/>
      <c r="C13" s="405">
        <f>(B12 + C12) * 'EL-Parametry'!B21 / 100</f>
        <v>0</v>
      </c>
      <c r="D13" s="400"/>
    </row>
    <row r="14" spans="1:4">
      <c r="A14" s="404" t="s">
        <v>910</v>
      </c>
      <c r="B14" s="405"/>
      <c r="C14" s="405">
        <f>(B7 + C7) * 'EL-Parametry'!B22 / 100</f>
        <v>0</v>
      </c>
      <c r="D14" s="400"/>
    </row>
    <row r="15" spans="1:4">
      <c r="A15" s="402" t="s">
        <v>911</v>
      </c>
      <c r="B15" s="403"/>
      <c r="C15" s="403">
        <f>B12 + C12 + C13 + C14</f>
        <v>0</v>
      </c>
      <c r="D15" s="400"/>
    </row>
    <row r="16" spans="1:4">
      <c r="A16" s="404" t="s">
        <v>264</v>
      </c>
      <c r="B16" s="405"/>
      <c r="C16" s="405"/>
      <c r="D16" s="400"/>
    </row>
    <row r="17" spans="1:4">
      <c r="A17" s="402" t="s">
        <v>912</v>
      </c>
      <c r="B17" s="403"/>
      <c r="C17" s="403"/>
      <c r="D17" s="400"/>
    </row>
    <row r="18" spans="1:4">
      <c r="A18" s="404" t="s">
        <v>1270</v>
      </c>
      <c r="B18" s="405"/>
      <c r="C18" s="405">
        <f>(B12 + C12) * 'EL-Parametry'!B20 / 100</f>
        <v>0</v>
      </c>
      <c r="D18" s="400"/>
    </row>
    <row r="19" spans="1:4">
      <c r="A19" s="404" t="s">
        <v>913</v>
      </c>
      <c r="B19" s="405"/>
      <c r="C19" s="405">
        <f>C12 * 'EL-Parametry'!B23 / 100</f>
        <v>0</v>
      </c>
      <c r="D19" s="400"/>
    </row>
    <row r="20" spans="1:4">
      <c r="A20" s="404" t="s">
        <v>914</v>
      </c>
      <c r="B20" s="405"/>
      <c r="C20" s="405">
        <f>C12 * 'EL-Parametry'!B24 / 100</f>
        <v>0</v>
      </c>
      <c r="D20" s="400"/>
    </row>
    <row r="21" spans="1:4">
      <c r="A21" s="402" t="s">
        <v>915</v>
      </c>
      <c r="B21" s="403"/>
      <c r="C21" s="403">
        <f>C19 + C20 + C18</f>
        <v>0</v>
      </c>
      <c r="D21" s="400"/>
    </row>
    <row r="22" spans="1:4">
      <c r="A22" s="404" t="s">
        <v>916</v>
      </c>
      <c r="B22" s="405"/>
      <c r="C22" s="405">
        <f>'EL-Parametry'!B25 * 'EL-Parametry'!B28 * (C15 * 'EL-Parametry'!B27)^'EL-Parametry'!B26</f>
        <v>0</v>
      </c>
      <c r="D22" s="400"/>
    </row>
    <row r="23" spans="1:4">
      <c r="A23" s="404" t="s">
        <v>264</v>
      </c>
      <c r="B23" s="405"/>
      <c r="C23" s="405"/>
      <c r="D23" s="400"/>
    </row>
    <row r="24" spans="1:4">
      <c r="A24" s="408" t="s">
        <v>917</v>
      </c>
      <c r="B24" s="409"/>
      <c r="C24" s="409">
        <f>C15 + C21 + C22</f>
        <v>0</v>
      </c>
      <c r="D24" s="400"/>
    </row>
    <row r="25" spans="1:4">
      <c r="A25" s="404" t="s">
        <v>918</v>
      </c>
      <c r="B25" s="405">
        <f>(SUM('EL-Položky'!F52:F54)+SUM('EL-Položky'!F57:F126,'EL-Položky'!F128:F159)+SUM('EL-Položky'!F162:F173)) + (SUM('EL-Položky'!H52:H54)+SUM('EL-Položky'!H57:H126,'EL-Položky'!H128:H158)+SUM('EL-Položky'!H162:H173)) + B4 + C4 + C8 + C11 + C13 + C14 + C21 + C22</f>
        <v>0</v>
      </c>
      <c r="C25" s="405">
        <f>B25 * 'EL-Parametry'!B31 / 100</f>
        <v>0</v>
      </c>
      <c r="D25" s="400"/>
    </row>
    <row r="26" spans="1:4">
      <c r="A26" s="404" t="s">
        <v>919</v>
      </c>
      <c r="B26" s="405">
        <f>(SUM('EL-Položky'!F57,'EL-Položky'!F60,'EL-Položky'!F62,'EL-Položky'!F69,'EL-Položky'!F74,'EL-Položky'!F76,'EL-Položky'!F79,'EL-Položky'!F82,'EL-Položky'!F90,'EL-Položky'!F92,'EL-Položky'!F96,'EL-Položky'!F101,'EL-Položky'!F105,'EL-Položky'!F111,'EL-Položky'!F116,'EL-Položky'!F119,'EL-Položky'!F122,'EL-Položky'!F125,'EL-Položky'!F135:F139,'EL-Položky'!F143,'EL-Položky'!F151,'EL-Položky'!F153,'EL-Položky'!F155,'EL-Položky'!F158)+SUM('EL-Položky'!F162,'EL-Položky'!F164,'EL-Položky'!F166,'EL-Položky'!F168,'EL-Položky'!F172)) + (SUM('EL-Položky'!H57,'EL-Položky'!H60,'EL-Položky'!H62,'EL-Položky'!H69,'EL-Položky'!H74,'EL-Položky'!H76,'EL-Položky'!H79,'EL-Položky'!H82,'EL-Položky'!H90,'EL-Položky'!H92,'EL-Položky'!H96,'EL-Položky'!H101,'EL-Položky'!H105,'EL-Položky'!H111,'EL-Položky'!H116,'EL-Položky'!H119,'EL-Položky'!H122,'EL-Položky'!H125,'EL-Položky'!H135:H139,'EL-Položky'!H143,'EL-Položky'!H151,'EL-Položky'!H153,'EL-Položky'!H155,'EL-Položky'!H158)+SUM('EL-Položky'!H162,'EL-Položky'!H164,'EL-Položky'!H166,'EL-Položky'!H168,'EL-Položky'!H172))</f>
        <v>0</v>
      </c>
      <c r="C26" s="405">
        <f>B26 * 'EL-Parametry'!B32 / 100</f>
        <v>0</v>
      </c>
      <c r="D26" s="400"/>
    </row>
    <row r="27" spans="1:4">
      <c r="A27" s="408" t="s">
        <v>920</v>
      </c>
      <c r="B27" s="409"/>
      <c r="C27" s="409">
        <f>C24 + C25 + C26</f>
        <v>0</v>
      </c>
      <c r="D27" s="400"/>
    </row>
    <row r="28" spans="1:4">
      <c r="A28" s="404" t="s">
        <v>264</v>
      </c>
      <c r="B28" s="405"/>
      <c r="C28" s="405"/>
      <c r="D28" s="400"/>
    </row>
    <row r="29" spans="1:4">
      <c r="A29" s="402" t="s">
        <v>921</v>
      </c>
      <c r="B29" s="410" t="s">
        <v>922</v>
      </c>
      <c r="C29" s="410" t="s">
        <v>923</v>
      </c>
      <c r="D29" s="400"/>
    </row>
    <row r="30" spans="1:4">
      <c r="A30" s="404" t="s">
        <v>1271</v>
      </c>
      <c r="B30" s="405">
        <f>('EL-Položky'!F50)</f>
        <v>0</v>
      </c>
      <c r="C30" s="405">
        <f>('EL-Položky'!H50)</f>
        <v>0</v>
      </c>
      <c r="D30" s="400"/>
    </row>
    <row r="31" spans="1:4">
      <c r="A31" s="404" t="s">
        <v>924</v>
      </c>
      <c r="B31" s="405">
        <f>('EL-Položky'!F55)</f>
        <v>0</v>
      </c>
      <c r="C31" s="405">
        <f>('EL-Položky'!H55)</f>
        <v>0</v>
      </c>
      <c r="D31" s="400"/>
    </row>
    <row r="32" spans="1:4">
      <c r="A32" s="404" t="s">
        <v>356</v>
      </c>
      <c r="B32" s="405">
        <f>('EL-Položky'!F160)</f>
        <v>0</v>
      </c>
      <c r="C32" s="405">
        <f>('EL-Položky'!H160)</f>
        <v>0</v>
      </c>
      <c r="D32" s="400"/>
    </row>
    <row r="33" spans="1:4">
      <c r="A33" s="404" t="s">
        <v>906</v>
      </c>
      <c r="B33" s="405">
        <f>('EL-Položky'!F174)</f>
        <v>0</v>
      </c>
      <c r="C33" s="405">
        <f>('EL-Položky'!H174)</f>
        <v>0</v>
      </c>
      <c r="D33" s="400"/>
    </row>
    <row r="35" spans="1:4" ht="21">
      <c r="A35" s="411" t="s">
        <v>1168</v>
      </c>
    </row>
  </sheetData>
  <sheetProtection algorithmName="SHA-512" hashValue="Sxe3uHa9I1ncyUtutK9idNre9o0EYiU8duFyYqSIncFpI02ghpoq5aaRuSTkSxQQ9cXg8Ud6YeV8SQ/CAu11/w==" saltValue="gF7O9xlbnSisc8v0/NQnmA==" spinCount="100000" sheet="1" objects="1" scenarios="1" formatCells="0" formatColumns="0" formatRows="0"/>
  <pageMargins left="0.70866141732283472" right="0.70866141732283472" top="1.0236220472440944" bottom="0.78740157480314965" header="0.59055118110236227" footer="0.31496062992125984"/>
  <pageSetup paperSize="9" orientation="portrait" r:id="rId1"/>
  <headerFooter>
    <oddHeader>&amp;L&amp;"-,Tučné"&amp;14ELEKTROINSTALACE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DB5F5-C410-46DA-B4ED-ACE7743AD9DD}">
  <dimension ref="A1:L174"/>
  <sheetViews>
    <sheetView workbookViewId="0">
      <selection activeCell="A2" sqref="A2"/>
    </sheetView>
  </sheetViews>
  <sheetFormatPr defaultRowHeight="15"/>
  <cols>
    <col min="1" max="1" width="5.5703125" style="435" bestFit="1" customWidth="1"/>
    <col min="2" max="2" width="59.5703125" style="435" customWidth="1"/>
    <col min="3" max="3" width="3.5703125" style="435" bestFit="1" customWidth="1"/>
    <col min="4" max="4" width="7" style="436" bestFit="1" customWidth="1"/>
    <col min="5" max="5" width="8.7109375" style="437" bestFit="1" customWidth="1"/>
    <col min="6" max="6" width="11.42578125" style="436" bestFit="1" customWidth="1"/>
    <col min="7" max="7" width="7" style="437" bestFit="1" customWidth="1"/>
    <col min="8" max="8" width="11.28515625" style="436" bestFit="1" customWidth="1"/>
    <col min="9" max="9" width="13.140625" style="436" bestFit="1" customWidth="1"/>
    <col min="10" max="11" width="9.140625" style="418"/>
    <col min="12" max="12" width="9" style="418" hidden="1" customWidth="1"/>
    <col min="13" max="16384" width="9.140625" style="418"/>
  </cols>
  <sheetData>
    <row r="1" spans="1:12">
      <c r="A1" s="414" t="s">
        <v>925</v>
      </c>
      <c r="B1" s="414" t="s">
        <v>5</v>
      </c>
      <c r="C1" s="414" t="s">
        <v>926</v>
      </c>
      <c r="D1" s="415" t="s">
        <v>927</v>
      </c>
      <c r="E1" s="416" t="s">
        <v>922</v>
      </c>
      <c r="F1" s="415" t="s">
        <v>928</v>
      </c>
      <c r="G1" s="416" t="s">
        <v>923</v>
      </c>
      <c r="H1" s="415" t="s">
        <v>929</v>
      </c>
      <c r="I1" s="415" t="s">
        <v>1</v>
      </c>
      <c r="J1" s="417"/>
      <c r="K1" s="417"/>
      <c r="L1" s="418">
        <f>'EL-Parametry'!B34/100*F58+'EL-Parametry'!B34/100*F59+'EL-Parametry'!B34/100*F61+'EL-Parametry'!B34/100*F63+'EL-Parametry'!B34/100*F64+'EL-Parametry'!B34/100*F65+'EL-Parametry'!B34/100*F66+'EL-Parametry'!B34/100*F67+'EL-Parametry'!B34/100*F68+'EL-Parametry'!B34/100*F70+'EL-Parametry'!B34/100*F71+'EL-Parametry'!B34/100*F72+'EL-Parametry'!B34/100*F73+'EL-Parametry'!B34/100*F75+'EL-Parametry'!B34/100*F77+'EL-Parametry'!B34/100*F78+'EL-Parametry'!B34/100*F80+'EL-Parametry'!B34/100*F81+'EL-Parametry'!B34/100*F83+'EL-Parametry'!B34/100*F84+'EL-Parametry'!B34/100*F85+'EL-Parametry'!B34/100*F86+'EL-Parametry'!B34/100*F87</f>
        <v>0</v>
      </c>
    </row>
    <row r="2" spans="1:12">
      <c r="A2" s="419" t="s">
        <v>264</v>
      </c>
      <c r="B2" s="420" t="s">
        <v>930</v>
      </c>
      <c r="C2" s="419" t="s">
        <v>264</v>
      </c>
      <c r="D2" s="421"/>
      <c r="E2" s="422"/>
      <c r="F2" s="421"/>
      <c r="G2" s="422"/>
      <c r="H2" s="421"/>
      <c r="I2" s="421"/>
      <c r="J2" s="417"/>
      <c r="K2" s="417"/>
      <c r="L2" s="418">
        <f>L1+'EL-Parametry'!B34/100*F88+'EL-Parametry'!B34/100*F89+'EL-Parametry'!B34/100*F91+'EL-Parametry'!B34/100*F93+'EL-Parametry'!B34/100*F94+'EL-Parametry'!B34/100*F95+'EL-Parametry'!B34/100*F97+'EL-Parametry'!B34/100*F98+'EL-Parametry'!B34/100*F99+'EL-Parametry'!B34/100*F100+'EL-Parametry'!B34/100*F102+'EL-Parametry'!B34/100*F103+'EL-Parametry'!B34/100*F104+'EL-Parametry'!B34/100*F106+'EL-Parametry'!B34/100*F107+'EL-Parametry'!B34/100*F108+'EL-Parametry'!B34/100*F109+'EL-Parametry'!B34/100*F110+'EL-Parametry'!B34/100*F112+'EL-Parametry'!B34/100*F113+'EL-Parametry'!B34/100*F114+'EL-Parametry'!B34/100*F115</f>
        <v>0</v>
      </c>
    </row>
    <row r="3" spans="1:12" ht="36.75">
      <c r="A3" s="419" t="s">
        <v>264</v>
      </c>
      <c r="B3" s="420" t="s">
        <v>931</v>
      </c>
      <c r="C3" s="419" t="s">
        <v>264</v>
      </c>
      <c r="D3" s="421"/>
      <c r="E3" s="422"/>
      <c r="F3" s="421"/>
      <c r="G3" s="422"/>
      <c r="H3" s="421"/>
      <c r="I3" s="421"/>
      <c r="J3" s="417"/>
      <c r="K3" s="417"/>
      <c r="L3" s="418">
        <f>L2+'EL-Parametry'!B34/100*F117+'EL-Parametry'!B34/100*F118+'EL-Parametry'!B34/100*F120+'EL-Parametry'!B34/100*F121+'EL-Parametry'!B34/100*F123+'EL-Parametry'!B34/100*F124+'EL-Parametry'!B34/100*F126+'EL-Parametry'!B34/100*F128+'EL-Parametry'!B34/100*F129+'EL-Parametry'!B34/100*F130+'EL-Parametry'!B34/100*F131+'EL-Parametry'!B34/100*F132+'EL-Parametry'!B34/100*F133+'EL-Parametry'!B34/100*F134+'EL-Parametry'!B33/100*F140+'EL-Parametry'!B33/100*F141+'EL-Parametry'!B33/100*F142+'EL-Parametry'!B34/100*F144+'EL-Parametry'!B34/100*F145+'EL-Parametry'!B34/100*F146+'EL-Parametry'!B34/100*F147+'EL-Parametry'!B34/100*F148</f>
        <v>0</v>
      </c>
    </row>
    <row r="4" spans="1:12" ht="24.75">
      <c r="A4" s="419" t="s">
        <v>264</v>
      </c>
      <c r="B4" s="420" t="s">
        <v>932</v>
      </c>
      <c r="C4" s="419" t="s">
        <v>264</v>
      </c>
      <c r="D4" s="421"/>
      <c r="E4" s="422"/>
      <c r="F4" s="421"/>
      <c r="G4" s="422"/>
      <c r="H4" s="421"/>
      <c r="I4" s="421"/>
      <c r="J4" s="417"/>
      <c r="K4" s="417"/>
    </row>
    <row r="5" spans="1:12" ht="36.75">
      <c r="A5" s="419" t="s">
        <v>264</v>
      </c>
      <c r="B5" s="420" t="s">
        <v>933</v>
      </c>
      <c r="C5" s="419" t="s">
        <v>264</v>
      </c>
      <c r="D5" s="421"/>
      <c r="E5" s="422"/>
      <c r="F5" s="421"/>
      <c r="G5" s="422"/>
      <c r="H5" s="421"/>
      <c r="I5" s="421"/>
      <c r="J5" s="417"/>
      <c r="K5" s="417"/>
    </row>
    <row r="6" spans="1:12" ht="48.75">
      <c r="A6" s="419" t="s">
        <v>264</v>
      </c>
      <c r="B6" s="420" t="s">
        <v>934</v>
      </c>
      <c r="C6" s="419" t="s">
        <v>264</v>
      </c>
      <c r="D6" s="421"/>
      <c r="E6" s="422"/>
      <c r="F6" s="421"/>
      <c r="G6" s="422"/>
      <c r="H6" s="421"/>
      <c r="I6" s="421"/>
      <c r="J6" s="417"/>
      <c r="K6" s="417"/>
    </row>
    <row r="7" spans="1:12" ht="84.75">
      <c r="A7" s="419" t="s">
        <v>264</v>
      </c>
      <c r="B7" s="420" t="s">
        <v>935</v>
      </c>
      <c r="C7" s="419" t="s">
        <v>264</v>
      </c>
      <c r="D7" s="421"/>
      <c r="E7" s="422"/>
      <c r="F7" s="421"/>
      <c r="G7" s="422"/>
      <c r="H7" s="421"/>
      <c r="I7" s="421"/>
      <c r="J7" s="417"/>
      <c r="K7" s="417"/>
    </row>
    <row r="8" spans="1:12">
      <c r="A8" s="423" t="s">
        <v>264</v>
      </c>
      <c r="B8" s="423" t="s">
        <v>1401</v>
      </c>
      <c r="C8" s="423" t="s">
        <v>264</v>
      </c>
      <c r="D8" s="424"/>
      <c r="E8" s="425"/>
      <c r="F8" s="424"/>
      <c r="G8" s="425"/>
      <c r="H8" s="424"/>
      <c r="I8" s="424"/>
      <c r="J8" s="417"/>
      <c r="K8" s="417"/>
    </row>
    <row r="9" spans="1:12">
      <c r="A9" s="426" t="s">
        <v>49</v>
      </c>
      <c r="B9" s="426" t="s">
        <v>1272</v>
      </c>
      <c r="C9" s="426" t="s">
        <v>936</v>
      </c>
      <c r="D9" s="427">
        <v>1</v>
      </c>
      <c r="E9" s="428"/>
      <c r="F9" s="427">
        <f t="shared" ref="F9:F49" si="0">D9*E9</f>
        <v>0</v>
      </c>
      <c r="G9" s="429">
        <v>0</v>
      </c>
      <c r="H9" s="427">
        <f t="shared" ref="H9:H49" si="1">D9*G9</f>
        <v>0</v>
      </c>
      <c r="I9" s="427">
        <f t="shared" ref="I9:I49" si="2">F9+H9</f>
        <v>0</v>
      </c>
      <c r="J9" s="417"/>
      <c r="K9" s="417"/>
    </row>
    <row r="10" spans="1:12">
      <c r="A10" s="426" t="s">
        <v>51</v>
      </c>
      <c r="B10" s="426" t="s">
        <v>1273</v>
      </c>
      <c r="C10" s="426" t="s">
        <v>936</v>
      </c>
      <c r="D10" s="427">
        <v>1</v>
      </c>
      <c r="E10" s="428"/>
      <c r="F10" s="427">
        <f t="shared" si="0"/>
        <v>0</v>
      </c>
      <c r="G10" s="429">
        <v>0</v>
      </c>
      <c r="H10" s="427">
        <f t="shared" si="1"/>
        <v>0</v>
      </c>
      <c r="I10" s="427">
        <f t="shared" si="2"/>
        <v>0</v>
      </c>
      <c r="J10" s="417"/>
      <c r="K10" s="417"/>
    </row>
    <row r="11" spans="1:12">
      <c r="A11" s="426" t="s">
        <v>938</v>
      </c>
      <c r="B11" s="426" t="s">
        <v>1274</v>
      </c>
      <c r="C11" s="426" t="s">
        <v>936</v>
      </c>
      <c r="D11" s="427">
        <v>1</v>
      </c>
      <c r="E11" s="428"/>
      <c r="F11" s="427">
        <f t="shared" si="0"/>
        <v>0</v>
      </c>
      <c r="G11" s="429">
        <v>0</v>
      </c>
      <c r="H11" s="427">
        <f t="shared" si="1"/>
        <v>0</v>
      </c>
      <c r="I11" s="427">
        <f t="shared" si="2"/>
        <v>0</v>
      </c>
      <c r="J11" s="417"/>
      <c r="K11" s="417"/>
    </row>
    <row r="12" spans="1:12">
      <c r="A12" s="426" t="s">
        <v>942</v>
      </c>
      <c r="B12" s="426" t="s">
        <v>1275</v>
      </c>
      <c r="C12" s="426" t="s">
        <v>936</v>
      </c>
      <c r="D12" s="427">
        <v>1</v>
      </c>
      <c r="E12" s="428"/>
      <c r="F12" s="427">
        <f t="shared" si="0"/>
        <v>0</v>
      </c>
      <c r="G12" s="429">
        <v>0</v>
      </c>
      <c r="H12" s="427">
        <f t="shared" si="1"/>
        <v>0</v>
      </c>
      <c r="I12" s="427">
        <f t="shared" si="2"/>
        <v>0</v>
      </c>
      <c r="J12" s="417"/>
      <c r="K12" s="417"/>
    </row>
    <row r="13" spans="1:12">
      <c r="A13" s="426" t="s">
        <v>944</v>
      </c>
      <c r="B13" s="426" t="s">
        <v>1276</v>
      </c>
      <c r="C13" s="426" t="s">
        <v>936</v>
      </c>
      <c r="D13" s="427">
        <v>1</v>
      </c>
      <c r="E13" s="428"/>
      <c r="F13" s="427">
        <f t="shared" si="0"/>
        <v>0</v>
      </c>
      <c r="G13" s="429">
        <v>0</v>
      </c>
      <c r="H13" s="427">
        <f t="shared" si="1"/>
        <v>0</v>
      </c>
      <c r="I13" s="427">
        <f t="shared" si="2"/>
        <v>0</v>
      </c>
      <c r="J13" s="417"/>
      <c r="K13" s="417"/>
    </row>
    <row r="14" spans="1:12">
      <c r="A14" s="426" t="s">
        <v>947</v>
      </c>
      <c r="B14" s="426" t="s">
        <v>1277</v>
      </c>
      <c r="C14" s="426" t="s">
        <v>936</v>
      </c>
      <c r="D14" s="427">
        <v>1</v>
      </c>
      <c r="E14" s="428"/>
      <c r="F14" s="427">
        <f t="shared" si="0"/>
        <v>0</v>
      </c>
      <c r="G14" s="429">
        <v>0</v>
      </c>
      <c r="H14" s="427">
        <f t="shared" si="1"/>
        <v>0</v>
      </c>
      <c r="I14" s="427">
        <f t="shared" si="2"/>
        <v>0</v>
      </c>
      <c r="J14" s="417"/>
      <c r="K14" s="417"/>
    </row>
    <row r="15" spans="1:12">
      <c r="A15" s="426" t="s">
        <v>950</v>
      </c>
      <c r="B15" s="426" t="s">
        <v>1278</v>
      </c>
      <c r="C15" s="426" t="s">
        <v>936</v>
      </c>
      <c r="D15" s="427">
        <v>3</v>
      </c>
      <c r="E15" s="428"/>
      <c r="F15" s="427">
        <f t="shared" si="0"/>
        <v>0</v>
      </c>
      <c r="G15" s="429">
        <v>0</v>
      </c>
      <c r="H15" s="427">
        <f t="shared" si="1"/>
        <v>0</v>
      </c>
      <c r="I15" s="427">
        <f t="shared" si="2"/>
        <v>0</v>
      </c>
      <c r="J15" s="417"/>
      <c r="K15" s="417"/>
    </row>
    <row r="16" spans="1:12">
      <c r="A16" s="426" t="s">
        <v>952</v>
      </c>
      <c r="B16" s="426" t="s">
        <v>1279</v>
      </c>
      <c r="C16" s="426" t="s">
        <v>936</v>
      </c>
      <c r="D16" s="427">
        <v>1</v>
      </c>
      <c r="E16" s="428"/>
      <c r="F16" s="427">
        <f t="shared" si="0"/>
        <v>0</v>
      </c>
      <c r="G16" s="429">
        <v>0</v>
      </c>
      <c r="H16" s="427">
        <f t="shared" si="1"/>
        <v>0</v>
      </c>
      <c r="I16" s="427">
        <f t="shared" si="2"/>
        <v>0</v>
      </c>
      <c r="J16" s="417"/>
      <c r="K16" s="417"/>
    </row>
    <row r="17" spans="1:11">
      <c r="A17" s="426" t="s">
        <v>954</v>
      </c>
      <c r="B17" s="426" t="s">
        <v>1280</v>
      </c>
      <c r="C17" s="426" t="s">
        <v>936</v>
      </c>
      <c r="D17" s="427">
        <v>1</v>
      </c>
      <c r="E17" s="428"/>
      <c r="F17" s="427">
        <f t="shared" si="0"/>
        <v>0</v>
      </c>
      <c r="G17" s="429">
        <v>0</v>
      </c>
      <c r="H17" s="427">
        <f t="shared" si="1"/>
        <v>0</v>
      </c>
      <c r="I17" s="427">
        <f t="shared" si="2"/>
        <v>0</v>
      </c>
      <c r="J17" s="417"/>
      <c r="K17" s="417"/>
    </row>
    <row r="18" spans="1:11">
      <c r="A18" s="426" t="s">
        <v>956</v>
      </c>
      <c r="B18" s="426" t="s">
        <v>1281</v>
      </c>
      <c r="C18" s="426" t="s">
        <v>936</v>
      </c>
      <c r="D18" s="427">
        <v>1</v>
      </c>
      <c r="E18" s="428"/>
      <c r="F18" s="427">
        <f t="shared" si="0"/>
        <v>0</v>
      </c>
      <c r="G18" s="429">
        <v>0</v>
      </c>
      <c r="H18" s="427">
        <f t="shared" si="1"/>
        <v>0</v>
      </c>
      <c r="I18" s="427">
        <f t="shared" si="2"/>
        <v>0</v>
      </c>
      <c r="J18" s="417"/>
      <c r="K18" s="417"/>
    </row>
    <row r="19" spans="1:11">
      <c r="A19" s="426" t="s">
        <v>958</v>
      </c>
      <c r="B19" s="426" t="s">
        <v>1282</v>
      </c>
      <c r="C19" s="426" t="s">
        <v>936</v>
      </c>
      <c r="D19" s="427">
        <v>5</v>
      </c>
      <c r="E19" s="428"/>
      <c r="F19" s="427">
        <f t="shared" si="0"/>
        <v>0</v>
      </c>
      <c r="G19" s="429">
        <v>0</v>
      </c>
      <c r="H19" s="427">
        <f t="shared" si="1"/>
        <v>0</v>
      </c>
      <c r="I19" s="427">
        <f t="shared" si="2"/>
        <v>0</v>
      </c>
      <c r="J19" s="417"/>
      <c r="K19" s="417"/>
    </row>
    <row r="20" spans="1:11">
      <c r="A20" s="426" t="s">
        <v>961</v>
      </c>
      <c r="B20" s="426" t="s">
        <v>1283</v>
      </c>
      <c r="C20" s="426" t="s">
        <v>936</v>
      </c>
      <c r="D20" s="427">
        <v>4</v>
      </c>
      <c r="E20" s="428"/>
      <c r="F20" s="427">
        <f t="shared" si="0"/>
        <v>0</v>
      </c>
      <c r="G20" s="429">
        <v>0</v>
      </c>
      <c r="H20" s="427">
        <f t="shared" si="1"/>
        <v>0</v>
      </c>
      <c r="I20" s="427">
        <f t="shared" si="2"/>
        <v>0</v>
      </c>
      <c r="J20" s="417"/>
      <c r="K20" s="417"/>
    </row>
    <row r="21" spans="1:11">
      <c r="A21" s="426" t="s">
        <v>963</v>
      </c>
      <c r="B21" s="426" t="s">
        <v>1284</v>
      </c>
      <c r="C21" s="426" t="s">
        <v>936</v>
      </c>
      <c r="D21" s="427">
        <v>4</v>
      </c>
      <c r="E21" s="428"/>
      <c r="F21" s="427">
        <f t="shared" si="0"/>
        <v>0</v>
      </c>
      <c r="G21" s="429">
        <v>0</v>
      </c>
      <c r="H21" s="427">
        <f t="shared" si="1"/>
        <v>0</v>
      </c>
      <c r="I21" s="427">
        <f t="shared" si="2"/>
        <v>0</v>
      </c>
      <c r="J21" s="417"/>
      <c r="K21" s="417"/>
    </row>
    <row r="22" spans="1:11">
      <c r="A22" s="426" t="s">
        <v>965</v>
      </c>
      <c r="B22" s="426" t="s">
        <v>1285</v>
      </c>
      <c r="C22" s="426" t="s">
        <v>936</v>
      </c>
      <c r="D22" s="427">
        <v>4</v>
      </c>
      <c r="E22" s="428"/>
      <c r="F22" s="427">
        <f t="shared" si="0"/>
        <v>0</v>
      </c>
      <c r="G22" s="429">
        <v>0</v>
      </c>
      <c r="H22" s="427">
        <f t="shared" si="1"/>
        <v>0</v>
      </c>
      <c r="I22" s="427">
        <f t="shared" si="2"/>
        <v>0</v>
      </c>
      <c r="J22" s="417"/>
      <c r="K22" s="417"/>
    </row>
    <row r="23" spans="1:11">
      <c r="A23" s="426" t="s">
        <v>967</v>
      </c>
      <c r="B23" s="426" t="s">
        <v>1286</v>
      </c>
      <c r="C23" s="426" t="s">
        <v>936</v>
      </c>
      <c r="D23" s="427">
        <v>1</v>
      </c>
      <c r="E23" s="428"/>
      <c r="F23" s="427">
        <f t="shared" si="0"/>
        <v>0</v>
      </c>
      <c r="G23" s="429">
        <v>0</v>
      </c>
      <c r="H23" s="427">
        <f t="shared" si="1"/>
        <v>0</v>
      </c>
      <c r="I23" s="427">
        <f t="shared" si="2"/>
        <v>0</v>
      </c>
      <c r="J23" s="417"/>
      <c r="K23" s="417"/>
    </row>
    <row r="24" spans="1:11">
      <c r="A24" s="426" t="s">
        <v>970</v>
      </c>
      <c r="B24" s="426" t="s">
        <v>1287</v>
      </c>
      <c r="C24" s="426" t="s">
        <v>936</v>
      </c>
      <c r="D24" s="427">
        <v>3</v>
      </c>
      <c r="E24" s="428"/>
      <c r="F24" s="427">
        <f t="shared" si="0"/>
        <v>0</v>
      </c>
      <c r="G24" s="429">
        <v>0</v>
      </c>
      <c r="H24" s="427">
        <f t="shared" si="1"/>
        <v>0</v>
      </c>
      <c r="I24" s="427">
        <f t="shared" si="2"/>
        <v>0</v>
      </c>
      <c r="J24" s="417"/>
      <c r="K24" s="417"/>
    </row>
    <row r="25" spans="1:11">
      <c r="A25" s="426" t="s">
        <v>973</v>
      </c>
      <c r="B25" s="426" t="s">
        <v>1288</v>
      </c>
      <c r="C25" s="426" t="s">
        <v>936</v>
      </c>
      <c r="D25" s="427">
        <v>1</v>
      </c>
      <c r="E25" s="428"/>
      <c r="F25" s="427">
        <f t="shared" si="0"/>
        <v>0</v>
      </c>
      <c r="G25" s="429">
        <v>0</v>
      </c>
      <c r="H25" s="427">
        <f t="shared" si="1"/>
        <v>0</v>
      </c>
      <c r="I25" s="427">
        <f t="shared" si="2"/>
        <v>0</v>
      </c>
      <c r="J25" s="417"/>
      <c r="K25" s="417"/>
    </row>
    <row r="26" spans="1:11">
      <c r="A26" s="426" t="s">
        <v>975</v>
      </c>
      <c r="B26" s="426" t="s">
        <v>1289</v>
      </c>
      <c r="C26" s="426" t="s">
        <v>936</v>
      </c>
      <c r="D26" s="427">
        <v>1</v>
      </c>
      <c r="E26" s="428"/>
      <c r="F26" s="427">
        <f t="shared" si="0"/>
        <v>0</v>
      </c>
      <c r="G26" s="429">
        <v>0</v>
      </c>
      <c r="H26" s="427">
        <f t="shared" si="1"/>
        <v>0</v>
      </c>
      <c r="I26" s="427">
        <f t="shared" si="2"/>
        <v>0</v>
      </c>
      <c r="J26" s="417"/>
      <c r="K26" s="417"/>
    </row>
    <row r="27" spans="1:11">
      <c r="A27" s="426" t="s">
        <v>978</v>
      </c>
      <c r="B27" s="426" t="s">
        <v>1290</v>
      </c>
      <c r="C27" s="426" t="s">
        <v>936</v>
      </c>
      <c r="D27" s="427">
        <v>1</v>
      </c>
      <c r="E27" s="428"/>
      <c r="F27" s="427">
        <f t="shared" si="0"/>
        <v>0</v>
      </c>
      <c r="G27" s="429">
        <v>0</v>
      </c>
      <c r="H27" s="427">
        <f t="shared" si="1"/>
        <v>0</v>
      </c>
      <c r="I27" s="427">
        <f t="shared" si="2"/>
        <v>0</v>
      </c>
      <c r="J27" s="417"/>
      <c r="K27" s="417"/>
    </row>
    <row r="28" spans="1:11">
      <c r="A28" s="426" t="s">
        <v>980</v>
      </c>
      <c r="B28" s="426" t="s">
        <v>1291</v>
      </c>
      <c r="C28" s="426" t="s">
        <v>936</v>
      </c>
      <c r="D28" s="427">
        <v>1</v>
      </c>
      <c r="E28" s="428"/>
      <c r="F28" s="427">
        <f t="shared" si="0"/>
        <v>0</v>
      </c>
      <c r="G28" s="429">
        <v>0</v>
      </c>
      <c r="H28" s="427">
        <f t="shared" si="1"/>
        <v>0</v>
      </c>
      <c r="I28" s="427">
        <f t="shared" si="2"/>
        <v>0</v>
      </c>
      <c r="J28" s="417"/>
      <c r="K28" s="417"/>
    </row>
    <row r="29" spans="1:11">
      <c r="A29" s="426" t="s">
        <v>983</v>
      </c>
      <c r="B29" s="426" t="s">
        <v>1292</v>
      </c>
      <c r="C29" s="426" t="s">
        <v>936</v>
      </c>
      <c r="D29" s="427">
        <v>1</v>
      </c>
      <c r="E29" s="428"/>
      <c r="F29" s="427">
        <f t="shared" si="0"/>
        <v>0</v>
      </c>
      <c r="G29" s="429">
        <v>0</v>
      </c>
      <c r="H29" s="427">
        <f t="shared" si="1"/>
        <v>0</v>
      </c>
      <c r="I29" s="427">
        <f t="shared" si="2"/>
        <v>0</v>
      </c>
      <c r="J29" s="417"/>
      <c r="K29" s="417"/>
    </row>
    <row r="30" spans="1:11">
      <c r="A30" s="426" t="s">
        <v>985</v>
      </c>
      <c r="B30" s="426" t="s">
        <v>1293</v>
      </c>
      <c r="C30" s="426" t="s">
        <v>936</v>
      </c>
      <c r="D30" s="427">
        <v>4</v>
      </c>
      <c r="E30" s="428"/>
      <c r="F30" s="427">
        <f t="shared" si="0"/>
        <v>0</v>
      </c>
      <c r="G30" s="429">
        <v>0</v>
      </c>
      <c r="H30" s="427">
        <f t="shared" si="1"/>
        <v>0</v>
      </c>
      <c r="I30" s="427">
        <f t="shared" si="2"/>
        <v>0</v>
      </c>
      <c r="J30" s="417"/>
      <c r="K30" s="417"/>
    </row>
    <row r="31" spans="1:11">
      <c r="A31" s="426" t="s">
        <v>987</v>
      </c>
      <c r="B31" s="426" t="s">
        <v>1294</v>
      </c>
      <c r="C31" s="426" t="s">
        <v>936</v>
      </c>
      <c r="D31" s="427">
        <v>3</v>
      </c>
      <c r="E31" s="428"/>
      <c r="F31" s="427">
        <f t="shared" si="0"/>
        <v>0</v>
      </c>
      <c r="G31" s="429">
        <v>0</v>
      </c>
      <c r="H31" s="427">
        <f t="shared" si="1"/>
        <v>0</v>
      </c>
      <c r="I31" s="427">
        <f t="shared" si="2"/>
        <v>0</v>
      </c>
      <c r="J31" s="417"/>
      <c r="K31" s="417"/>
    </row>
    <row r="32" spans="1:11">
      <c r="A32" s="426" t="s">
        <v>989</v>
      </c>
      <c r="B32" s="426" t="s">
        <v>1295</v>
      </c>
      <c r="C32" s="426" t="s">
        <v>936</v>
      </c>
      <c r="D32" s="427">
        <v>1</v>
      </c>
      <c r="E32" s="428"/>
      <c r="F32" s="427">
        <f t="shared" si="0"/>
        <v>0</v>
      </c>
      <c r="G32" s="429">
        <v>0</v>
      </c>
      <c r="H32" s="427">
        <f t="shared" si="1"/>
        <v>0</v>
      </c>
      <c r="I32" s="427">
        <f t="shared" si="2"/>
        <v>0</v>
      </c>
      <c r="J32" s="417"/>
      <c r="K32" s="417"/>
    </row>
    <row r="33" spans="1:11">
      <c r="A33" s="426" t="s">
        <v>991</v>
      </c>
      <c r="B33" s="426" t="s">
        <v>1296</v>
      </c>
      <c r="C33" s="426" t="s">
        <v>936</v>
      </c>
      <c r="D33" s="427">
        <v>2</v>
      </c>
      <c r="E33" s="428"/>
      <c r="F33" s="427">
        <f t="shared" si="0"/>
        <v>0</v>
      </c>
      <c r="G33" s="429">
        <v>0</v>
      </c>
      <c r="H33" s="427">
        <f t="shared" si="1"/>
        <v>0</v>
      </c>
      <c r="I33" s="427">
        <f t="shared" si="2"/>
        <v>0</v>
      </c>
      <c r="J33" s="417"/>
      <c r="K33" s="417"/>
    </row>
    <row r="34" spans="1:11">
      <c r="A34" s="426" t="s">
        <v>993</v>
      </c>
      <c r="B34" s="426" t="s">
        <v>1297</v>
      </c>
      <c r="C34" s="426" t="s">
        <v>936</v>
      </c>
      <c r="D34" s="427">
        <v>1</v>
      </c>
      <c r="E34" s="428"/>
      <c r="F34" s="427">
        <f t="shared" si="0"/>
        <v>0</v>
      </c>
      <c r="G34" s="429">
        <v>0</v>
      </c>
      <c r="H34" s="427">
        <f t="shared" si="1"/>
        <v>0</v>
      </c>
      <c r="I34" s="427">
        <f t="shared" si="2"/>
        <v>0</v>
      </c>
      <c r="J34" s="417"/>
      <c r="K34" s="417"/>
    </row>
    <row r="35" spans="1:11">
      <c r="A35" s="426" t="s">
        <v>995</v>
      </c>
      <c r="B35" s="426" t="s">
        <v>1298</v>
      </c>
      <c r="C35" s="426" t="s">
        <v>936</v>
      </c>
      <c r="D35" s="427">
        <v>3</v>
      </c>
      <c r="E35" s="428"/>
      <c r="F35" s="427">
        <f t="shared" si="0"/>
        <v>0</v>
      </c>
      <c r="G35" s="429">
        <v>0</v>
      </c>
      <c r="H35" s="427">
        <f t="shared" si="1"/>
        <v>0</v>
      </c>
      <c r="I35" s="427">
        <f t="shared" si="2"/>
        <v>0</v>
      </c>
      <c r="J35" s="417"/>
      <c r="K35" s="417"/>
    </row>
    <row r="36" spans="1:11">
      <c r="A36" s="426" t="s">
        <v>998</v>
      </c>
      <c r="B36" s="426" t="s">
        <v>1299</v>
      </c>
      <c r="C36" s="426" t="s">
        <v>936</v>
      </c>
      <c r="D36" s="427">
        <v>1</v>
      </c>
      <c r="E36" s="428"/>
      <c r="F36" s="427">
        <f t="shared" si="0"/>
        <v>0</v>
      </c>
      <c r="G36" s="429">
        <v>0</v>
      </c>
      <c r="H36" s="427">
        <f t="shared" si="1"/>
        <v>0</v>
      </c>
      <c r="I36" s="427">
        <f t="shared" si="2"/>
        <v>0</v>
      </c>
      <c r="J36" s="417"/>
      <c r="K36" s="417"/>
    </row>
    <row r="37" spans="1:11">
      <c r="A37" s="426" t="s">
        <v>1000</v>
      </c>
      <c r="B37" s="426" t="s">
        <v>1300</v>
      </c>
      <c r="C37" s="426" t="s">
        <v>936</v>
      </c>
      <c r="D37" s="427">
        <v>2</v>
      </c>
      <c r="E37" s="428"/>
      <c r="F37" s="427">
        <f t="shared" si="0"/>
        <v>0</v>
      </c>
      <c r="G37" s="429">
        <v>0</v>
      </c>
      <c r="H37" s="427">
        <f t="shared" si="1"/>
        <v>0</v>
      </c>
      <c r="I37" s="427">
        <f t="shared" si="2"/>
        <v>0</v>
      </c>
      <c r="J37" s="417"/>
      <c r="K37" s="417"/>
    </row>
    <row r="38" spans="1:11">
      <c r="A38" s="426" t="s">
        <v>1002</v>
      </c>
      <c r="B38" s="426" t="s">
        <v>1301</v>
      </c>
      <c r="C38" s="426" t="s">
        <v>936</v>
      </c>
      <c r="D38" s="427">
        <v>10</v>
      </c>
      <c r="E38" s="428"/>
      <c r="F38" s="427">
        <f t="shared" si="0"/>
        <v>0</v>
      </c>
      <c r="G38" s="429">
        <v>0</v>
      </c>
      <c r="H38" s="427">
        <f t="shared" si="1"/>
        <v>0</v>
      </c>
      <c r="I38" s="427">
        <f t="shared" si="2"/>
        <v>0</v>
      </c>
      <c r="J38" s="417"/>
      <c r="K38" s="417"/>
    </row>
    <row r="39" spans="1:11">
      <c r="A39" s="426" t="s">
        <v>1398</v>
      </c>
      <c r="B39" s="426" t="s">
        <v>1399</v>
      </c>
      <c r="C39" s="426" t="s">
        <v>936</v>
      </c>
      <c r="D39" s="427">
        <v>10</v>
      </c>
      <c r="E39" s="428"/>
      <c r="F39" s="427">
        <f t="shared" si="0"/>
        <v>0</v>
      </c>
      <c r="G39" s="429">
        <v>0</v>
      </c>
      <c r="H39" s="427">
        <f t="shared" ref="H39" si="3">D39*G39</f>
        <v>0</v>
      </c>
      <c r="I39" s="427">
        <f t="shared" ref="I39" si="4">F39+H39</f>
        <v>0</v>
      </c>
      <c r="J39" s="417"/>
      <c r="K39" s="417"/>
    </row>
    <row r="40" spans="1:11">
      <c r="A40" s="426" t="s">
        <v>1005</v>
      </c>
      <c r="B40" s="426" t="s">
        <v>1302</v>
      </c>
      <c r="C40" s="426" t="s">
        <v>936</v>
      </c>
      <c r="D40" s="427">
        <v>5</v>
      </c>
      <c r="E40" s="428"/>
      <c r="F40" s="427">
        <f t="shared" si="0"/>
        <v>0</v>
      </c>
      <c r="G40" s="429">
        <v>0</v>
      </c>
      <c r="H40" s="427">
        <f t="shared" si="1"/>
        <v>0</v>
      </c>
      <c r="I40" s="427">
        <f t="shared" si="2"/>
        <v>0</v>
      </c>
      <c r="J40" s="417"/>
      <c r="K40" s="417"/>
    </row>
    <row r="41" spans="1:11">
      <c r="A41" s="426" t="s">
        <v>1007</v>
      </c>
      <c r="B41" s="426" t="s">
        <v>1303</v>
      </c>
      <c r="C41" s="426" t="s">
        <v>936</v>
      </c>
      <c r="D41" s="427">
        <v>1</v>
      </c>
      <c r="E41" s="428"/>
      <c r="F41" s="427">
        <f t="shared" si="0"/>
        <v>0</v>
      </c>
      <c r="G41" s="429">
        <v>0</v>
      </c>
      <c r="H41" s="427">
        <f t="shared" si="1"/>
        <v>0</v>
      </c>
      <c r="I41" s="427">
        <f t="shared" si="2"/>
        <v>0</v>
      </c>
      <c r="J41" s="417"/>
      <c r="K41" s="417"/>
    </row>
    <row r="42" spans="1:11">
      <c r="A42" s="426" t="s">
        <v>1009</v>
      </c>
      <c r="B42" s="426" t="s">
        <v>1304</v>
      </c>
      <c r="C42" s="426" t="s">
        <v>936</v>
      </c>
      <c r="D42" s="427">
        <v>5</v>
      </c>
      <c r="E42" s="428"/>
      <c r="F42" s="427">
        <f t="shared" si="0"/>
        <v>0</v>
      </c>
      <c r="G42" s="429">
        <v>0</v>
      </c>
      <c r="H42" s="427">
        <f t="shared" si="1"/>
        <v>0</v>
      </c>
      <c r="I42" s="427">
        <f t="shared" si="2"/>
        <v>0</v>
      </c>
      <c r="J42" s="417"/>
      <c r="K42" s="417"/>
    </row>
    <row r="43" spans="1:11">
      <c r="A43" s="426" t="s">
        <v>1011</v>
      </c>
      <c r="B43" s="426" t="s">
        <v>1305</v>
      </c>
      <c r="C43" s="426" t="s">
        <v>936</v>
      </c>
      <c r="D43" s="427">
        <v>36</v>
      </c>
      <c r="E43" s="428"/>
      <c r="F43" s="427">
        <f t="shared" si="0"/>
        <v>0</v>
      </c>
      <c r="G43" s="429">
        <v>0</v>
      </c>
      <c r="H43" s="427">
        <f t="shared" si="1"/>
        <v>0</v>
      </c>
      <c r="I43" s="427">
        <f t="shared" si="2"/>
        <v>0</v>
      </c>
      <c r="J43" s="417"/>
      <c r="K43" s="417"/>
    </row>
    <row r="44" spans="1:11">
      <c r="A44" s="426" t="s">
        <v>1014</v>
      </c>
      <c r="B44" s="426" t="s">
        <v>1306</v>
      </c>
      <c r="C44" s="426" t="s">
        <v>936</v>
      </c>
      <c r="D44" s="427">
        <v>3</v>
      </c>
      <c r="E44" s="428"/>
      <c r="F44" s="427">
        <f t="shared" si="0"/>
        <v>0</v>
      </c>
      <c r="G44" s="429">
        <v>0</v>
      </c>
      <c r="H44" s="427">
        <f t="shared" si="1"/>
        <v>0</v>
      </c>
      <c r="I44" s="427">
        <f t="shared" si="2"/>
        <v>0</v>
      </c>
      <c r="J44" s="417"/>
      <c r="K44" s="417"/>
    </row>
    <row r="45" spans="1:11">
      <c r="A45" s="426" t="s">
        <v>1016</v>
      </c>
      <c r="B45" s="426" t="s">
        <v>1307</v>
      </c>
      <c r="C45" s="426" t="s">
        <v>936</v>
      </c>
      <c r="D45" s="427">
        <v>4</v>
      </c>
      <c r="E45" s="428"/>
      <c r="F45" s="427">
        <f t="shared" si="0"/>
        <v>0</v>
      </c>
      <c r="G45" s="429">
        <v>0</v>
      </c>
      <c r="H45" s="427">
        <f t="shared" si="1"/>
        <v>0</v>
      </c>
      <c r="I45" s="427">
        <f t="shared" si="2"/>
        <v>0</v>
      </c>
      <c r="J45" s="417"/>
      <c r="K45" s="417"/>
    </row>
    <row r="46" spans="1:11">
      <c r="A46" s="426" t="s">
        <v>1018</v>
      </c>
      <c r="B46" s="426" t="s">
        <v>1402</v>
      </c>
      <c r="C46" s="426" t="s">
        <v>936</v>
      </c>
      <c r="D46" s="427">
        <v>1</v>
      </c>
      <c r="E46" s="428"/>
      <c r="F46" s="427">
        <f t="shared" si="0"/>
        <v>0</v>
      </c>
      <c r="G46" s="429">
        <v>0</v>
      </c>
      <c r="H46" s="427">
        <f t="shared" si="1"/>
        <v>0</v>
      </c>
      <c r="I46" s="427">
        <f t="shared" si="2"/>
        <v>0</v>
      </c>
      <c r="J46" s="417"/>
      <c r="K46" s="417"/>
    </row>
    <row r="47" spans="1:11">
      <c r="A47" s="426" t="s">
        <v>1021</v>
      </c>
      <c r="B47" s="426" t="s">
        <v>1308</v>
      </c>
      <c r="C47" s="426" t="s">
        <v>936</v>
      </c>
      <c r="D47" s="427">
        <v>2</v>
      </c>
      <c r="E47" s="428"/>
      <c r="F47" s="427">
        <f t="shared" si="0"/>
        <v>0</v>
      </c>
      <c r="G47" s="429">
        <v>0</v>
      </c>
      <c r="H47" s="427">
        <f t="shared" si="1"/>
        <v>0</v>
      </c>
      <c r="I47" s="427">
        <f t="shared" si="2"/>
        <v>0</v>
      </c>
      <c r="J47" s="417"/>
      <c r="K47" s="417"/>
    </row>
    <row r="48" spans="1:11">
      <c r="A48" s="426" t="s">
        <v>1023</v>
      </c>
      <c r="B48" s="426" t="s">
        <v>1309</v>
      </c>
      <c r="C48" s="426" t="s">
        <v>936</v>
      </c>
      <c r="D48" s="427">
        <v>2</v>
      </c>
      <c r="E48" s="428"/>
      <c r="F48" s="427">
        <f t="shared" si="0"/>
        <v>0</v>
      </c>
      <c r="G48" s="429">
        <v>0</v>
      </c>
      <c r="H48" s="427">
        <f t="shared" si="1"/>
        <v>0</v>
      </c>
      <c r="I48" s="427">
        <f t="shared" si="2"/>
        <v>0</v>
      </c>
      <c r="J48" s="417"/>
      <c r="K48" s="417"/>
    </row>
    <row r="49" spans="1:11">
      <c r="A49" s="426" t="s">
        <v>1025</v>
      </c>
      <c r="B49" s="426" t="s">
        <v>1310</v>
      </c>
      <c r="C49" s="426" t="s">
        <v>936</v>
      </c>
      <c r="D49" s="427">
        <v>1</v>
      </c>
      <c r="E49" s="428"/>
      <c r="F49" s="427">
        <f t="shared" si="0"/>
        <v>0</v>
      </c>
      <c r="G49" s="429">
        <v>0</v>
      </c>
      <c r="H49" s="427">
        <f t="shared" si="1"/>
        <v>0</v>
      </c>
      <c r="I49" s="427">
        <f t="shared" si="2"/>
        <v>0</v>
      </c>
      <c r="J49" s="417"/>
      <c r="K49" s="417"/>
    </row>
    <row r="50" spans="1:11">
      <c r="A50" s="423" t="s">
        <v>264</v>
      </c>
      <c r="B50" s="423" t="s">
        <v>1311</v>
      </c>
      <c r="C50" s="423" t="s">
        <v>264</v>
      </c>
      <c r="D50" s="424"/>
      <c r="E50" s="425"/>
      <c r="F50" s="424">
        <f>SUM(F9:F49)</f>
        <v>0</v>
      </c>
      <c r="G50" s="425"/>
      <c r="H50" s="424">
        <f>SUM(H9:H49)</f>
        <v>0</v>
      </c>
      <c r="I50" s="424">
        <f>SUM(I9:I49)</f>
        <v>0</v>
      </c>
      <c r="J50" s="417"/>
      <c r="K50" s="417"/>
    </row>
    <row r="51" spans="1:11">
      <c r="A51" s="423" t="s">
        <v>264</v>
      </c>
      <c r="B51" s="423" t="s">
        <v>924</v>
      </c>
      <c r="C51" s="423" t="s">
        <v>264</v>
      </c>
      <c r="D51" s="424"/>
      <c r="E51" s="425"/>
      <c r="F51" s="424"/>
      <c r="G51" s="425"/>
      <c r="H51" s="424"/>
      <c r="I51" s="424"/>
      <c r="J51" s="417"/>
      <c r="K51" s="417"/>
    </row>
    <row r="52" spans="1:11">
      <c r="A52" s="426" t="s">
        <v>1027</v>
      </c>
      <c r="B52" s="426" t="s">
        <v>1400</v>
      </c>
      <c r="C52" s="426" t="s">
        <v>936</v>
      </c>
      <c r="D52" s="427">
        <v>1</v>
      </c>
      <c r="E52" s="459">
        <f>I50</f>
        <v>0</v>
      </c>
      <c r="F52" s="427">
        <f>D52*E52</f>
        <v>0</v>
      </c>
      <c r="G52" s="429">
        <v>0</v>
      </c>
      <c r="H52" s="427">
        <f>D52*G52</f>
        <v>0</v>
      </c>
      <c r="I52" s="427">
        <f>F52+H52</f>
        <v>0</v>
      </c>
      <c r="J52" s="417"/>
      <c r="K52" s="417"/>
    </row>
    <row r="53" spans="1:11">
      <c r="A53" s="426" t="s">
        <v>1029</v>
      </c>
      <c r="B53" s="426" t="s">
        <v>937</v>
      </c>
      <c r="C53" s="426" t="s">
        <v>936</v>
      </c>
      <c r="D53" s="427">
        <v>1</v>
      </c>
      <c r="E53" s="428"/>
      <c r="F53" s="427">
        <f>D53*E53</f>
        <v>0</v>
      </c>
      <c r="G53" s="429">
        <v>0</v>
      </c>
      <c r="H53" s="427">
        <f>D53*G53</f>
        <v>0</v>
      </c>
      <c r="I53" s="427">
        <f>F53+H53</f>
        <v>0</v>
      </c>
      <c r="J53" s="417"/>
      <c r="K53" s="417"/>
    </row>
    <row r="54" spans="1:11">
      <c r="A54" s="426" t="s">
        <v>1032</v>
      </c>
      <c r="B54" s="426" t="s">
        <v>939</v>
      </c>
      <c r="C54" s="426" t="s">
        <v>936</v>
      </c>
      <c r="D54" s="427">
        <v>1</v>
      </c>
      <c r="E54" s="428"/>
      <c r="F54" s="427">
        <f>D54*E54</f>
        <v>0</v>
      </c>
      <c r="G54" s="429">
        <v>0</v>
      </c>
      <c r="H54" s="427">
        <f>D54*G54</f>
        <v>0</v>
      </c>
      <c r="I54" s="427">
        <f>F54+H54</f>
        <v>0</v>
      </c>
      <c r="J54" s="417"/>
      <c r="K54" s="417"/>
    </row>
    <row r="55" spans="1:11">
      <c r="A55" s="423" t="s">
        <v>264</v>
      </c>
      <c r="B55" s="423" t="s">
        <v>940</v>
      </c>
      <c r="C55" s="423" t="s">
        <v>264</v>
      </c>
      <c r="D55" s="424"/>
      <c r="E55" s="425"/>
      <c r="F55" s="424">
        <f>SUM(F52:F54)</f>
        <v>0</v>
      </c>
      <c r="G55" s="425"/>
      <c r="H55" s="424">
        <f>SUM(H52:H54)</f>
        <v>0</v>
      </c>
      <c r="I55" s="424">
        <f>SUM(I52:I54)</f>
        <v>0</v>
      </c>
      <c r="J55" s="417"/>
      <c r="K55" s="417"/>
    </row>
    <row r="56" spans="1:11">
      <c r="A56" s="423" t="s">
        <v>264</v>
      </c>
      <c r="B56" s="423" t="s">
        <v>356</v>
      </c>
      <c r="C56" s="423" t="s">
        <v>264</v>
      </c>
      <c r="D56" s="424"/>
      <c r="E56" s="425"/>
      <c r="F56" s="424"/>
      <c r="G56" s="425"/>
      <c r="H56" s="424"/>
      <c r="I56" s="424"/>
      <c r="J56" s="417"/>
      <c r="K56" s="417"/>
    </row>
    <row r="57" spans="1:11">
      <c r="A57" s="419" t="s">
        <v>264</v>
      </c>
      <c r="B57" s="419" t="s">
        <v>941</v>
      </c>
      <c r="C57" s="419" t="s">
        <v>264</v>
      </c>
      <c r="D57" s="421"/>
      <c r="E57" s="422"/>
      <c r="F57" s="421"/>
      <c r="G57" s="422"/>
      <c r="H57" s="421"/>
      <c r="I57" s="421"/>
      <c r="J57" s="417"/>
      <c r="K57" s="417"/>
    </row>
    <row r="58" spans="1:11">
      <c r="A58" s="426" t="s">
        <v>1034</v>
      </c>
      <c r="B58" s="426" t="s">
        <v>943</v>
      </c>
      <c r="C58" s="426" t="s">
        <v>936</v>
      </c>
      <c r="D58" s="427">
        <v>1</v>
      </c>
      <c r="E58" s="428"/>
      <c r="F58" s="427">
        <f>D58*E58</f>
        <v>0</v>
      </c>
      <c r="G58" s="428"/>
      <c r="H58" s="427">
        <f>D58*G58</f>
        <v>0</v>
      </c>
      <c r="I58" s="427">
        <f>F58+H58</f>
        <v>0</v>
      </c>
      <c r="J58" s="417"/>
      <c r="K58" s="417"/>
    </row>
    <row r="59" spans="1:11">
      <c r="A59" s="426" t="s">
        <v>1036</v>
      </c>
      <c r="B59" s="426" t="s">
        <v>945</v>
      </c>
      <c r="C59" s="426" t="s">
        <v>936</v>
      </c>
      <c r="D59" s="427">
        <v>1</v>
      </c>
      <c r="E59" s="428"/>
      <c r="F59" s="427">
        <f>D59*E59</f>
        <v>0</v>
      </c>
      <c r="G59" s="428"/>
      <c r="H59" s="427">
        <f>D59*G59</f>
        <v>0</v>
      </c>
      <c r="I59" s="427">
        <f>F59+H59</f>
        <v>0</v>
      </c>
      <c r="J59" s="417"/>
      <c r="K59" s="417"/>
    </row>
    <row r="60" spans="1:11">
      <c r="A60" s="419" t="s">
        <v>264</v>
      </c>
      <c r="B60" s="419" t="s">
        <v>946</v>
      </c>
      <c r="C60" s="419" t="s">
        <v>264</v>
      </c>
      <c r="D60" s="421"/>
      <c r="E60" s="422"/>
      <c r="F60" s="421"/>
      <c r="G60" s="422"/>
      <c r="H60" s="421"/>
      <c r="I60" s="421"/>
      <c r="J60" s="417"/>
      <c r="K60" s="417"/>
    </row>
    <row r="61" spans="1:11">
      <c r="A61" s="426" t="s">
        <v>1038</v>
      </c>
      <c r="B61" s="426" t="s">
        <v>948</v>
      </c>
      <c r="C61" s="426" t="s">
        <v>936</v>
      </c>
      <c r="D61" s="427">
        <v>1</v>
      </c>
      <c r="E61" s="428"/>
      <c r="F61" s="427">
        <f>D61*E61</f>
        <v>0</v>
      </c>
      <c r="G61" s="428"/>
      <c r="H61" s="427">
        <f>D61*G61</f>
        <v>0</v>
      </c>
      <c r="I61" s="427">
        <f>F61+H61</f>
        <v>0</v>
      </c>
      <c r="J61" s="417"/>
      <c r="K61" s="417"/>
    </row>
    <row r="62" spans="1:11">
      <c r="A62" s="419" t="s">
        <v>264</v>
      </c>
      <c r="B62" s="419" t="s">
        <v>949</v>
      </c>
      <c r="C62" s="419" t="s">
        <v>264</v>
      </c>
      <c r="D62" s="421"/>
      <c r="E62" s="422"/>
      <c r="F62" s="421"/>
      <c r="G62" s="422"/>
      <c r="H62" s="421"/>
      <c r="I62" s="421"/>
      <c r="J62" s="417"/>
      <c r="K62" s="417"/>
    </row>
    <row r="63" spans="1:11">
      <c r="A63" s="426" t="s">
        <v>1041</v>
      </c>
      <c r="B63" s="426" t="s">
        <v>951</v>
      </c>
      <c r="C63" s="426" t="s">
        <v>138</v>
      </c>
      <c r="D63" s="427">
        <v>950</v>
      </c>
      <c r="E63" s="428"/>
      <c r="F63" s="427">
        <f t="shared" ref="F63:F68" si="5">D63*E63</f>
        <v>0</v>
      </c>
      <c r="G63" s="428"/>
      <c r="H63" s="427">
        <f t="shared" ref="H63:H68" si="6">D63*G63</f>
        <v>0</v>
      </c>
      <c r="I63" s="427">
        <f t="shared" ref="I63:I68" si="7">F63+H63</f>
        <v>0</v>
      </c>
      <c r="J63" s="417"/>
      <c r="K63" s="417"/>
    </row>
    <row r="64" spans="1:11">
      <c r="A64" s="426" t="s">
        <v>1043</v>
      </c>
      <c r="B64" s="426" t="s">
        <v>953</v>
      </c>
      <c r="C64" s="426" t="s">
        <v>138</v>
      </c>
      <c r="D64" s="427">
        <v>120</v>
      </c>
      <c r="E64" s="428"/>
      <c r="F64" s="427">
        <f t="shared" si="5"/>
        <v>0</v>
      </c>
      <c r="G64" s="428"/>
      <c r="H64" s="427">
        <f t="shared" si="6"/>
        <v>0</v>
      </c>
      <c r="I64" s="427">
        <f t="shared" si="7"/>
        <v>0</v>
      </c>
      <c r="J64" s="417"/>
      <c r="K64" s="417"/>
    </row>
    <row r="65" spans="1:11">
      <c r="A65" s="426" t="s">
        <v>1046</v>
      </c>
      <c r="B65" s="426" t="s">
        <v>955</v>
      </c>
      <c r="C65" s="426" t="s">
        <v>138</v>
      </c>
      <c r="D65" s="427">
        <v>40</v>
      </c>
      <c r="E65" s="428"/>
      <c r="F65" s="427">
        <f t="shared" si="5"/>
        <v>0</v>
      </c>
      <c r="G65" s="428"/>
      <c r="H65" s="427">
        <f t="shared" si="6"/>
        <v>0</v>
      </c>
      <c r="I65" s="427">
        <f t="shared" si="7"/>
        <v>0</v>
      </c>
      <c r="J65" s="417"/>
      <c r="K65" s="417"/>
    </row>
    <row r="66" spans="1:11">
      <c r="A66" s="426" t="s">
        <v>1048</v>
      </c>
      <c r="B66" s="426" t="s">
        <v>1312</v>
      </c>
      <c r="C66" s="426" t="s">
        <v>138</v>
      </c>
      <c r="D66" s="427">
        <v>80</v>
      </c>
      <c r="E66" s="428"/>
      <c r="F66" s="427">
        <f t="shared" si="5"/>
        <v>0</v>
      </c>
      <c r="G66" s="428"/>
      <c r="H66" s="427">
        <f t="shared" si="6"/>
        <v>0</v>
      </c>
      <c r="I66" s="427">
        <f t="shared" si="7"/>
        <v>0</v>
      </c>
      <c r="J66" s="417"/>
      <c r="K66" s="417"/>
    </row>
    <row r="67" spans="1:11">
      <c r="A67" s="426" t="s">
        <v>1051</v>
      </c>
      <c r="B67" s="426" t="s">
        <v>957</v>
      </c>
      <c r="C67" s="426" t="s">
        <v>138</v>
      </c>
      <c r="D67" s="427">
        <v>196</v>
      </c>
      <c r="E67" s="428"/>
      <c r="F67" s="427">
        <f t="shared" si="5"/>
        <v>0</v>
      </c>
      <c r="G67" s="428"/>
      <c r="H67" s="427">
        <f t="shared" si="6"/>
        <v>0</v>
      </c>
      <c r="I67" s="427">
        <f t="shared" si="7"/>
        <v>0</v>
      </c>
      <c r="J67" s="417"/>
      <c r="K67" s="417"/>
    </row>
    <row r="68" spans="1:11">
      <c r="A68" s="426" t="s">
        <v>1053</v>
      </c>
      <c r="B68" s="426" t="s">
        <v>959</v>
      </c>
      <c r="C68" s="426" t="s">
        <v>138</v>
      </c>
      <c r="D68" s="427">
        <v>30</v>
      </c>
      <c r="E68" s="428"/>
      <c r="F68" s="427">
        <f t="shared" si="5"/>
        <v>0</v>
      </c>
      <c r="G68" s="428"/>
      <c r="H68" s="427">
        <f t="shared" si="6"/>
        <v>0</v>
      </c>
      <c r="I68" s="427">
        <f t="shared" si="7"/>
        <v>0</v>
      </c>
      <c r="J68" s="417"/>
      <c r="K68" s="417"/>
    </row>
    <row r="69" spans="1:11">
      <c r="A69" s="419" t="s">
        <v>264</v>
      </c>
      <c r="B69" s="419" t="s">
        <v>960</v>
      </c>
      <c r="C69" s="419" t="s">
        <v>264</v>
      </c>
      <c r="D69" s="421"/>
      <c r="E69" s="422"/>
      <c r="F69" s="421"/>
      <c r="G69" s="422"/>
      <c r="H69" s="421"/>
      <c r="I69" s="421"/>
      <c r="J69" s="417"/>
      <c r="K69" s="417"/>
    </row>
    <row r="70" spans="1:11">
      <c r="A70" s="426" t="s">
        <v>1056</v>
      </c>
      <c r="B70" s="426" t="s">
        <v>962</v>
      </c>
      <c r="C70" s="426" t="s">
        <v>936</v>
      </c>
      <c r="D70" s="427">
        <v>57</v>
      </c>
      <c r="E70" s="428"/>
      <c r="F70" s="427">
        <f>D70*E70</f>
        <v>0</v>
      </c>
      <c r="G70" s="428"/>
      <c r="H70" s="427">
        <f>D70*G70</f>
        <v>0</v>
      </c>
      <c r="I70" s="427">
        <f>F70+H70</f>
        <v>0</v>
      </c>
      <c r="J70" s="417"/>
      <c r="K70" s="417"/>
    </row>
    <row r="71" spans="1:11">
      <c r="A71" s="426" t="s">
        <v>1059</v>
      </c>
      <c r="B71" s="426" t="s">
        <v>964</v>
      </c>
      <c r="C71" s="426" t="s">
        <v>936</v>
      </c>
      <c r="D71" s="427">
        <v>57</v>
      </c>
      <c r="E71" s="428"/>
      <c r="F71" s="427">
        <f>D71*E71</f>
        <v>0</v>
      </c>
      <c r="G71" s="428"/>
      <c r="H71" s="427">
        <f>D71*G71</f>
        <v>0</v>
      </c>
      <c r="I71" s="427">
        <f>F71+H71</f>
        <v>0</v>
      </c>
      <c r="J71" s="417"/>
      <c r="K71" s="417"/>
    </row>
    <row r="72" spans="1:11">
      <c r="A72" s="426" t="s">
        <v>1061</v>
      </c>
      <c r="B72" s="426" t="s">
        <v>966</v>
      </c>
      <c r="C72" s="426" t="s">
        <v>936</v>
      </c>
      <c r="D72" s="427">
        <v>92</v>
      </c>
      <c r="E72" s="428"/>
      <c r="F72" s="427">
        <f>D72*E72</f>
        <v>0</v>
      </c>
      <c r="G72" s="428"/>
      <c r="H72" s="427">
        <f>D72*G72</f>
        <v>0</v>
      </c>
      <c r="I72" s="427">
        <f>F72+H72</f>
        <v>0</v>
      </c>
      <c r="J72" s="417"/>
      <c r="K72" s="417"/>
    </row>
    <row r="73" spans="1:11">
      <c r="A73" s="426" t="s">
        <v>1063</v>
      </c>
      <c r="B73" s="426" t="s">
        <v>968</v>
      </c>
      <c r="C73" s="426" t="s">
        <v>936</v>
      </c>
      <c r="D73" s="427">
        <v>149</v>
      </c>
      <c r="E73" s="428"/>
      <c r="F73" s="427">
        <f>D73*E73</f>
        <v>0</v>
      </c>
      <c r="G73" s="428"/>
      <c r="H73" s="427">
        <f>D73*G73</f>
        <v>0</v>
      </c>
      <c r="I73" s="427">
        <f>F73+H73</f>
        <v>0</v>
      </c>
      <c r="J73" s="417"/>
      <c r="K73" s="417"/>
    </row>
    <row r="74" spans="1:11">
      <c r="A74" s="419" t="s">
        <v>264</v>
      </c>
      <c r="B74" s="419" t="s">
        <v>969</v>
      </c>
      <c r="C74" s="419" t="s">
        <v>264</v>
      </c>
      <c r="D74" s="421"/>
      <c r="E74" s="422"/>
      <c r="F74" s="421"/>
      <c r="G74" s="422"/>
      <c r="H74" s="421"/>
      <c r="I74" s="421"/>
      <c r="J74" s="417"/>
      <c r="K74" s="417"/>
    </row>
    <row r="75" spans="1:11">
      <c r="A75" s="426" t="s">
        <v>1065</v>
      </c>
      <c r="B75" s="426" t="s">
        <v>971</v>
      </c>
      <c r="C75" s="426" t="s">
        <v>138</v>
      </c>
      <c r="D75" s="427">
        <v>196</v>
      </c>
      <c r="E75" s="428"/>
      <c r="F75" s="427">
        <f>D75*E75</f>
        <v>0</v>
      </c>
      <c r="G75" s="428"/>
      <c r="H75" s="427">
        <f>D75*G75</f>
        <v>0</v>
      </c>
      <c r="I75" s="427">
        <f>F75+H75</f>
        <v>0</v>
      </c>
      <c r="J75" s="417"/>
      <c r="K75" s="417"/>
    </row>
    <row r="76" spans="1:11">
      <c r="A76" s="419" t="s">
        <v>264</v>
      </c>
      <c r="B76" s="419" t="s">
        <v>972</v>
      </c>
      <c r="C76" s="419" t="s">
        <v>264</v>
      </c>
      <c r="D76" s="421"/>
      <c r="E76" s="422"/>
      <c r="F76" s="421"/>
      <c r="G76" s="422"/>
      <c r="H76" s="421"/>
      <c r="I76" s="421"/>
      <c r="J76" s="417"/>
      <c r="K76" s="417"/>
    </row>
    <row r="77" spans="1:11">
      <c r="A77" s="426" t="s">
        <v>1067</v>
      </c>
      <c r="B77" s="426" t="s">
        <v>974</v>
      </c>
      <c r="C77" s="426" t="s">
        <v>138</v>
      </c>
      <c r="D77" s="427">
        <v>12</v>
      </c>
      <c r="E77" s="428"/>
      <c r="F77" s="427">
        <f>D77*E77</f>
        <v>0</v>
      </c>
      <c r="G77" s="428"/>
      <c r="H77" s="427">
        <f>D77*G77</f>
        <v>0</v>
      </c>
      <c r="I77" s="427">
        <f>F77+H77</f>
        <v>0</v>
      </c>
      <c r="J77" s="417"/>
      <c r="K77" s="417"/>
    </row>
    <row r="78" spans="1:11">
      <c r="A78" s="426" t="s">
        <v>1069</v>
      </c>
      <c r="B78" s="426" t="s">
        <v>976</v>
      </c>
      <c r="C78" s="426" t="s">
        <v>936</v>
      </c>
      <c r="D78" s="427">
        <v>24</v>
      </c>
      <c r="E78" s="428"/>
      <c r="F78" s="427">
        <f>D78*E78</f>
        <v>0</v>
      </c>
      <c r="G78" s="428"/>
      <c r="H78" s="427">
        <f>D78*G78</f>
        <v>0</v>
      </c>
      <c r="I78" s="427">
        <f>F78+H78</f>
        <v>0</v>
      </c>
      <c r="J78" s="417"/>
      <c r="K78" s="417"/>
    </row>
    <row r="79" spans="1:11">
      <c r="A79" s="419" t="s">
        <v>264</v>
      </c>
      <c r="B79" s="419" t="s">
        <v>977</v>
      </c>
      <c r="C79" s="419" t="s">
        <v>264</v>
      </c>
      <c r="D79" s="421"/>
      <c r="E79" s="422"/>
      <c r="F79" s="421"/>
      <c r="G79" s="422"/>
      <c r="H79" s="421"/>
      <c r="I79" s="421"/>
      <c r="J79" s="417"/>
      <c r="K79" s="417"/>
    </row>
    <row r="80" spans="1:11">
      <c r="A80" s="426" t="s">
        <v>1071</v>
      </c>
      <c r="B80" s="426" t="s">
        <v>979</v>
      </c>
      <c r="C80" s="426" t="s">
        <v>936</v>
      </c>
      <c r="D80" s="427">
        <v>3</v>
      </c>
      <c r="E80" s="428"/>
      <c r="F80" s="427">
        <f>D80*E80</f>
        <v>0</v>
      </c>
      <c r="G80" s="428"/>
      <c r="H80" s="427">
        <f>D80*G80</f>
        <v>0</v>
      </c>
      <c r="I80" s="427">
        <f>F80+H80</f>
        <v>0</v>
      </c>
      <c r="J80" s="417"/>
      <c r="K80" s="417"/>
    </row>
    <row r="81" spans="1:11">
      <c r="A81" s="426" t="s">
        <v>55</v>
      </c>
      <c r="B81" s="426" t="s">
        <v>981</v>
      </c>
      <c r="C81" s="426" t="s">
        <v>936</v>
      </c>
      <c r="D81" s="427">
        <v>268</v>
      </c>
      <c r="E81" s="428"/>
      <c r="F81" s="427">
        <f>D81*E81</f>
        <v>0</v>
      </c>
      <c r="G81" s="428"/>
      <c r="H81" s="427">
        <f>D81*G81</f>
        <v>0</v>
      </c>
      <c r="I81" s="427">
        <f>F81+H81</f>
        <v>0</v>
      </c>
      <c r="J81" s="417"/>
      <c r="K81" s="417"/>
    </row>
    <row r="82" spans="1:11">
      <c r="A82" s="419" t="s">
        <v>264</v>
      </c>
      <c r="B82" s="419" t="s">
        <v>982</v>
      </c>
      <c r="C82" s="419" t="s">
        <v>264</v>
      </c>
      <c r="D82" s="421"/>
      <c r="E82" s="422"/>
      <c r="F82" s="421"/>
      <c r="G82" s="422"/>
      <c r="H82" s="421"/>
      <c r="I82" s="421"/>
      <c r="J82" s="417"/>
      <c r="K82" s="417"/>
    </row>
    <row r="83" spans="1:11">
      <c r="A83" s="426" t="s">
        <v>1078</v>
      </c>
      <c r="B83" s="426" t="s">
        <v>984</v>
      </c>
      <c r="C83" s="426" t="s">
        <v>138</v>
      </c>
      <c r="D83" s="427">
        <v>40</v>
      </c>
      <c r="E83" s="428"/>
      <c r="F83" s="427">
        <f t="shared" ref="F83:F89" si="8">D83*E83</f>
        <v>0</v>
      </c>
      <c r="G83" s="428"/>
      <c r="H83" s="427">
        <f t="shared" ref="H83:H89" si="9">D83*G83</f>
        <v>0</v>
      </c>
      <c r="I83" s="427">
        <f t="shared" ref="I83:I89" si="10">F83+H83</f>
        <v>0</v>
      </c>
      <c r="J83" s="417"/>
      <c r="K83" s="417"/>
    </row>
    <row r="84" spans="1:11">
      <c r="A84" s="426" t="s">
        <v>1080</v>
      </c>
      <c r="B84" s="426" t="s">
        <v>986</v>
      </c>
      <c r="C84" s="426" t="s">
        <v>138</v>
      </c>
      <c r="D84" s="427">
        <v>1650</v>
      </c>
      <c r="E84" s="428"/>
      <c r="F84" s="427">
        <f t="shared" si="8"/>
        <v>0</v>
      </c>
      <c r="G84" s="428"/>
      <c r="H84" s="427">
        <f t="shared" si="9"/>
        <v>0</v>
      </c>
      <c r="I84" s="427">
        <f t="shared" si="10"/>
        <v>0</v>
      </c>
      <c r="J84" s="417"/>
      <c r="K84" s="417"/>
    </row>
    <row r="85" spans="1:11">
      <c r="A85" s="426" t="s">
        <v>1081</v>
      </c>
      <c r="B85" s="426" t="s">
        <v>988</v>
      </c>
      <c r="C85" s="426" t="s">
        <v>138</v>
      </c>
      <c r="D85" s="427">
        <v>340</v>
      </c>
      <c r="E85" s="428"/>
      <c r="F85" s="427">
        <f t="shared" si="8"/>
        <v>0</v>
      </c>
      <c r="G85" s="428"/>
      <c r="H85" s="427">
        <f t="shared" si="9"/>
        <v>0</v>
      </c>
      <c r="I85" s="427">
        <f t="shared" si="10"/>
        <v>0</v>
      </c>
      <c r="J85" s="417"/>
      <c r="K85" s="417"/>
    </row>
    <row r="86" spans="1:11">
      <c r="A86" s="426" t="s">
        <v>1083</v>
      </c>
      <c r="B86" s="426" t="s">
        <v>990</v>
      </c>
      <c r="C86" s="426" t="s">
        <v>138</v>
      </c>
      <c r="D86" s="427">
        <v>310</v>
      </c>
      <c r="E86" s="428"/>
      <c r="F86" s="427">
        <f t="shared" si="8"/>
        <v>0</v>
      </c>
      <c r="G86" s="428"/>
      <c r="H86" s="427">
        <f t="shared" si="9"/>
        <v>0</v>
      </c>
      <c r="I86" s="427">
        <f t="shared" si="10"/>
        <v>0</v>
      </c>
      <c r="J86" s="417"/>
      <c r="K86" s="417"/>
    </row>
    <row r="87" spans="1:11">
      <c r="A87" s="426" t="s">
        <v>1085</v>
      </c>
      <c r="B87" s="426" t="s">
        <v>992</v>
      </c>
      <c r="C87" s="426" t="s">
        <v>138</v>
      </c>
      <c r="D87" s="427">
        <v>92</v>
      </c>
      <c r="E87" s="428"/>
      <c r="F87" s="427">
        <f t="shared" si="8"/>
        <v>0</v>
      </c>
      <c r="G87" s="428"/>
      <c r="H87" s="427">
        <f t="shared" si="9"/>
        <v>0</v>
      </c>
      <c r="I87" s="427">
        <f t="shared" si="10"/>
        <v>0</v>
      </c>
      <c r="J87" s="417"/>
      <c r="K87" s="417"/>
    </row>
    <row r="88" spans="1:11">
      <c r="A88" s="426" t="s">
        <v>1087</v>
      </c>
      <c r="B88" s="426" t="s">
        <v>994</v>
      </c>
      <c r="C88" s="426" t="s">
        <v>138</v>
      </c>
      <c r="D88" s="427">
        <v>82</v>
      </c>
      <c r="E88" s="428"/>
      <c r="F88" s="427">
        <f t="shared" si="8"/>
        <v>0</v>
      </c>
      <c r="G88" s="428"/>
      <c r="H88" s="427">
        <f t="shared" si="9"/>
        <v>0</v>
      </c>
      <c r="I88" s="427">
        <f t="shared" si="10"/>
        <v>0</v>
      </c>
      <c r="J88" s="417"/>
      <c r="K88" s="417"/>
    </row>
    <row r="89" spans="1:11">
      <c r="A89" s="426" t="s">
        <v>1090</v>
      </c>
      <c r="B89" s="426" t="s">
        <v>996</v>
      </c>
      <c r="C89" s="426" t="s">
        <v>138</v>
      </c>
      <c r="D89" s="427">
        <v>160</v>
      </c>
      <c r="E89" s="428"/>
      <c r="F89" s="427">
        <f t="shared" si="8"/>
        <v>0</v>
      </c>
      <c r="G89" s="428"/>
      <c r="H89" s="427">
        <f t="shared" si="9"/>
        <v>0</v>
      </c>
      <c r="I89" s="427">
        <f t="shared" si="10"/>
        <v>0</v>
      </c>
      <c r="J89" s="417"/>
      <c r="K89" s="417"/>
    </row>
    <row r="90" spans="1:11">
      <c r="A90" s="419" t="s">
        <v>264</v>
      </c>
      <c r="B90" s="419" t="s">
        <v>1313</v>
      </c>
      <c r="C90" s="419" t="s">
        <v>264</v>
      </c>
      <c r="D90" s="421"/>
      <c r="E90" s="422"/>
      <c r="F90" s="421"/>
      <c r="G90" s="422"/>
      <c r="H90" s="421"/>
      <c r="I90" s="421"/>
      <c r="J90" s="417"/>
      <c r="K90" s="417"/>
    </row>
    <row r="91" spans="1:11">
      <c r="A91" s="426" t="s">
        <v>1093</v>
      </c>
      <c r="B91" s="426" t="s">
        <v>1314</v>
      </c>
      <c r="C91" s="426" t="s">
        <v>138</v>
      </c>
      <c r="D91" s="427">
        <v>100</v>
      </c>
      <c r="E91" s="428"/>
      <c r="F91" s="427">
        <f>D91*E91</f>
        <v>0</v>
      </c>
      <c r="G91" s="428"/>
      <c r="H91" s="427">
        <f>D91*G91</f>
        <v>0</v>
      </c>
      <c r="I91" s="427">
        <f>F91+H91</f>
        <v>0</v>
      </c>
      <c r="J91" s="417"/>
      <c r="K91" s="417"/>
    </row>
    <row r="92" spans="1:11">
      <c r="A92" s="419" t="s">
        <v>264</v>
      </c>
      <c r="B92" s="419" t="s">
        <v>997</v>
      </c>
      <c r="C92" s="419" t="s">
        <v>264</v>
      </c>
      <c r="D92" s="421"/>
      <c r="E92" s="422"/>
      <c r="F92" s="421"/>
      <c r="G92" s="422"/>
      <c r="H92" s="421"/>
      <c r="I92" s="421"/>
      <c r="J92" s="417"/>
      <c r="K92" s="417"/>
    </row>
    <row r="93" spans="1:11">
      <c r="A93" s="426" t="s">
        <v>1095</v>
      </c>
      <c r="B93" s="426" t="s">
        <v>999</v>
      </c>
      <c r="C93" s="426" t="s">
        <v>138</v>
      </c>
      <c r="D93" s="427">
        <v>950</v>
      </c>
      <c r="E93" s="428"/>
      <c r="F93" s="427">
        <f>D93*E93</f>
        <v>0</v>
      </c>
      <c r="G93" s="428"/>
      <c r="H93" s="427">
        <f>D93*G93</f>
        <v>0</v>
      </c>
      <c r="I93" s="427">
        <f>F93+H93</f>
        <v>0</v>
      </c>
      <c r="J93" s="417"/>
      <c r="K93" s="417"/>
    </row>
    <row r="94" spans="1:11">
      <c r="A94" s="426" t="s">
        <v>1097</v>
      </c>
      <c r="B94" s="426" t="s">
        <v>1001</v>
      </c>
      <c r="C94" s="426" t="s">
        <v>138</v>
      </c>
      <c r="D94" s="427">
        <v>16</v>
      </c>
      <c r="E94" s="428"/>
      <c r="F94" s="427">
        <f>D94*E94</f>
        <v>0</v>
      </c>
      <c r="G94" s="428"/>
      <c r="H94" s="427">
        <f>D94*G94</f>
        <v>0</v>
      </c>
      <c r="I94" s="427">
        <f>F94+H94</f>
        <v>0</v>
      </c>
      <c r="J94" s="417"/>
      <c r="K94" s="417"/>
    </row>
    <row r="95" spans="1:11">
      <c r="A95" s="426" t="s">
        <v>1101</v>
      </c>
      <c r="B95" s="426" t="s">
        <v>1003</v>
      </c>
      <c r="C95" s="426" t="s">
        <v>138</v>
      </c>
      <c r="D95" s="427">
        <v>89</v>
      </c>
      <c r="E95" s="428"/>
      <c r="F95" s="427">
        <f>D95*E95</f>
        <v>0</v>
      </c>
      <c r="G95" s="428"/>
      <c r="H95" s="427">
        <f>D95*G95</f>
        <v>0</v>
      </c>
      <c r="I95" s="427">
        <f>F95+H95</f>
        <v>0</v>
      </c>
      <c r="J95" s="417"/>
      <c r="K95" s="417"/>
    </row>
    <row r="96" spans="1:11">
      <c r="A96" s="419" t="s">
        <v>264</v>
      </c>
      <c r="B96" s="419" t="s">
        <v>1004</v>
      </c>
      <c r="C96" s="419" t="s">
        <v>264</v>
      </c>
      <c r="D96" s="421"/>
      <c r="E96" s="422"/>
      <c r="F96" s="421"/>
      <c r="G96" s="422"/>
      <c r="H96" s="421"/>
      <c r="I96" s="421"/>
      <c r="J96" s="417"/>
      <c r="K96" s="417"/>
    </row>
    <row r="97" spans="1:11">
      <c r="A97" s="426" t="s">
        <v>1104</v>
      </c>
      <c r="B97" s="426" t="s">
        <v>1006</v>
      </c>
      <c r="C97" s="426" t="s">
        <v>936</v>
      </c>
      <c r="D97" s="427">
        <v>364</v>
      </c>
      <c r="E97" s="428"/>
      <c r="F97" s="427">
        <f>D97*E97</f>
        <v>0</v>
      </c>
      <c r="G97" s="428"/>
      <c r="H97" s="427">
        <f>D97*G97</f>
        <v>0</v>
      </c>
      <c r="I97" s="427">
        <f>F97+H97</f>
        <v>0</v>
      </c>
      <c r="J97" s="417"/>
      <c r="K97" s="417"/>
    </row>
    <row r="98" spans="1:11">
      <c r="A98" s="426" t="s">
        <v>1107</v>
      </c>
      <c r="B98" s="426" t="s">
        <v>1008</v>
      </c>
      <c r="C98" s="426" t="s">
        <v>936</v>
      </c>
      <c r="D98" s="427">
        <v>32</v>
      </c>
      <c r="E98" s="428"/>
      <c r="F98" s="427">
        <f>D98*E98</f>
        <v>0</v>
      </c>
      <c r="G98" s="428"/>
      <c r="H98" s="427">
        <f>D98*G98</f>
        <v>0</v>
      </c>
      <c r="I98" s="427">
        <f>F98+H98</f>
        <v>0</v>
      </c>
      <c r="J98" s="417"/>
      <c r="K98" s="417"/>
    </row>
    <row r="99" spans="1:11">
      <c r="A99" s="426" t="s">
        <v>1109</v>
      </c>
      <c r="B99" s="426" t="s">
        <v>1010</v>
      </c>
      <c r="C99" s="426" t="s">
        <v>936</v>
      </c>
      <c r="D99" s="427">
        <v>2</v>
      </c>
      <c r="E99" s="428"/>
      <c r="F99" s="427">
        <f>D99*E99</f>
        <v>0</v>
      </c>
      <c r="G99" s="428"/>
      <c r="H99" s="427">
        <f>D99*G99</f>
        <v>0</v>
      </c>
      <c r="I99" s="427">
        <f>F99+H99</f>
        <v>0</v>
      </c>
      <c r="J99" s="417"/>
      <c r="K99" s="417"/>
    </row>
    <row r="100" spans="1:11">
      <c r="A100" s="426" t="s">
        <v>1111</v>
      </c>
      <c r="B100" s="426" t="s">
        <v>1012</v>
      </c>
      <c r="C100" s="426" t="s">
        <v>936</v>
      </c>
      <c r="D100" s="427">
        <v>2</v>
      </c>
      <c r="E100" s="428"/>
      <c r="F100" s="427">
        <f>D100*E100</f>
        <v>0</v>
      </c>
      <c r="G100" s="428"/>
      <c r="H100" s="427">
        <f>D100*G100</f>
        <v>0</v>
      </c>
      <c r="I100" s="427">
        <f>F100+H100</f>
        <v>0</v>
      </c>
      <c r="J100" s="417"/>
      <c r="K100" s="417"/>
    </row>
    <row r="101" spans="1:11">
      <c r="A101" s="419" t="s">
        <v>264</v>
      </c>
      <c r="B101" s="419" t="s">
        <v>1013</v>
      </c>
      <c r="C101" s="419" t="s">
        <v>264</v>
      </c>
      <c r="D101" s="421"/>
      <c r="E101" s="422"/>
      <c r="F101" s="421"/>
      <c r="G101" s="422"/>
      <c r="H101" s="421"/>
      <c r="I101" s="421"/>
      <c r="J101" s="417"/>
      <c r="K101" s="417"/>
    </row>
    <row r="102" spans="1:11">
      <c r="A102" s="426" t="s">
        <v>1113</v>
      </c>
      <c r="B102" s="426" t="s">
        <v>1015</v>
      </c>
      <c r="C102" s="426" t="s">
        <v>936</v>
      </c>
      <c r="D102" s="427">
        <v>182</v>
      </c>
      <c r="E102" s="428"/>
      <c r="F102" s="427">
        <f>D102*E102</f>
        <v>0</v>
      </c>
      <c r="G102" s="428"/>
      <c r="H102" s="427">
        <f>D102*G102</f>
        <v>0</v>
      </c>
      <c r="I102" s="427">
        <f>F102+H102</f>
        <v>0</v>
      </c>
      <c r="J102" s="417"/>
      <c r="K102" s="417"/>
    </row>
    <row r="103" spans="1:11">
      <c r="A103" s="426" t="s">
        <v>1116</v>
      </c>
      <c r="B103" s="426" t="s">
        <v>1017</v>
      </c>
      <c r="C103" s="426" t="s">
        <v>936</v>
      </c>
      <c r="D103" s="427">
        <v>32</v>
      </c>
      <c r="E103" s="428"/>
      <c r="F103" s="427">
        <f>D103*E103</f>
        <v>0</v>
      </c>
      <c r="G103" s="428"/>
      <c r="H103" s="427">
        <f>D103*G103</f>
        <v>0</v>
      </c>
      <c r="I103" s="427">
        <f>F103+H103</f>
        <v>0</v>
      </c>
      <c r="J103" s="417"/>
      <c r="K103" s="417"/>
    </row>
    <row r="104" spans="1:11">
      <c r="A104" s="426" t="s">
        <v>1315</v>
      </c>
      <c r="B104" s="426" t="s">
        <v>1019</v>
      </c>
      <c r="C104" s="426" t="s">
        <v>936</v>
      </c>
      <c r="D104" s="427">
        <v>5</v>
      </c>
      <c r="E104" s="428"/>
      <c r="F104" s="427">
        <f>D104*E104</f>
        <v>0</v>
      </c>
      <c r="G104" s="428"/>
      <c r="H104" s="427">
        <f>D104*G104</f>
        <v>0</v>
      </c>
      <c r="I104" s="427">
        <f>F104+H104</f>
        <v>0</v>
      </c>
      <c r="J104" s="417"/>
      <c r="K104" s="417"/>
    </row>
    <row r="105" spans="1:11">
      <c r="A105" s="419" t="s">
        <v>264</v>
      </c>
      <c r="B105" s="419" t="s">
        <v>1020</v>
      </c>
      <c r="C105" s="419" t="s">
        <v>264</v>
      </c>
      <c r="D105" s="421"/>
      <c r="E105" s="422"/>
      <c r="F105" s="421"/>
      <c r="G105" s="422"/>
      <c r="H105" s="421"/>
      <c r="I105" s="421"/>
      <c r="J105" s="417"/>
      <c r="K105" s="417"/>
    </row>
    <row r="106" spans="1:11">
      <c r="A106" s="426" t="s">
        <v>1316</v>
      </c>
      <c r="B106" s="426" t="s">
        <v>1022</v>
      </c>
      <c r="C106" s="426" t="s">
        <v>138</v>
      </c>
      <c r="D106" s="427">
        <v>660</v>
      </c>
      <c r="E106" s="428"/>
      <c r="F106" s="427">
        <f>D106*E106</f>
        <v>0</v>
      </c>
      <c r="G106" s="428"/>
      <c r="H106" s="427">
        <f>D106*G106</f>
        <v>0</v>
      </c>
      <c r="I106" s="427">
        <f>F106+H106</f>
        <v>0</v>
      </c>
      <c r="J106" s="417"/>
      <c r="K106" s="417"/>
    </row>
    <row r="107" spans="1:11">
      <c r="A107" s="426" t="s">
        <v>1317</v>
      </c>
      <c r="B107" s="426" t="s">
        <v>1024</v>
      </c>
      <c r="C107" s="426" t="s">
        <v>936</v>
      </c>
      <c r="D107" s="427">
        <v>24</v>
      </c>
      <c r="E107" s="428"/>
      <c r="F107" s="427">
        <f>D107*E107</f>
        <v>0</v>
      </c>
      <c r="G107" s="428"/>
      <c r="H107" s="427">
        <f>D107*G107</f>
        <v>0</v>
      </c>
      <c r="I107" s="427">
        <f>F107+H107</f>
        <v>0</v>
      </c>
      <c r="J107" s="417"/>
      <c r="K107" s="417"/>
    </row>
    <row r="108" spans="1:11">
      <c r="A108" s="426" t="s">
        <v>1318</v>
      </c>
      <c r="B108" s="426" t="s">
        <v>1026</v>
      </c>
      <c r="C108" s="426" t="s">
        <v>936</v>
      </c>
      <c r="D108" s="427">
        <v>6</v>
      </c>
      <c r="E108" s="428"/>
      <c r="F108" s="427">
        <f>D108*E108</f>
        <v>0</v>
      </c>
      <c r="G108" s="428"/>
      <c r="H108" s="427">
        <f>D108*G108</f>
        <v>0</v>
      </c>
      <c r="I108" s="427">
        <f>F108+H108</f>
        <v>0</v>
      </c>
      <c r="J108" s="417"/>
      <c r="K108" s="417"/>
    </row>
    <row r="109" spans="1:11">
      <c r="A109" s="426" t="s">
        <v>1319</v>
      </c>
      <c r="B109" s="426" t="s">
        <v>1028</v>
      </c>
      <c r="C109" s="426" t="s">
        <v>936</v>
      </c>
      <c r="D109" s="427">
        <v>6</v>
      </c>
      <c r="E109" s="428"/>
      <c r="F109" s="427">
        <f>D109*E109</f>
        <v>0</v>
      </c>
      <c r="G109" s="428"/>
      <c r="H109" s="427">
        <f>D109*G109</f>
        <v>0</v>
      </c>
      <c r="I109" s="427">
        <f>F109+H109</f>
        <v>0</v>
      </c>
      <c r="J109" s="417"/>
      <c r="K109" s="417"/>
    </row>
    <row r="110" spans="1:11">
      <c r="A110" s="426" t="s">
        <v>1320</v>
      </c>
      <c r="B110" s="426" t="s">
        <v>1030</v>
      </c>
      <c r="C110" s="426" t="s">
        <v>936</v>
      </c>
      <c r="D110" s="427">
        <v>6</v>
      </c>
      <c r="E110" s="428"/>
      <c r="F110" s="427">
        <f>D110*E110</f>
        <v>0</v>
      </c>
      <c r="G110" s="428"/>
      <c r="H110" s="427">
        <f>D110*G110</f>
        <v>0</v>
      </c>
      <c r="I110" s="427">
        <f>F110+H110</f>
        <v>0</v>
      </c>
      <c r="J110" s="417"/>
      <c r="K110" s="417"/>
    </row>
    <row r="111" spans="1:11">
      <c r="A111" s="419" t="s">
        <v>264</v>
      </c>
      <c r="B111" s="419" t="s">
        <v>1031</v>
      </c>
      <c r="C111" s="419" t="s">
        <v>264</v>
      </c>
      <c r="D111" s="421"/>
      <c r="E111" s="422"/>
      <c r="F111" s="421"/>
      <c r="G111" s="422"/>
      <c r="H111" s="421"/>
      <c r="I111" s="421"/>
      <c r="J111" s="417"/>
      <c r="K111" s="417"/>
    </row>
    <row r="112" spans="1:11">
      <c r="A112" s="426" t="s">
        <v>1321</v>
      </c>
      <c r="B112" s="426" t="s">
        <v>1033</v>
      </c>
      <c r="C112" s="426" t="s">
        <v>936</v>
      </c>
      <c r="D112" s="427">
        <v>6</v>
      </c>
      <c r="E112" s="428"/>
      <c r="F112" s="427">
        <f>D112*E112</f>
        <v>0</v>
      </c>
      <c r="G112" s="428"/>
      <c r="H112" s="427">
        <f>D112*G112</f>
        <v>0</v>
      </c>
      <c r="I112" s="427">
        <f>F112+H112</f>
        <v>0</v>
      </c>
      <c r="J112" s="417"/>
      <c r="K112" s="417"/>
    </row>
    <row r="113" spans="1:11">
      <c r="A113" s="426" t="s">
        <v>1322</v>
      </c>
      <c r="B113" s="426" t="s">
        <v>1035</v>
      </c>
      <c r="C113" s="426" t="s">
        <v>936</v>
      </c>
      <c r="D113" s="427">
        <v>12</v>
      </c>
      <c r="E113" s="428"/>
      <c r="F113" s="427">
        <f>D113*E113</f>
        <v>0</v>
      </c>
      <c r="G113" s="428"/>
      <c r="H113" s="427">
        <f>D113*G113</f>
        <v>0</v>
      </c>
      <c r="I113" s="427">
        <f>F113+H113</f>
        <v>0</v>
      </c>
      <c r="J113" s="417"/>
      <c r="K113" s="417"/>
    </row>
    <row r="114" spans="1:11">
      <c r="A114" s="426" t="s">
        <v>1323</v>
      </c>
      <c r="B114" s="426" t="s">
        <v>1037</v>
      </c>
      <c r="C114" s="426" t="s">
        <v>97</v>
      </c>
      <c r="D114" s="427">
        <v>4</v>
      </c>
      <c r="E114" s="428"/>
      <c r="F114" s="427">
        <f>D114*E114</f>
        <v>0</v>
      </c>
      <c r="G114" s="428"/>
      <c r="H114" s="427">
        <f>D114*G114</f>
        <v>0</v>
      </c>
      <c r="I114" s="427">
        <f>F114+H114</f>
        <v>0</v>
      </c>
      <c r="J114" s="417"/>
      <c r="K114" s="417"/>
    </row>
    <row r="115" spans="1:11">
      <c r="A115" s="426" t="s">
        <v>1324</v>
      </c>
      <c r="B115" s="426" t="s">
        <v>1039</v>
      </c>
      <c r="C115" s="426" t="s">
        <v>97</v>
      </c>
      <c r="D115" s="427">
        <v>4</v>
      </c>
      <c r="E115" s="428"/>
      <c r="F115" s="427">
        <f>D115*E115</f>
        <v>0</v>
      </c>
      <c r="G115" s="428"/>
      <c r="H115" s="427">
        <f>D115*G115</f>
        <v>0</v>
      </c>
      <c r="I115" s="427">
        <f>F115+H115</f>
        <v>0</v>
      </c>
      <c r="J115" s="417"/>
      <c r="K115" s="417"/>
    </row>
    <row r="116" spans="1:11">
      <c r="A116" s="419" t="s">
        <v>264</v>
      </c>
      <c r="B116" s="419" t="s">
        <v>1040</v>
      </c>
      <c r="C116" s="419" t="s">
        <v>264</v>
      </c>
      <c r="D116" s="421"/>
      <c r="E116" s="422"/>
      <c r="F116" s="421"/>
      <c r="G116" s="422"/>
      <c r="H116" s="421"/>
      <c r="I116" s="421"/>
      <c r="J116" s="417"/>
      <c r="K116" s="417"/>
    </row>
    <row r="117" spans="1:11">
      <c r="A117" s="426" t="s">
        <v>1325</v>
      </c>
      <c r="B117" s="426" t="s">
        <v>1042</v>
      </c>
      <c r="C117" s="426" t="s">
        <v>936</v>
      </c>
      <c r="D117" s="427">
        <v>1</v>
      </c>
      <c r="E117" s="428"/>
      <c r="F117" s="427">
        <f>D117*E117</f>
        <v>0</v>
      </c>
      <c r="G117" s="428"/>
      <c r="H117" s="427">
        <f>D117*G117</f>
        <v>0</v>
      </c>
      <c r="I117" s="427">
        <f>F117+H117</f>
        <v>0</v>
      </c>
      <c r="J117" s="417"/>
      <c r="K117" s="417"/>
    </row>
    <row r="118" spans="1:11">
      <c r="A118" s="426" t="s">
        <v>1326</v>
      </c>
      <c r="B118" s="426" t="s">
        <v>1044</v>
      </c>
      <c r="C118" s="426" t="s">
        <v>936</v>
      </c>
      <c r="D118" s="427">
        <v>2</v>
      </c>
      <c r="E118" s="428"/>
      <c r="F118" s="427">
        <f>D118*E118</f>
        <v>0</v>
      </c>
      <c r="G118" s="428"/>
      <c r="H118" s="427">
        <f>D118*G118</f>
        <v>0</v>
      </c>
      <c r="I118" s="427">
        <f>F118+H118</f>
        <v>0</v>
      </c>
      <c r="J118" s="417"/>
      <c r="K118" s="417"/>
    </row>
    <row r="119" spans="1:11">
      <c r="A119" s="419" t="s">
        <v>264</v>
      </c>
      <c r="B119" s="419" t="s">
        <v>1045</v>
      </c>
      <c r="C119" s="419" t="s">
        <v>264</v>
      </c>
      <c r="D119" s="421"/>
      <c r="E119" s="422"/>
      <c r="F119" s="421"/>
      <c r="G119" s="422"/>
      <c r="H119" s="421"/>
      <c r="I119" s="421"/>
      <c r="J119" s="417"/>
      <c r="K119" s="417"/>
    </row>
    <row r="120" spans="1:11">
      <c r="A120" s="426" t="s">
        <v>1327</v>
      </c>
      <c r="B120" s="426" t="s">
        <v>1047</v>
      </c>
      <c r="C120" s="426" t="s">
        <v>97</v>
      </c>
      <c r="D120" s="427">
        <v>8</v>
      </c>
      <c r="E120" s="428"/>
      <c r="F120" s="427">
        <f>D120*E120</f>
        <v>0</v>
      </c>
      <c r="G120" s="428"/>
      <c r="H120" s="427">
        <f>D120*G120</f>
        <v>0</v>
      </c>
      <c r="I120" s="427">
        <f>F120+H120</f>
        <v>0</v>
      </c>
      <c r="J120" s="417"/>
      <c r="K120" s="417"/>
    </row>
    <row r="121" spans="1:11">
      <c r="A121" s="426" t="s">
        <v>1328</v>
      </c>
      <c r="B121" s="426" t="s">
        <v>1049</v>
      </c>
      <c r="C121" s="426" t="s">
        <v>936</v>
      </c>
      <c r="D121" s="427">
        <v>12</v>
      </c>
      <c r="E121" s="428"/>
      <c r="F121" s="427">
        <f>D121*E121</f>
        <v>0</v>
      </c>
      <c r="G121" s="428"/>
      <c r="H121" s="427">
        <f>D121*G121</f>
        <v>0</v>
      </c>
      <c r="I121" s="427">
        <f>F121+H121</f>
        <v>0</v>
      </c>
      <c r="J121" s="417"/>
      <c r="K121" s="417"/>
    </row>
    <row r="122" spans="1:11">
      <c r="A122" s="419" t="s">
        <v>264</v>
      </c>
      <c r="B122" s="419" t="s">
        <v>1050</v>
      </c>
      <c r="C122" s="419" t="s">
        <v>264</v>
      </c>
      <c r="D122" s="421"/>
      <c r="E122" s="422"/>
      <c r="F122" s="421"/>
      <c r="G122" s="422"/>
      <c r="H122" s="421"/>
      <c r="I122" s="421"/>
      <c r="J122" s="417"/>
      <c r="K122" s="417"/>
    </row>
    <row r="123" spans="1:11">
      <c r="A123" s="426" t="s">
        <v>1329</v>
      </c>
      <c r="B123" s="426" t="s">
        <v>1052</v>
      </c>
      <c r="C123" s="426" t="s">
        <v>936</v>
      </c>
      <c r="D123" s="427">
        <v>4</v>
      </c>
      <c r="E123" s="428"/>
      <c r="F123" s="427">
        <f>D123*E123</f>
        <v>0</v>
      </c>
      <c r="G123" s="428"/>
      <c r="H123" s="427">
        <f>D123*G123</f>
        <v>0</v>
      </c>
      <c r="I123" s="427">
        <f>F123+H123</f>
        <v>0</v>
      </c>
      <c r="J123" s="417"/>
      <c r="K123" s="417"/>
    </row>
    <row r="124" spans="1:11">
      <c r="A124" s="426" t="s">
        <v>57</v>
      </c>
      <c r="B124" s="426" t="s">
        <v>1054</v>
      </c>
      <c r="C124" s="426" t="s">
        <v>936</v>
      </c>
      <c r="D124" s="427">
        <v>2</v>
      </c>
      <c r="E124" s="428"/>
      <c r="F124" s="427">
        <f>D124*E124</f>
        <v>0</v>
      </c>
      <c r="G124" s="428"/>
      <c r="H124" s="427">
        <f>D124*G124</f>
        <v>0</v>
      </c>
      <c r="I124" s="427">
        <f>F124+H124</f>
        <v>0</v>
      </c>
      <c r="J124" s="417"/>
      <c r="K124" s="417"/>
    </row>
    <row r="125" spans="1:11">
      <c r="A125" s="419" t="s">
        <v>264</v>
      </c>
      <c r="B125" s="419" t="s">
        <v>1055</v>
      </c>
      <c r="C125" s="419" t="s">
        <v>264</v>
      </c>
      <c r="D125" s="421"/>
      <c r="E125" s="422"/>
      <c r="F125" s="421"/>
      <c r="G125" s="422"/>
      <c r="H125" s="421"/>
      <c r="I125" s="421"/>
      <c r="J125" s="417"/>
      <c r="K125" s="417"/>
    </row>
    <row r="126" spans="1:11">
      <c r="A126" s="426" t="s">
        <v>59</v>
      </c>
      <c r="B126" s="426" t="s">
        <v>1057</v>
      </c>
      <c r="C126" s="426" t="s">
        <v>936</v>
      </c>
      <c r="D126" s="427">
        <v>4</v>
      </c>
      <c r="E126" s="428"/>
      <c r="F126" s="427">
        <f>D126*E126</f>
        <v>0</v>
      </c>
      <c r="G126" s="428"/>
      <c r="H126" s="427">
        <f>D126*G126</f>
        <v>0</v>
      </c>
      <c r="I126" s="427">
        <f t="shared" ref="I126:I134" si="11">F126+H126</f>
        <v>0</v>
      </c>
      <c r="J126" s="417"/>
      <c r="K126" s="417"/>
    </row>
    <row r="127" spans="1:11">
      <c r="A127" s="419" t="s">
        <v>264</v>
      </c>
      <c r="B127" s="419" t="s">
        <v>1058</v>
      </c>
      <c r="C127" s="419" t="s">
        <v>264</v>
      </c>
      <c r="D127" s="421"/>
      <c r="E127" s="422"/>
      <c r="F127" s="421"/>
      <c r="G127" s="422"/>
      <c r="H127" s="421"/>
      <c r="I127" s="421">
        <f t="shared" si="11"/>
        <v>0</v>
      </c>
      <c r="J127" s="417"/>
      <c r="K127" s="417"/>
    </row>
    <row r="128" spans="1:11">
      <c r="A128" s="426" t="s">
        <v>61</v>
      </c>
      <c r="B128" s="426" t="s">
        <v>1060</v>
      </c>
      <c r="C128" s="426" t="s">
        <v>936</v>
      </c>
      <c r="D128" s="427">
        <v>40</v>
      </c>
      <c r="E128" s="428"/>
      <c r="F128" s="427">
        <f t="shared" ref="F128:F134" si="12">D128*E128</f>
        <v>0</v>
      </c>
      <c r="G128" s="428"/>
      <c r="H128" s="427">
        <f t="shared" ref="H128:H134" si="13">D128*G128</f>
        <v>0</v>
      </c>
      <c r="I128" s="427">
        <f t="shared" si="11"/>
        <v>0</v>
      </c>
      <c r="J128" s="417"/>
      <c r="K128" s="417"/>
    </row>
    <row r="129" spans="1:11">
      <c r="A129" s="426" t="s">
        <v>1330</v>
      </c>
      <c r="B129" s="426" t="s">
        <v>1062</v>
      </c>
      <c r="C129" s="426" t="s">
        <v>936</v>
      </c>
      <c r="D129" s="427">
        <v>1070</v>
      </c>
      <c r="E129" s="428"/>
      <c r="F129" s="427">
        <f t="shared" si="12"/>
        <v>0</v>
      </c>
      <c r="G129" s="428"/>
      <c r="H129" s="427">
        <f t="shared" si="13"/>
        <v>0</v>
      </c>
      <c r="I129" s="427">
        <f t="shared" si="11"/>
        <v>0</v>
      </c>
      <c r="J129" s="417"/>
      <c r="K129" s="417"/>
    </row>
    <row r="130" spans="1:11">
      <c r="A130" s="426" t="s">
        <v>1331</v>
      </c>
      <c r="B130" s="426" t="s">
        <v>1064</v>
      </c>
      <c r="C130" s="426" t="s">
        <v>936</v>
      </c>
      <c r="D130" s="427">
        <v>60</v>
      </c>
      <c r="E130" s="428"/>
      <c r="F130" s="427">
        <f t="shared" si="12"/>
        <v>0</v>
      </c>
      <c r="G130" s="428"/>
      <c r="H130" s="427">
        <f t="shared" si="13"/>
        <v>0</v>
      </c>
      <c r="I130" s="427">
        <f t="shared" si="11"/>
        <v>0</v>
      </c>
      <c r="J130" s="417"/>
      <c r="K130" s="417"/>
    </row>
    <row r="131" spans="1:11">
      <c r="A131" s="426" t="s">
        <v>63</v>
      </c>
      <c r="B131" s="426" t="s">
        <v>1066</v>
      </c>
      <c r="C131" s="426" t="s">
        <v>936</v>
      </c>
      <c r="D131" s="427">
        <v>100</v>
      </c>
      <c r="E131" s="428"/>
      <c r="F131" s="427">
        <f t="shared" si="12"/>
        <v>0</v>
      </c>
      <c r="G131" s="428"/>
      <c r="H131" s="427">
        <f t="shared" si="13"/>
        <v>0</v>
      </c>
      <c r="I131" s="427">
        <f t="shared" si="11"/>
        <v>0</v>
      </c>
      <c r="J131" s="417"/>
      <c r="K131" s="417"/>
    </row>
    <row r="132" spans="1:11">
      <c r="A132" s="426" t="s">
        <v>1332</v>
      </c>
      <c r="B132" s="426" t="s">
        <v>1068</v>
      </c>
      <c r="C132" s="426" t="s">
        <v>936</v>
      </c>
      <c r="D132" s="427">
        <v>150</v>
      </c>
      <c r="E132" s="428"/>
      <c r="F132" s="427">
        <f t="shared" si="12"/>
        <v>0</v>
      </c>
      <c r="G132" s="428"/>
      <c r="H132" s="427">
        <f t="shared" si="13"/>
        <v>0</v>
      </c>
      <c r="I132" s="427">
        <f t="shared" si="11"/>
        <v>0</v>
      </c>
      <c r="J132" s="417"/>
      <c r="K132" s="417"/>
    </row>
    <row r="133" spans="1:11">
      <c r="A133" s="426" t="s">
        <v>1333</v>
      </c>
      <c r="B133" s="426" t="s">
        <v>1070</v>
      </c>
      <c r="C133" s="426" t="s">
        <v>936</v>
      </c>
      <c r="D133" s="427">
        <v>57</v>
      </c>
      <c r="E133" s="428"/>
      <c r="F133" s="427">
        <f t="shared" si="12"/>
        <v>0</v>
      </c>
      <c r="G133" s="428"/>
      <c r="H133" s="427">
        <f t="shared" si="13"/>
        <v>0</v>
      </c>
      <c r="I133" s="427">
        <f t="shared" si="11"/>
        <v>0</v>
      </c>
      <c r="J133" s="417"/>
      <c r="K133" s="417"/>
    </row>
    <row r="134" spans="1:11">
      <c r="A134" s="426" t="s">
        <v>1334</v>
      </c>
      <c r="B134" s="426" t="s">
        <v>1072</v>
      </c>
      <c r="C134" s="426" t="s">
        <v>936</v>
      </c>
      <c r="D134" s="427">
        <v>18</v>
      </c>
      <c r="E134" s="428"/>
      <c r="F134" s="427">
        <f t="shared" si="12"/>
        <v>0</v>
      </c>
      <c r="G134" s="428"/>
      <c r="H134" s="427">
        <f t="shared" si="13"/>
        <v>0</v>
      </c>
      <c r="I134" s="427">
        <f t="shared" si="11"/>
        <v>0</v>
      </c>
      <c r="J134" s="417"/>
      <c r="K134" s="417"/>
    </row>
    <row r="135" spans="1:11">
      <c r="A135" s="419" t="s">
        <v>264</v>
      </c>
      <c r="B135" s="419" t="s">
        <v>1073</v>
      </c>
      <c r="C135" s="419" t="s">
        <v>264</v>
      </c>
      <c r="D135" s="421"/>
      <c r="E135" s="422"/>
      <c r="F135" s="421"/>
      <c r="G135" s="422"/>
      <c r="H135" s="421"/>
      <c r="I135" s="421"/>
      <c r="J135" s="417"/>
      <c r="K135" s="417"/>
    </row>
    <row r="136" spans="1:11">
      <c r="A136" s="419" t="s">
        <v>264</v>
      </c>
      <c r="B136" s="419" t="s">
        <v>1074</v>
      </c>
      <c r="C136" s="419" t="s">
        <v>264</v>
      </c>
      <c r="D136" s="421"/>
      <c r="E136" s="422"/>
      <c r="F136" s="421"/>
      <c r="G136" s="422"/>
      <c r="H136" s="421"/>
      <c r="I136" s="421"/>
      <c r="J136" s="417"/>
      <c r="K136" s="417"/>
    </row>
    <row r="137" spans="1:11">
      <c r="A137" s="419" t="s">
        <v>264</v>
      </c>
      <c r="B137" s="419" t="s">
        <v>1075</v>
      </c>
      <c r="C137" s="419" t="s">
        <v>264</v>
      </c>
      <c r="D137" s="421"/>
      <c r="E137" s="422"/>
      <c r="F137" s="421"/>
      <c r="G137" s="422"/>
      <c r="H137" s="421"/>
      <c r="I137" s="421"/>
      <c r="J137" s="417"/>
      <c r="K137" s="417"/>
    </row>
    <row r="138" spans="1:11">
      <c r="A138" s="426" t="s">
        <v>264</v>
      </c>
      <c r="B138" s="426" t="s">
        <v>264</v>
      </c>
      <c r="C138" s="426" t="s">
        <v>264</v>
      </c>
      <c r="D138" s="430"/>
      <c r="E138" s="431"/>
      <c r="F138" s="430"/>
      <c r="G138" s="431"/>
      <c r="H138" s="430"/>
      <c r="I138" s="430"/>
      <c r="J138" s="417"/>
      <c r="K138" s="417"/>
    </row>
    <row r="139" spans="1:11">
      <c r="A139" s="419" t="s">
        <v>264</v>
      </c>
      <c r="B139" s="419" t="s">
        <v>1335</v>
      </c>
      <c r="C139" s="419" t="s">
        <v>264</v>
      </c>
      <c r="D139" s="421"/>
      <c r="E139" s="422"/>
      <c r="F139" s="421"/>
      <c r="G139" s="422"/>
      <c r="H139" s="421"/>
      <c r="I139" s="421"/>
      <c r="J139" s="417"/>
      <c r="K139" s="417"/>
    </row>
    <row r="140" spans="1:11">
      <c r="A140" s="426" t="s">
        <v>1336</v>
      </c>
      <c r="B140" s="426" t="s">
        <v>1337</v>
      </c>
      <c r="C140" s="426" t="s">
        <v>936</v>
      </c>
      <c r="D140" s="427">
        <v>7</v>
      </c>
      <c r="E140" s="428"/>
      <c r="F140" s="427">
        <f>D140*E140</f>
        <v>0</v>
      </c>
      <c r="G140" s="428"/>
      <c r="H140" s="427">
        <f>D140*G140</f>
        <v>0</v>
      </c>
      <c r="I140" s="427">
        <f>F140+H140</f>
        <v>0</v>
      </c>
      <c r="J140" s="417"/>
      <c r="K140" s="417"/>
    </row>
    <row r="141" spans="1:11">
      <c r="A141" s="426" t="s">
        <v>1338</v>
      </c>
      <c r="B141" s="426" t="s">
        <v>1339</v>
      </c>
      <c r="C141" s="426" t="s">
        <v>936</v>
      </c>
      <c r="D141" s="427">
        <v>17</v>
      </c>
      <c r="E141" s="428"/>
      <c r="F141" s="427">
        <f>D141*E141</f>
        <v>0</v>
      </c>
      <c r="G141" s="428"/>
      <c r="H141" s="427">
        <f>D141*G141</f>
        <v>0</v>
      </c>
      <c r="I141" s="427">
        <f>F141+H141</f>
        <v>0</v>
      </c>
      <c r="J141" s="417"/>
      <c r="K141" s="417"/>
    </row>
    <row r="142" spans="1:11">
      <c r="A142" s="426" t="s">
        <v>1340</v>
      </c>
      <c r="B142" s="426" t="s">
        <v>1341</v>
      </c>
      <c r="C142" s="426" t="s">
        <v>97</v>
      </c>
      <c r="D142" s="427">
        <v>30</v>
      </c>
      <c r="E142" s="428"/>
      <c r="F142" s="427">
        <f>D142*E142</f>
        <v>0</v>
      </c>
      <c r="G142" s="428"/>
      <c r="H142" s="427">
        <f>D142*G142</f>
        <v>0</v>
      </c>
      <c r="I142" s="427">
        <f>F142+H142</f>
        <v>0</v>
      </c>
      <c r="J142" s="417"/>
      <c r="K142" s="417"/>
    </row>
    <row r="143" spans="1:11">
      <c r="A143" s="432" t="s">
        <v>264</v>
      </c>
      <c r="B143" s="432" t="s">
        <v>1076</v>
      </c>
      <c r="C143" s="432" t="s">
        <v>264</v>
      </c>
      <c r="D143" s="433"/>
      <c r="E143" s="434"/>
      <c r="F143" s="433"/>
      <c r="G143" s="434"/>
      <c r="H143" s="433"/>
      <c r="I143" s="433"/>
      <c r="J143" s="417"/>
      <c r="K143" s="417"/>
    </row>
    <row r="144" spans="1:11">
      <c r="A144" s="426" t="s">
        <v>1342</v>
      </c>
      <c r="B144" s="426" t="s">
        <v>1077</v>
      </c>
      <c r="C144" s="426" t="s">
        <v>97</v>
      </c>
      <c r="D144" s="427">
        <v>8</v>
      </c>
      <c r="E144" s="429">
        <v>0</v>
      </c>
      <c r="F144" s="427">
        <f t="shared" ref="F144:F150" si="14">D144*E144</f>
        <v>0</v>
      </c>
      <c r="G144" s="428"/>
      <c r="H144" s="427">
        <f t="shared" ref="H144:H150" si="15">D144*G144</f>
        <v>0</v>
      </c>
      <c r="I144" s="427">
        <f t="shared" ref="I144:I150" si="16">F144+H144</f>
        <v>0</v>
      </c>
      <c r="J144" s="417"/>
      <c r="K144" s="417"/>
    </row>
    <row r="145" spans="1:11">
      <c r="A145" s="426" t="s">
        <v>1343</v>
      </c>
      <c r="B145" s="426" t="s">
        <v>1079</v>
      </c>
      <c r="C145" s="426" t="s">
        <v>97</v>
      </c>
      <c r="D145" s="427">
        <v>4</v>
      </c>
      <c r="E145" s="429">
        <v>0</v>
      </c>
      <c r="F145" s="427">
        <f t="shared" si="14"/>
        <v>0</v>
      </c>
      <c r="G145" s="428"/>
      <c r="H145" s="427">
        <f t="shared" si="15"/>
        <v>0</v>
      </c>
      <c r="I145" s="427">
        <f t="shared" si="16"/>
        <v>0</v>
      </c>
      <c r="J145" s="417"/>
      <c r="K145" s="417"/>
    </row>
    <row r="146" spans="1:11">
      <c r="A146" s="426" t="s">
        <v>1344</v>
      </c>
      <c r="B146" s="426" t="s">
        <v>1345</v>
      </c>
      <c r="C146" s="426" t="s">
        <v>97</v>
      </c>
      <c r="D146" s="427">
        <v>16</v>
      </c>
      <c r="E146" s="429">
        <v>0</v>
      </c>
      <c r="F146" s="427">
        <f t="shared" si="14"/>
        <v>0</v>
      </c>
      <c r="G146" s="428"/>
      <c r="H146" s="427">
        <f t="shared" si="15"/>
        <v>0</v>
      </c>
      <c r="I146" s="427">
        <f t="shared" si="16"/>
        <v>0</v>
      </c>
      <c r="J146" s="417"/>
      <c r="K146" s="417"/>
    </row>
    <row r="147" spans="1:11">
      <c r="A147" s="426" t="s">
        <v>1346</v>
      </c>
      <c r="B147" s="426" t="s">
        <v>1082</v>
      </c>
      <c r="C147" s="426" t="s">
        <v>97</v>
      </c>
      <c r="D147" s="427">
        <v>22</v>
      </c>
      <c r="E147" s="429">
        <v>0</v>
      </c>
      <c r="F147" s="427">
        <f t="shared" si="14"/>
        <v>0</v>
      </c>
      <c r="G147" s="428"/>
      <c r="H147" s="427">
        <f t="shared" si="15"/>
        <v>0</v>
      </c>
      <c r="I147" s="427">
        <f t="shared" si="16"/>
        <v>0</v>
      </c>
      <c r="J147" s="417"/>
      <c r="K147" s="417"/>
    </row>
    <row r="148" spans="1:11">
      <c r="A148" s="426" t="s">
        <v>1347</v>
      </c>
      <c r="B148" s="426" t="s">
        <v>1084</v>
      </c>
      <c r="C148" s="426" t="s">
        <v>97</v>
      </c>
      <c r="D148" s="427">
        <v>18</v>
      </c>
      <c r="E148" s="429">
        <v>0</v>
      </c>
      <c r="F148" s="427">
        <f t="shared" si="14"/>
        <v>0</v>
      </c>
      <c r="G148" s="428"/>
      <c r="H148" s="427">
        <f t="shared" si="15"/>
        <v>0</v>
      </c>
      <c r="I148" s="427">
        <f t="shared" si="16"/>
        <v>0</v>
      </c>
      <c r="J148" s="417"/>
      <c r="K148" s="417"/>
    </row>
    <row r="149" spans="1:11">
      <c r="A149" s="426" t="s">
        <v>1348</v>
      </c>
      <c r="B149" s="426" t="s">
        <v>1086</v>
      </c>
      <c r="C149" s="426" t="s">
        <v>97</v>
      </c>
      <c r="D149" s="427">
        <v>6</v>
      </c>
      <c r="E149" s="429">
        <v>0</v>
      </c>
      <c r="F149" s="427">
        <f t="shared" si="14"/>
        <v>0</v>
      </c>
      <c r="G149" s="428"/>
      <c r="H149" s="427">
        <f t="shared" si="15"/>
        <v>0</v>
      </c>
      <c r="I149" s="427">
        <f t="shared" si="16"/>
        <v>0</v>
      </c>
      <c r="J149" s="417"/>
      <c r="K149" s="417"/>
    </row>
    <row r="150" spans="1:11">
      <c r="A150" s="426" t="s">
        <v>1349</v>
      </c>
      <c r="B150" s="426" t="s">
        <v>1088</v>
      </c>
      <c r="C150" s="426" t="s">
        <v>97</v>
      </c>
      <c r="D150" s="427">
        <v>6</v>
      </c>
      <c r="E150" s="429">
        <v>0</v>
      </c>
      <c r="F150" s="427">
        <f t="shared" si="14"/>
        <v>0</v>
      </c>
      <c r="G150" s="428"/>
      <c r="H150" s="427">
        <f t="shared" si="15"/>
        <v>0</v>
      </c>
      <c r="I150" s="427">
        <f t="shared" si="16"/>
        <v>0</v>
      </c>
      <c r="J150" s="417"/>
      <c r="K150" s="417"/>
    </row>
    <row r="151" spans="1:11">
      <c r="A151" s="432" t="s">
        <v>264</v>
      </c>
      <c r="B151" s="432" t="s">
        <v>1350</v>
      </c>
      <c r="C151" s="432" t="s">
        <v>264</v>
      </c>
      <c r="D151" s="433"/>
      <c r="E151" s="434"/>
      <c r="F151" s="433"/>
      <c r="G151" s="434"/>
      <c r="H151" s="433"/>
      <c r="I151" s="433"/>
      <c r="J151" s="417"/>
      <c r="K151" s="417"/>
    </row>
    <row r="152" spans="1:11">
      <c r="A152" s="426" t="s">
        <v>1351</v>
      </c>
      <c r="B152" s="426" t="s">
        <v>1352</v>
      </c>
      <c r="C152" s="426" t="s">
        <v>97</v>
      </c>
      <c r="D152" s="427">
        <v>18</v>
      </c>
      <c r="E152" s="429">
        <v>0</v>
      </c>
      <c r="F152" s="427">
        <f>D152*E152</f>
        <v>0</v>
      </c>
      <c r="G152" s="428"/>
      <c r="H152" s="427">
        <f>D152*G152</f>
        <v>0</v>
      </c>
      <c r="I152" s="427">
        <f>F152+H152</f>
        <v>0</v>
      </c>
      <c r="J152" s="417"/>
      <c r="K152" s="417"/>
    </row>
    <row r="153" spans="1:11">
      <c r="A153" s="419" t="s">
        <v>264</v>
      </c>
      <c r="B153" s="419" t="s">
        <v>1089</v>
      </c>
      <c r="C153" s="419" t="s">
        <v>264</v>
      </c>
      <c r="D153" s="421"/>
      <c r="E153" s="422"/>
      <c r="F153" s="421"/>
      <c r="G153" s="422"/>
      <c r="H153" s="421"/>
      <c r="I153" s="421"/>
      <c r="J153" s="417"/>
      <c r="K153" s="417"/>
    </row>
    <row r="154" spans="1:11">
      <c r="A154" s="426" t="s">
        <v>1353</v>
      </c>
      <c r="B154" s="426" t="s">
        <v>1091</v>
      </c>
      <c r="C154" s="426" t="s">
        <v>97</v>
      </c>
      <c r="D154" s="427">
        <v>8</v>
      </c>
      <c r="E154" s="429">
        <v>0</v>
      </c>
      <c r="F154" s="427">
        <f>D154*E154</f>
        <v>0</v>
      </c>
      <c r="G154" s="428"/>
      <c r="H154" s="427">
        <f>D154*G154</f>
        <v>0</v>
      </c>
      <c r="I154" s="427">
        <f>F154+H154</f>
        <v>0</v>
      </c>
      <c r="J154" s="417"/>
      <c r="K154" s="417"/>
    </row>
    <row r="155" spans="1:11">
      <c r="A155" s="419" t="s">
        <v>264</v>
      </c>
      <c r="B155" s="419" t="s">
        <v>1092</v>
      </c>
      <c r="C155" s="419" t="s">
        <v>264</v>
      </c>
      <c r="D155" s="421"/>
      <c r="E155" s="422"/>
      <c r="F155" s="421"/>
      <c r="G155" s="422"/>
      <c r="H155" s="421"/>
      <c r="I155" s="421"/>
      <c r="J155" s="417"/>
      <c r="K155" s="417"/>
    </row>
    <row r="156" spans="1:11">
      <c r="A156" s="426" t="s">
        <v>1354</v>
      </c>
      <c r="B156" s="426" t="s">
        <v>1094</v>
      </c>
      <c r="C156" s="426" t="s">
        <v>97</v>
      </c>
      <c r="D156" s="427">
        <v>2</v>
      </c>
      <c r="E156" s="429">
        <v>0</v>
      </c>
      <c r="F156" s="427">
        <f>D156*E156</f>
        <v>0</v>
      </c>
      <c r="G156" s="428"/>
      <c r="H156" s="427">
        <f>D156*G156</f>
        <v>0</v>
      </c>
      <c r="I156" s="427">
        <f>F156+H156</f>
        <v>0</v>
      </c>
      <c r="J156" s="417"/>
      <c r="K156" s="417"/>
    </row>
    <row r="157" spans="1:11">
      <c r="A157" s="426" t="s">
        <v>1355</v>
      </c>
      <c r="B157" s="426" t="s">
        <v>1096</v>
      </c>
      <c r="C157" s="426" t="s">
        <v>97</v>
      </c>
      <c r="D157" s="427">
        <v>8</v>
      </c>
      <c r="E157" s="429">
        <v>0</v>
      </c>
      <c r="F157" s="427">
        <f>D157*E157</f>
        <v>0</v>
      </c>
      <c r="G157" s="428"/>
      <c r="H157" s="427">
        <f>D157*G157</f>
        <v>0</v>
      </c>
      <c r="I157" s="427">
        <f>F157+H157</f>
        <v>0</v>
      </c>
      <c r="J157" s="417"/>
      <c r="K157" s="417"/>
    </row>
    <row r="158" spans="1:11">
      <c r="A158" s="426" t="s">
        <v>264</v>
      </c>
      <c r="B158" s="426" t="s">
        <v>264</v>
      </c>
      <c r="C158" s="426" t="s">
        <v>264</v>
      </c>
      <c r="D158" s="427"/>
      <c r="E158" s="429"/>
      <c r="F158" s="427"/>
      <c r="G158" s="429"/>
      <c r="H158" s="427"/>
      <c r="I158" s="427"/>
      <c r="J158" s="417"/>
      <c r="K158" s="417"/>
    </row>
    <row r="159" spans="1:11">
      <c r="A159" s="426" t="s">
        <v>264</v>
      </c>
      <c r="B159" s="426" t="s">
        <v>1098</v>
      </c>
      <c r="C159" s="426" t="s">
        <v>264</v>
      </c>
      <c r="D159" s="430"/>
      <c r="E159" s="431"/>
      <c r="F159" s="427">
        <f>L3+'EL-Parametry'!B34/100*F149+'EL-Parametry'!B34/100*F150+'EL-Parametry'!B34/100*F152+'EL-Parametry'!B34/100*F154+'EL-Parametry'!B34/100*F156+'EL-Parametry'!B34/100*F157</f>
        <v>0</v>
      </c>
      <c r="G159" s="431"/>
      <c r="H159" s="430"/>
      <c r="I159" s="427">
        <f>F159+H159</f>
        <v>0</v>
      </c>
      <c r="J159" s="417"/>
      <c r="K159" s="417"/>
    </row>
    <row r="160" spans="1:11">
      <c r="A160" s="423" t="s">
        <v>264</v>
      </c>
      <c r="B160" s="423" t="s">
        <v>1099</v>
      </c>
      <c r="C160" s="423" t="s">
        <v>264</v>
      </c>
      <c r="D160" s="424"/>
      <c r="E160" s="425"/>
      <c r="F160" s="424">
        <f>SUM(F57:F159)</f>
        <v>0</v>
      </c>
      <c r="G160" s="425"/>
      <c r="H160" s="424">
        <f>SUM(H57:H159)</f>
        <v>0</v>
      </c>
      <c r="I160" s="424">
        <f>SUM(I57:I159)</f>
        <v>0</v>
      </c>
      <c r="J160" s="417"/>
      <c r="K160" s="417"/>
    </row>
    <row r="161" spans="1:11">
      <c r="A161" s="423" t="s">
        <v>264</v>
      </c>
      <c r="B161" s="423" t="s">
        <v>906</v>
      </c>
      <c r="C161" s="423" t="s">
        <v>264</v>
      </c>
      <c r="D161" s="424"/>
      <c r="E161" s="425"/>
      <c r="F161" s="424"/>
      <c r="G161" s="425"/>
      <c r="H161" s="424"/>
      <c r="I161" s="424"/>
      <c r="J161" s="417"/>
      <c r="K161" s="417"/>
    </row>
    <row r="162" spans="1:11">
      <c r="A162" s="419" t="s">
        <v>264</v>
      </c>
      <c r="B162" s="419" t="s">
        <v>1100</v>
      </c>
      <c r="C162" s="419" t="s">
        <v>264</v>
      </c>
      <c r="D162" s="421"/>
      <c r="E162" s="422"/>
      <c r="F162" s="421"/>
      <c r="G162" s="422"/>
      <c r="H162" s="421"/>
      <c r="I162" s="421"/>
      <c r="J162" s="417"/>
      <c r="K162" s="417"/>
    </row>
    <row r="163" spans="1:11">
      <c r="A163" s="426" t="s">
        <v>1356</v>
      </c>
      <c r="B163" s="426" t="s">
        <v>1102</v>
      </c>
      <c r="C163" s="426" t="s">
        <v>97</v>
      </c>
      <c r="D163" s="427">
        <v>24</v>
      </c>
      <c r="E163" s="428"/>
      <c r="F163" s="427">
        <f>D163*E163</f>
        <v>0</v>
      </c>
      <c r="G163" s="429">
        <v>0</v>
      </c>
      <c r="H163" s="427">
        <f>D163*G163</f>
        <v>0</v>
      </c>
      <c r="I163" s="427">
        <f>F163+H163</f>
        <v>0</v>
      </c>
      <c r="J163" s="417"/>
      <c r="K163" s="417"/>
    </row>
    <row r="164" spans="1:11">
      <c r="A164" s="419" t="s">
        <v>264</v>
      </c>
      <c r="B164" s="419" t="s">
        <v>1103</v>
      </c>
      <c r="C164" s="419" t="s">
        <v>264</v>
      </c>
      <c r="D164" s="421"/>
      <c r="E164" s="422"/>
      <c r="F164" s="421"/>
      <c r="G164" s="422"/>
      <c r="H164" s="421"/>
      <c r="I164" s="421"/>
      <c r="J164" s="417"/>
      <c r="K164" s="417"/>
    </row>
    <row r="165" spans="1:11">
      <c r="A165" s="426" t="s">
        <v>1357</v>
      </c>
      <c r="B165" s="426" t="s">
        <v>1105</v>
      </c>
      <c r="C165" s="426" t="s">
        <v>936</v>
      </c>
      <c r="D165" s="427">
        <v>8</v>
      </c>
      <c r="E165" s="428"/>
      <c r="F165" s="427">
        <f>D165*E165</f>
        <v>0</v>
      </c>
      <c r="G165" s="429">
        <v>0</v>
      </c>
      <c r="H165" s="427">
        <f>D165*G165</f>
        <v>0</v>
      </c>
      <c r="I165" s="427">
        <f>F165+H165</f>
        <v>0</v>
      </c>
      <c r="J165" s="417"/>
      <c r="K165" s="417"/>
    </row>
    <row r="166" spans="1:11">
      <c r="A166" s="419" t="s">
        <v>264</v>
      </c>
      <c r="B166" s="419" t="s">
        <v>1106</v>
      </c>
      <c r="C166" s="419" t="s">
        <v>264</v>
      </c>
      <c r="D166" s="421"/>
      <c r="E166" s="422"/>
      <c r="F166" s="421"/>
      <c r="G166" s="422"/>
      <c r="H166" s="421"/>
      <c r="I166" s="421"/>
      <c r="J166" s="417"/>
      <c r="K166" s="417"/>
    </row>
    <row r="167" spans="1:11">
      <c r="A167" s="426" t="s">
        <v>1358</v>
      </c>
      <c r="B167" s="426" t="s">
        <v>1105</v>
      </c>
      <c r="C167" s="426" t="s">
        <v>936</v>
      </c>
      <c r="D167" s="427">
        <v>6</v>
      </c>
      <c r="E167" s="428"/>
      <c r="F167" s="427">
        <f>D167*E167</f>
        <v>0</v>
      </c>
      <c r="G167" s="429">
        <v>0</v>
      </c>
      <c r="H167" s="427">
        <f>D167*G167</f>
        <v>0</v>
      </c>
      <c r="I167" s="427">
        <f>F167+H167</f>
        <v>0</v>
      </c>
      <c r="J167" s="417"/>
      <c r="K167" s="417"/>
    </row>
    <row r="168" spans="1:11">
      <c r="A168" s="419" t="s">
        <v>264</v>
      </c>
      <c r="B168" s="419" t="s">
        <v>1108</v>
      </c>
      <c r="C168" s="419" t="s">
        <v>264</v>
      </c>
      <c r="D168" s="421"/>
      <c r="E168" s="422"/>
      <c r="F168" s="421"/>
      <c r="G168" s="422"/>
      <c r="H168" s="421"/>
      <c r="I168" s="421"/>
      <c r="J168" s="417"/>
      <c r="K168" s="417"/>
    </row>
    <row r="169" spans="1:11">
      <c r="A169" s="426" t="s">
        <v>1359</v>
      </c>
      <c r="B169" s="426" t="s">
        <v>1110</v>
      </c>
      <c r="C169" s="426" t="s">
        <v>936</v>
      </c>
      <c r="D169" s="427">
        <v>1</v>
      </c>
      <c r="E169" s="428"/>
      <c r="F169" s="427">
        <f>D169*E169</f>
        <v>0</v>
      </c>
      <c r="G169" s="429">
        <v>0</v>
      </c>
      <c r="H169" s="427">
        <f>D169*G169</f>
        <v>0</v>
      </c>
      <c r="I169" s="427">
        <f>F169+H169</f>
        <v>0</v>
      </c>
      <c r="J169" s="417"/>
      <c r="K169" s="417"/>
    </row>
    <row r="170" spans="1:11">
      <c r="A170" s="426" t="s">
        <v>1360</v>
      </c>
      <c r="B170" s="426" t="s">
        <v>1112</v>
      </c>
      <c r="C170" s="426" t="s">
        <v>936</v>
      </c>
      <c r="D170" s="427">
        <v>1</v>
      </c>
      <c r="E170" s="428"/>
      <c r="F170" s="427">
        <f>D170*E170</f>
        <v>0</v>
      </c>
      <c r="G170" s="429">
        <v>0</v>
      </c>
      <c r="H170" s="427">
        <f>D170*G170</f>
        <v>0</v>
      </c>
      <c r="I170" s="427">
        <f>F170+H170</f>
        <v>0</v>
      </c>
      <c r="J170" s="417"/>
      <c r="K170" s="417"/>
    </row>
    <row r="171" spans="1:11">
      <c r="A171" s="426" t="s">
        <v>1361</v>
      </c>
      <c r="B171" s="426" t="s">
        <v>1114</v>
      </c>
      <c r="C171" s="426" t="s">
        <v>936</v>
      </c>
      <c r="D171" s="427">
        <v>2</v>
      </c>
      <c r="E171" s="428"/>
      <c r="F171" s="427">
        <f>D171*E171</f>
        <v>0</v>
      </c>
      <c r="G171" s="429">
        <v>0</v>
      </c>
      <c r="H171" s="427">
        <f>D171*G171</f>
        <v>0</v>
      </c>
      <c r="I171" s="427">
        <f>F171+H171</f>
        <v>0</v>
      </c>
      <c r="J171" s="417"/>
      <c r="K171" s="417"/>
    </row>
    <row r="172" spans="1:11">
      <c r="A172" s="419" t="s">
        <v>264</v>
      </c>
      <c r="B172" s="419" t="s">
        <v>1115</v>
      </c>
      <c r="C172" s="419" t="s">
        <v>264</v>
      </c>
      <c r="D172" s="421"/>
      <c r="E172" s="422"/>
      <c r="F172" s="421"/>
      <c r="G172" s="422"/>
      <c r="H172" s="421"/>
      <c r="I172" s="421"/>
      <c r="J172" s="417"/>
      <c r="K172" s="417"/>
    </row>
    <row r="173" spans="1:11">
      <c r="A173" s="426" t="s">
        <v>1362</v>
      </c>
      <c r="B173" s="426" t="s">
        <v>1117</v>
      </c>
      <c r="C173" s="426" t="s">
        <v>218</v>
      </c>
      <c r="D173" s="427">
        <v>0.2</v>
      </c>
      <c r="E173" s="428"/>
      <c r="F173" s="427">
        <f>D173*E173</f>
        <v>0</v>
      </c>
      <c r="G173" s="429">
        <v>0</v>
      </c>
      <c r="H173" s="427">
        <f>D173*G173</f>
        <v>0</v>
      </c>
      <c r="I173" s="427">
        <f>F173+H173</f>
        <v>0</v>
      </c>
      <c r="J173" s="417"/>
      <c r="K173" s="417"/>
    </row>
    <row r="174" spans="1:11">
      <c r="A174" s="423" t="s">
        <v>264</v>
      </c>
      <c r="B174" s="423" t="s">
        <v>1118</v>
      </c>
      <c r="C174" s="423" t="s">
        <v>264</v>
      </c>
      <c r="D174" s="424"/>
      <c r="E174" s="425"/>
      <c r="F174" s="424">
        <f>SUM(F162:F173)</f>
        <v>0</v>
      </c>
      <c r="G174" s="425"/>
      <c r="H174" s="424">
        <f>SUM(H162:H173)</f>
        <v>0</v>
      </c>
      <c r="I174" s="424">
        <f>SUM(I162:I173)</f>
        <v>0</v>
      </c>
      <c r="J174" s="417"/>
      <c r="K174" s="417"/>
    </row>
  </sheetData>
  <sheetProtection algorithmName="SHA-512" hashValue="vFqKwU5FBq2irdite3ohC6zuZX1UsjZyxNMgr89znVXU/BihC8cY271jic+/RYCXYaHzYen5v4G7GSxZO33o1Q==" saltValue="dJGV4XUhw/paxOSz3KVOTQ==" spinCount="100000" sheet="1" objects="1" scenarios="1" formatCells="0" formatColumns="0" formatRows="0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&amp;LEL&amp;C&amp;P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D369-F10A-4E9E-8A39-406667DB923C}">
  <sheetPr>
    <pageSetUpPr fitToPage="1"/>
  </sheetPr>
  <dimension ref="A1:C34"/>
  <sheetViews>
    <sheetView workbookViewId="0">
      <selection activeCell="A36" sqref="A36"/>
    </sheetView>
  </sheetViews>
  <sheetFormatPr defaultRowHeight="15"/>
  <cols>
    <col min="1" max="1" width="30" style="447" customWidth="1"/>
    <col min="2" max="2" width="55.42578125" style="447" bestFit="1" customWidth="1"/>
    <col min="3" max="3" width="9.140625" style="440"/>
    <col min="4" max="4" width="0" style="440" hidden="1" customWidth="1"/>
    <col min="5" max="16384" width="9.140625" style="440"/>
  </cols>
  <sheetData>
    <row r="1" spans="1:3">
      <c r="A1" s="438" t="s">
        <v>5</v>
      </c>
      <c r="B1" s="438" t="s">
        <v>1119</v>
      </c>
      <c r="C1" s="439"/>
    </row>
    <row r="2" spans="1:3">
      <c r="A2" s="438" t="s">
        <v>1120</v>
      </c>
      <c r="B2" s="441" t="s">
        <v>1121</v>
      </c>
      <c r="C2" s="439"/>
    </row>
    <row r="3" spans="1:3" ht="24.75">
      <c r="A3" s="438" t="s">
        <v>1122</v>
      </c>
      <c r="B3" s="442" t="s">
        <v>1123</v>
      </c>
      <c r="C3" s="439"/>
    </row>
    <row r="4" spans="1:3" ht="24.75">
      <c r="A4" s="438" t="s">
        <v>1124</v>
      </c>
      <c r="B4" s="442" t="s">
        <v>1125</v>
      </c>
      <c r="C4" s="439"/>
    </row>
    <row r="5" spans="1:3">
      <c r="A5" s="438" t="s">
        <v>1126</v>
      </c>
      <c r="B5" s="443" t="s">
        <v>1127</v>
      </c>
      <c r="C5" s="439"/>
    </row>
    <row r="6" spans="1:3">
      <c r="A6" s="438" t="s">
        <v>1128</v>
      </c>
      <c r="B6" s="443" t="s">
        <v>1129</v>
      </c>
      <c r="C6" s="439"/>
    </row>
    <row r="7" spans="1:3">
      <c r="A7" s="438" t="s">
        <v>1130</v>
      </c>
      <c r="B7" s="443" t="s">
        <v>1131</v>
      </c>
      <c r="C7" s="439"/>
    </row>
    <row r="8" spans="1:3">
      <c r="A8" s="438" t="s">
        <v>1132</v>
      </c>
      <c r="B8" s="443" t="s">
        <v>264</v>
      </c>
      <c r="C8" s="439"/>
    </row>
    <row r="9" spans="1:3">
      <c r="A9" s="438" t="s">
        <v>1133</v>
      </c>
      <c r="B9" s="443" t="s">
        <v>1134</v>
      </c>
      <c r="C9" s="439"/>
    </row>
    <row r="10" spans="1:3">
      <c r="A10" s="438" t="s">
        <v>1135</v>
      </c>
      <c r="B10" s="443" t="s">
        <v>1136</v>
      </c>
      <c r="C10" s="439"/>
    </row>
    <row r="11" spans="1:3">
      <c r="A11" s="438" t="s">
        <v>1137</v>
      </c>
      <c r="B11" s="443" t="s">
        <v>1363</v>
      </c>
      <c r="C11" s="439"/>
    </row>
    <row r="12" spans="1:3">
      <c r="A12" s="438" t="s">
        <v>1138</v>
      </c>
      <c r="B12" s="443" t="s">
        <v>1164</v>
      </c>
      <c r="C12" s="439"/>
    </row>
    <row r="13" spans="1:3">
      <c r="A13" s="438" t="s">
        <v>1139</v>
      </c>
      <c r="B13" s="443" t="s">
        <v>1364</v>
      </c>
      <c r="C13" s="439"/>
    </row>
    <row r="14" spans="1:3">
      <c r="A14" s="438" t="s">
        <v>1140</v>
      </c>
      <c r="B14" s="443" t="s">
        <v>1141</v>
      </c>
      <c r="C14" s="439"/>
    </row>
    <row r="15" spans="1:3">
      <c r="A15" s="438" t="s">
        <v>264</v>
      </c>
      <c r="B15" s="444" t="s">
        <v>264</v>
      </c>
      <c r="C15" s="439"/>
    </row>
    <row r="16" spans="1:3">
      <c r="A16" s="438" t="s">
        <v>1142</v>
      </c>
      <c r="B16" s="445" t="s">
        <v>1143</v>
      </c>
      <c r="C16" s="439"/>
    </row>
    <row r="17" spans="1:3">
      <c r="A17" s="438" t="s">
        <v>1144</v>
      </c>
      <c r="B17" s="445" t="s">
        <v>1145</v>
      </c>
      <c r="C17" s="439"/>
    </row>
    <row r="18" spans="1:3">
      <c r="A18" s="438" t="s">
        <v>1146</v>
      </c>
      <c r="B18" s="445" t="s">
        <v>1147</v>
      </c>
      <c r="C18" s="439"/>
    </row>
    <row r="19" spans="1:3">
      <c r="A19" s="438" t="s">
        <v>1148</v>
      </c>
      <c r="B19" s="445" t="s">
        <v>1149</v>
      </c>
      <c r="C19" s="439"/>
    </row>
    <row r="20" spans="1:3">
      <c r="A20" s="438" t="s">
        <v>1150</v>
      </c>
      <c r="B20" s="445" t="s">
        <v>1149</v>
      </c>
      <c r="C20" s="439"/>
    </row>
    <row r="21" spans="1:3">
      <c r="A21" s="438" t="s">
        <v>1151</v>
      </c>
      <c r="B21" s="445" t="s">
        <v>1149</v>
      </c>
      <c r="C21" s="439"/>
    </row>
    <row r="22" spans="1:3">
      <c r="A22" s="438" t="s">
        <v>1152</v>
      </c>
      <c r="B22" s="445" t="s">
        <v>1149</v>
      </c>
      <c r="C22" s="439"/>
    </row>
    <row r="23" spans="1:3">
      <c r="A23" s="438" t="s">
        <v>1153</v>
      </c>
      <c r="B23" s="445" t="s">
        <v>1149</v>
      </c>
      <c r="C23" s="439"/>
    </row>
    <row r="24" spans="1:3">
      <c r="A24" s="438" t="s">
        <v>1154</v>
      </c>
      <c r="B24" s="445" t="s">
        <v>1149</v>
      </c>
      <c r="C24" s="439"/>
    </row>
    <row r="25" spans="1:3">
      <c r="A25" s="438" t="s">
        <v>1155</v>
      </c>
      <c r="B25" s="445" t="s">
        <v>1149</v>
      </c>
      <c r="C25" s="439"/>
    </row>
    <row r="26" spans="1:3">
      <c r="A26" s="438" t="s">
        <v>1156</v>
      </c>
      <c r="B26" s="445" t="s">
        <v>1157</v>
      </c>
      <c r="C26" s="439"/>
    </row>
    <row r="27" spans="1:3">
      <c r="A27" s="438" t="s">
        <v>1158</v>
      </c>
      <c r="B27" s="445" t="s">
        <v>1149</v>
      </c>
      <c r="C27" s="439"/>
    </row>
    <row r="28" spans="1:3">
      <c r="A28" s="438" t="s">
        <v>1159</v>
      </c>
      <c r="B28" s="445" t="s">
        <v>1149</v>
      </c>
      <c r="C28" s="439"/>
    </row>
    <row r="29" spans="1:3">
      <c r="A29" s="438" t="s">
        <v>1160</v>
      </c>
      <c r="B29" s="445" t="s">
        <v>1149</v>
      </c>
      <c r="C29" s="439"/>
    </row>
    <row r="30" spans="1:3">
      <c r="A30" s="438" t="s">
        <v>1161</v>
      </c>
      <c r="B30" s="445" t="s">
        <v>1149</v>
      </c>
      <c r="C30" s="439"/>
    </row>
    <row r="31" spans="1:3" ht="23.25">
      <c r="A31" s="446" t="s">
        <v>1162</v>
      </c>
      <c r="B31" s="445" t="s">
        <v>983</v>
      </c>
      <c r="C31" s="439"/>
    </row>
    <row r="32" spans="1:3">
      <c r="A32" s="438" t="s">
        <v>1163</v>
      </c>
      <c r="B32" s="445" t="s">
        <v>967</v>
      </c>
      <c r="C32" s="439"/>
    </row>
    <row r="33" spans="1:2">
      <c r="A33" s="447" t="s">
        <v>1365</v>
      </c>
      <c r="B33" s="447">
        <v>5</v>
      </c>
    </row>
    <row r="34" spans="1:2">
      <c r="A34" s="447" t="s">
        <v>1366</v>
      </c>
      <c r="B34" s="447">
        <v>6</v>
      </c>
    </row>
  </sheetData>
  <sheetProtection algorithmName="SHA-512" hashValue="ppnYGTIvAL73BpgzuNnBbShRglvegeXyA7g7mQL9Dd8V9UDTuCR7UXumQ8bTB7KHW82Zb5JUV6DTP5dID8Xxdw==" saltValue="5rv7+mBGh2QzfF2HkVlKhg==" spinCount="100000" sheet="1" objects="1" scenarios="1" formatCells="0" formatColumns="0" formatRows="0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52</vt:i4>
      </vt:variant>
    </vt:vector>
  </HeadingPairs>
  <TitlesOfParts>
    <vt:vector size="60" baseType="lpstr">
      <vt:lpstr>REKAPITULACE STAVBY</vt:lpstr>
      <vt:lpstr>VzorPolozky</vt:lpstr>
      <vt:lpstr>Stavba</vt:lpstr>
      <vt:lpstr>VN+ON</vt:lpstr>
      <vt:lpstr>VZT</vt:lpstr>
      <vt:lpstr>EL-Rekapitulace</vt:lpstr>
      <vt:lpstr>EL-Položky</vt:lpstr>
      <vt:lpstr>EL-Parametry</vt:lpstr>
      <vt:lpstr>'REKAPITULACE STAVBY'!CelkemDPHVypocet</vt:lpstr>
      <vt:lpstr>CenaCelkem</vt:lpstr>
      <vt:lpstr>CenaCelkemBezDPH</vt:lpstr>
      <vt:lpstr>'REKAPITULACE STAVBY'!CenaCelkemVypocet</vt:lpstr>
      <vt:lpstr>cisloobjektu</vt:lpstr>
      <vt:lpstr>'REKAPITULACE STAVBY'!CisloStavby</vt:lpstr>
      <vt:lpstr>CisloStavebnihoRozpoctu</vt:lpstr>
      <vt:lpstr>dadresa</vt:lpstr>
      <vt:lpstr>'REKAPITULACE STAVBY'!DIČ</vt:lpstr>
      <vt:lpstr>dmisto</vt:lpstr>
      <vt:lpstr>DPHSni</vt:lpstr>
      <vt:lpstr>DPHZakl</vt:lpstr>
      <vt:lpstr>'REKAPITULACE STAVBY'!dpsc</vt:lpstr>
      <vt:lpstr>'REKAPITULACE STAVBY'!IČO</vt:lpstr>
      <vt:lpstr>Mena</vt:lpstr>
      <vt:lpstr>MistoStavby</vt:lpstr>
      <vt:lpstr>nazevobjektu</vt:lpstr>
      <vt:lpstr>'REKAPITULACE STAVBY'!NazevStavby</vt:lpstr>
      <vt:lpstr>NazevStavebnihoRozpoctu</vt:lpstr>
      <vt:lpstr>'EL-Položky'!Názvy_tisku</vt:lpstr>
      <vt:lpstr>Stavba!Názvy_tisku</vt:lpstr>
      <vt:lpstr>VZT!Názvy_tisku</vt:lpstr>
      <vt:lpstr>oadresa</vt:lpstr>
      <vt:lpstr>'REKAPITULACE STAVBY'!Objednatel</vt:lpstr>
      <vt:lpstr>'REKAPITULACE STAVBY'!Objekt</vt:lpstr>
      <vt:lpstr>'EL-Parametry'!Oblast_tisku</vt:lpstr>
      <vt:lpstr>'EL-Položky'!Oblast_tisku</vt:lpstr>
      <vt:lpstr>'EL-Rekapitulace'!Oblast_tisku</vt:lpstr>
      <vt:lpstr>'REKAPITULACE STAVBY'!Oblast_tisku</vt:lpstr>
      <vt:lpstr>Stavba!Oblast_tisku</vt:lpstr>
      <vt:lpstr>VZT!Oblast_tisku</vt:lpstr>
      <vt:lpstr>'REKAPITULACE STAVBY'!odic</vt:lpstr>
      <vt:lpstr>'REKAPITULACE STAVBY'!oico</vt:lpstr>
      <vt:lpstr>'REKAPITULACE STAVBY'!omisto</vt:lpstr>
      <vt:lpstr>'REKAPITULACE STAVBY'!onazev</vt:lpstr>
      <vt:lpstr>'REKAPITULACE STAVBY'!opsc</vt:lpstr>
      <vt:lpstr>padresa</vt:lpstr>
      <vt:lpstr>pdic</vt:lpstr>
      <vt:lpstr>pico</vt:lpstr>
      <vt:lpstr>pmisto</vt:lpstr>
      <vt:lpstr>PoptavkaID</vt:lpstr>
      <vt:lpstr>pPSC</vt:lpstr>
      <vt:lpstr>Projektant</vt:lpstr>
      <vt:lpstr>'REKAPITULACE STAVBY'!SazbaDPH1</vt:lpstr>
      <vt:lpstr>'REKAPITULACE STAVBY'!SazbaDPH2</vt:lpstr>
      <vt:lpstr>Vypracoval</vt:lpstr>
      <vt:lpstr>ZakladDPHSni</vt:lpstr>
      <vt:lpstr>'REKAPITULACE STAVBY'!ZakladDPHSniVypocet</vt:lpstr>
      <vt:lpstr>ZakladDPHZakl</vt:lpstr>
      <vt:lpstr>'REKAPITULACE STAVBY'!ZakladDPHZaklVypocet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Jiří Kozlovský</cp:lastModifiedBy>
  <cp:lastPrinted>2022-10-10T10:41:05Z</cp:lastPrinted>
  <dcterms:created xsi:type="dcterms:W3CDTF">2009-04-08T07:15:50Z</dcterms:created>
  <dcterms:modified xsi:type="dcterms:W3CDTF">2023-01-10T13:35:53Z</dcterms:modified>
</cp:coreProperties>
</file>