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Zakázky\2022\01 Projekty staveb\22_2019_127_Mendelu_DPS\02_Zpracovani\220916 DPS cast A_revize 1_FINAL\NEINVESTIČNÍ\NIV - rozpočet\Otevřená verze\"/>
    </mc:Choice>
  </mc:AlternateContent>
  <xr:revisionPtr revIDLastSave="0" documentId="13_ncr:1_{33B16BF1-5EFA-4771-BF24-6FE45FF280DD}" xr6:coauthVersionLast="47" xr6:coauthVersionMax="47" xr10:uidLastSave="{00000000-0000-0000-0000-000000000000}"/>
  <bookViews>
    <workbookView xWindow="6210" yWindow="1065" windowWidth="21600" windowHeight="1138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.1.9. 07 Pol" sheetId="12" r:id="rId4"/>
    <sheet name="D.1.9. 13 Pol" sheetId="13" r:id="rId5"/>
    <sheet name="D.1.9. 14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'D.1.9. 07 Pol'!$1:$7</definedName>
    <definedName name="_xlnm.Print_Titles" localSheetId="4">'D.1.9. 13 Pol'!$1:$7</definedName>
    <definedName name="_xlnm.Print_Titles" localSheetId="5">'D.1.9. 14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'D.1.9. 07 Pol'!$A$1:$X$33</definedName>
    <definedName name="_xlnm.Print_Area" localSheetId="4">'D.1.9. 13 Pol'!$A$1:$X$41</definedName>
    <definedName name="_xlnm.Print_Area" localSheetId="5">'D.1.9. 14 Pol'!$A$1:$X$41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2" l="1"/>
  <c r="G9" i="12"/>
  <c r="G9" i="14" l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M11" i="14" s="1"/>
  <c r="I11" i="14"/>
  <c r="K11" i="14"/>
  <c r="K8" i="14" s="1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K18" i="14"/>
  <c r="V18" i="14"/>
  <c r="G19" i="14"/>
  <c r="G18" i="14" s="1"/>
  <c r="I19" i="14"/>
  <c r="I18" i="14" s="1"/>
  <c r="K19" i="14"/>
  <c r="O19" i="14"/>
  <c r="O18" i="14" s="1"/>
  <c r="Q19" i="14"/>
  <c r="Q18" i="14" s="1"/>
  <c r="V19" i="14"/>
  <c r="G20" i="14"/>
  <c r="I20" i="14"/>
  <c r="G21" i="14"/>
  <c r="M21" i="14" s="1"/>
  <c r="M20" i="14" s="1"/>
  <c r="I21" i="14"/>
  <c r="K21" i="14"/>
  <c r="K20" i="14" s="1"/>
  <c r="O21" i="14"/>
  <c r="O20" i="14" s="1"/>
  <c r="Q21" i="14"/>
  <c r="Q20" i="14" s="1"/>
  <c r="V21" i="14"/>
  <c r="V20" i="14" s="1"/>
  <c r="G24" i="14"/>
  <c r="G23" i="14" s="1"/>
  <c r="I24" i="14"/>
  <c r="I23" i="14" s="1"/>
  <c r="K24" i="14"/>
  <c r="K23" i="14" s="1"/>
  <c r="O24" i="14"/>
  <c r="O23" i="14" s="1"/>
  <c r="Q24" i="14"/>
  <c r="Q23" i="14" s="1"/>
  <c r="V24" i="14"/>
  <c r="V23" i="14" s="1"/>
  <c r="G26" i="14"/>
  <c r="M26" i="14" s="1"/>
  <c r="I26" i="14"/>
  <c r="K26" i="14"/>
  <c r="K25" i="14" s="1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I25" i="14" s="1"/>
  <c r="K29" i="14"/>
  <c r="O29" i="14"/>
  <c r="Q29" i="14"/>
  <c r="V29" i="14"/>
  <c r="AE31" i="14"/>
  <c r="F43" i="1" s="1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V10" i="13"/>
  <c r="G11" i="13"/>
  <c r="I11" i="13"/>
  <c r="K11" i="13"/>
  <c r="O11" i="13"/>
  <c r="Q11" i="13"/>
  <c r="V11" i="13"/>
  <c r="G12" i="13"/>
  <c r="M12" i="13" s="1"/>
  <c r="I12" i="13"/>
  <c r="K12" i="13"/>
  <c r="K10" i="13" s="1"/>
  <c r="O12" i="13"/>
  <c r="Q12" i="13"/>
  <c r="V12" i="13"/>
  <c r="G13" i="13"/>
  <c r="M13" i="13" s="1"/>
  <c r="I13" i="13"/>
  <c r="K13" i="13"/>
  <c r="O13" i="13"/>
  <c r="Q13" i="13"/>
  <c r="V13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K14" i="13" s="1"/>
  <c r="O18" i="13"/>
  <c r="Q18" i="13"/>
  <c r="V18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3" i="13"/>
  <c r="G22" i="13" s="1"/>
  <c r="I23" i="13"/>
  <c r="I22" i="13" s="1"/>
  <c r="K23" i="13"/>
  <c r="K22" i="13" s="1"/>
  <c r="O23" i="13"/>
  <c r="O22" i="13" s="1"/>
  <c r="Q23" i="13"/>
  <c r="Q22" i="13" s="1"/>
  <c r="V23" i="13"/>
  <c r="V22" i="13" s="1"/>
  <c r="K24" i="13"/>
  <c r="O24" i="13"/>
  <c r="V24" i="13"/>
  <c r="G25" i="13"/>
  <c r="M25" i="13" s="1"/>
  <c r="M24" i="13" s="1"/>
  <c r="I25" i="13"/>
  <c r="I24" i="13" s="1"/>
  <c r="K25" i="13"/>
  <c r="O25" i="13"/>
  <c r="Q25" i="13"/>
  <c r="Q24" i="13" s="1"/>
  <c r="V25" i="13"/>
  <c r="I26" i="13"/>
  <c r="K26" i="13"/>
  <c r="Q26" i="13"/>
  <c r="G27" i="13"/>
  <c r="M27" i="13" s="1"/>
  <c r="M26" i="13" s="1"/>
  <c r="I27" i="13"/>
  <c r="K27" i="13"/>
  <c r="O27" i="13"/>
  <c r="O26" i="13" s="1"/>
  <c r="Q27" i="13"/>
  <c r="V27" i="13"/>
  <c r="V26" i="13" s="1"/>
  <c r="O28" i="13"/>
  <c r="V28" i="13"/>
  <c r="G29" i="13"/>
  <c r="M29" i="13" s="1"/>
  <c r="M28" i="13" s="1"/>
  <c r="I29" i="13"/>
  <c r="I28" i="13" s="1"/>
  <c r="K29" i="13"/>
  <c r="K28" i="13" s="1"/>
  <c r="O29" i="13"/>
  <c r="Q29" i="13"/>
  <c r="Q28" i="13" s="1"/>
  <c r="V29" i="13"/>
  <c r="AE31" i="13"/>
  <c r="F42" i="1" s="1"/>
  <c r="I9" i="12"/>
  <c r="K9" i="12"/>
  <c r="O9" i="12"/>
  <c r="Q9" i="12"/>
  <c r="V9" i="12"/>
  <c r="M10" i="12"/>
  <c r="I10" i="12"/>
  <c r="K10" i="12"/>
  <c r="O10" i="12"/>
  <c r="Q10" i="12"/>
  <c r="V10" i="12"/>
  <c r="G13" i="12"/>
  <c r="M13" i="12" s="1"/>
  <c r="I13" i="12"/>
  <c r="K13" i="12"/>
  <c r="O13" i="12"/>
  <c r="Q13" i="12"/>
  <c r="V13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9" i="12"/>
  <c r="G18" i="12" s="1"/>
  <c r="I56" i="1" s="1"/>
  <c r="I19" i="12"/>
  <c r="I18" i="12" s="1"/>
  <c r="K19" i="12"/>
  <c r="K18" i="12" s="1"/>
  <c r="O19" i="12"/>
  <c r="O18" i="12" s="1"/>
  <c r="Q19" i="12"/>
  <c r="Q18" i="12" s="1"/>
  <c r="V19" i="12"/>
  <c r="V18" i="12" s="1"/>
  <c r="AE23" i="12"/>
  <c r="F41" i="1" s="1"/>
  <c r="I20" i="1"/>
  <c r="I19" i="1"/>
  <c r="I18" i="1"/>
  <c r="G26" i="13" l="1"/>
  <c r="I53" i="1" s="1"/>
  <c r="G10" i="13"/>
  <c r="I52" i="1"/>
  <c r="M23" i="13"/>
  <c r="M22" i="13" s="1"/>
  <c r="M19" i="12"/>
  <c r="M18" i="12" s="1"/>
  <c r="G8" i="12"/>
  <c r="G23" i="12" s="1"/>
  <c r="F39" i="1"/>
  <c r="F44" i="1" s="1"/>
  <c r="G23" i="1" s="1"/>
  <c r="A23" i="1" s="1"/>
  <c r="A24" i="1" s="1"/>
  <c r="G24" i="1" s="1"/>
  <c r="F40" i="1"/>
  <c r="I10" i="13"/>
  <c r="O8" i="14"/>
  <c r="AF31" i="13"/>
  <c r="G42" i="1" s="1"/>
  <c r="H42" i="1" s="1"/>
  <c r="I42" i="1" s="1"/>
  <c r="M25" i="14"/>
  <c r="Q8" i="14"/>
  <c r="Q14" i="13"/>
  <c r="Q8" i="12"/>
  <c r="G24" i="13"/>
  <c r="I54" i="1" s="1"/>
  <c r="O25" i="14"/>
  <c r="V8" i="14"/>
  <c r="AF23" i="12"/>
  <c r="O8" i="12"/>
  <c r="G28" i="13"/>
  <c r="V14" i="13"/>
  <c r="O10" i="13"/>
  <c r="Q25" i="14"/>
  <c r="I8" i="14"/>
  <c r="V8" i="12"/>
  <c r="I14" i="13"/>
  <c r="G25" i="14"/>
  <c r="G8" i="14"/>
  <c r="O14" i="13"/>
  <c r="K8" i="12"/>
  <c r="G14" i="13"/>
  <c r="Q10" i="13"/>
  <c r="M11" i="13"/>
  <c r="M10" i="13" s="1"/>
  <c r="I8" i="12"/>
  <c r="V25" i="14"/>
  <c r="M24" i="14"/>
  <c r="M23" i="14" s="1"/>
  <c r="M19" i="14"/>
  <c r="M18" i="14" s="1"/>
  <c r="M9" i="14"/>
  <c r="M8" i="14" s="1"/>
  <c r="AF31" i="14"/>
  <c r="G43" i="1" s="1"/>
  <c r="H43" i="1" s="1"/>
  <c r="I43" i="1" s="1"/>
  <c r="M14" i="13"/>
  <c r="M9" i="13"/>
  <c r="M8" i="13" s="1"/>
  <c r="M9" i="12"/>
  <c r="M8" i="12" s="1"/>
  <c r="J28" i="1"/>
  <c r="J26" i="1"/>
  <c r="G38" i="1"/>
  <c r="F38" i="1"/>
  <c r="J23" i="1"/>
  <c r="J24" i="1"/>
  <c r="J25" i="1"/>
  <c r="J27" i="1"/>
  <c r="E24" i="1"/>
  <c r="E26" i="1"/>
  <c r="G31" i="14" l="1"/>
  <c r="I55" i="1"/>
  <c r="I17" i="1" s="1"/>
  <c r="I51" i="1"/>
  <c r="I16" i="1" s="1"/>
  <c r="G31" i="13"/>
  <c r="G39" i="1"/>
  <c r="G41" i="1"/>
  <c r="H41" i="1" s="1"/>
  <c r="I41" i="1" s="1"/>
  <c r="G40" i="1"/>
  <c r="H40" i="1" s="1"/>
  <c r="I40" i="1" s="1"/>
  <c r="I21" i="1" l="1"/>
  <c r="I57" i="1"/>
  <c r="J56" i="1" s="1"/>
  <c r="G44" i="1"/>
  <c r="H39" i="1"/>
  <c r="J52" i="1" l="1"/>
  <c r="J54" i="1"/>
  <c r="J53" i="1"/>
  <c r="J55" i="1"/>
  <c r="J51" i="1"/>
  <c r="I39" i="1"/>
  <c r="I44" i="1" s="1"/>
  <c r="H44" i="1"/>
  <c r="G25" i="1"/>
  <c r="G28" i="1"/>
  <c r="J57" i="1" l="1"/>
  <c r="A25" i="1"/>
  <c r="A26" i="1" s="1"/>
  <c r="G26" i="1" s="1"/>
  <c r="A27" i="1" s="1"/>
  <c r="A29" i="1" s="1"/>
  <c r="G29" i="1" s="1"/>
  <c r="G27" i="1" s="1"/>
  <c r="J42" i="1"/>
  <c r="J43" i="1"/>
  <c r="J39" i="1"/>
  <c r="J44" i="1" s="1"/>
  <c r="J40" i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1" authorId="0" shapeId="0" xr:uid="{EB0F30CD-B1F3-41D2-9A5E-5879B49CA121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 xr:uid="{D1C21DC0-13FE-4E08-950A-1C417DA7E710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 xr:uid="{029C0860-6CB8-474E-BE27-11ED78D52F8D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 shapeId="0" xr:uid="{32490065-50FD-4A96-A792-C9E883CAAC46}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D13" authorId="0" shapeId="0" xr:uid="{F2C4E730-59BA-439D-B6CF-34F9F2BA37EB}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E13" authorId="0" shapeId="0" xr:uid="{6A32D405-161E-41A1-A4D7-99787A057B0A}">
      <text>
        <r>
          <rPr>
            <sz val="9"/>
            <color rgb="FF000000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91094759-E77F-4C2B-A19F-13A79BD73F7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90FDD4B-C864-48FA-ABD1-14C5AE95979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C3BF5083-DB8F-4804-9914-E57727B2551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CAB6B26-2015-4530-898F-6C9B853412F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D8065440-6C45-46F6-BB17-2A37A3D9C8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649431-57F3-4432-8C43-D9B28D42748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<sst xmlns="http://schemas.openxmlformats.org/spreadsheetml/2006/main" count="547" uniqueCount="170">
  <si>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</si>
  <si>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</si>
  <si>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</si>
  <si>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</si>
  <si>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</si>
  <si>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</si>
  <si>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</si>
  <si>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</si>
  <si>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</si>
  <si>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</si>
  <si>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</si>
  <si>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</si>
  <si>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</si>
  <si>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</si>
  <si>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</si>
  <si>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</si>
  <si>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</si>
  <si>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</si>
  <si>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</si>
  <si>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</si>
  <si>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</si>
  <si>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</si>
  <si>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</si>
  <si>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</si>
  <si>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</si>
  <si>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</si>
  <si>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</si>
  <si>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</si>
  <si>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</si>
  <si>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</si>
  <si>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</si>
  <si>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</si>
  <si>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</si>
  <si>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</si>
  <si>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</si>
  <si>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</si>
  <si>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</si>
  <si>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</si>
  <si>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</si>
  <si>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</si>
  <si>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</si>
  <si>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</si>
  <si>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</si>
  <si>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2019-127</t>
  </si>
  <si>
    <t>Rekonstrukce komunikací, IS a zelených ploch Černá Pole MENDELU, část A „Vstup ze severovýchodu“</t>
  </si>
  <si>
    <t>Stavba</t>
  </si>
  <si>
    <t>D.1.9.</t>
  </si>
  <si>
    <t>Ostatní stavební objekty</t>
  </si>
  <si>
    <t>07</t>
  </si>
  <si>
    <t>SO 902 Nádoby na vzorky kameniva</t>
  </si>
  <si>
    <t>13</t>
  </si>
  <si>
    <t>SO 908 Socha Babylon</t>
  </si>
  <si>
    <t>14</t>
  </si>
  <si>
    <t>SO 909 Socha Slunečnice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</si>
  <si>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</si>
  <si>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</si>
  <si>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</si>
  <si>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</si>
  <si>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</si>
  <si>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</si>
  <si>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</si>
  <si>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</si>
  <si>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</si>
  <si>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</si>
  <si>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95</t>
  </si>
  <si>
    <t>Dokončovací konstrukce na pozemních stavbách</t>
  </si>
  <si>
    <t>763</t>
  </si>
  <si>
    <t>Dřevostavby</t>
  </si>
  <si>
    <t>767</t>
  </si>
  <si>
    <t>Konstrukce zámečnické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</si>
  <si>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</si>
  <si>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</si>
  <si>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</si>
  <si>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</si>
  <si>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</si>
  <si>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</si>
  <si>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</si>
  <si>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</si>
  <si>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</si>
  <si>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</si>
  <si>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</si>
  <si>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</si>
  <si>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</si>
  <si>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</si>
  <si>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</si>
  <si>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</si>
  <si>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</si>
  <si>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</si>
  <si>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</si>
  <si>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</si>
  <si>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</si>
  <si>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</si>
  <si>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</si>
  <si>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</si>
  <si>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</si>
  <si>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</si>
  <si>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</si>
  <si>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</si>
  <si>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</si>
  <si>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139601102R00</t>
  </si>
  <si>
    <t>Ruční výkop jam, rýh a šachet v hornině tř. 3</t>
  </si>
  <si>
    <t>m3</t>
  </si>
  <si>
    <t>RTS 21/ II</t>
  </si>
  <si>
    <t>Indiv</t>
  </si>
  <si>
    <t>Práce</t>
  </si>
  <si>
    <t>POL1_1</t>
  </si>
  <si>
    <t>162201101R00</t>
  </si>
  <si>
    <t>Vodorovné přemístění výkopku z hor.1-4 do 20 m</t>
  </si>
  <si>
    <t xml:space="preserve">Odkaz na mn. položky pořadí 1 : 2,50000 : </t>
  </si>
  <si>
    <t>VV</t>
  </si>
  <si>
    <t>2,5</t>
  </si>
  <si>
    <t>162701109R00</t>
  </si>
  <si>
    <t>Příplatek k vod. přemístění hor.1-4 za další 1 km</t>
  </si>
  <si>
    <t xml:space="preserve">20*2,5 : </t>
  </si>
  <si>
    <t>50</t>
  </si>
  <si>
    <t>174101102R1</t>
  </si>
  <si>
    <t>Obnovení vzorků kameniva se speciální úpravou - edukační prvky</t>
  </si>
  <si>
    <t>ks</t>
  </si>
  <si>
    <t>Vlastní</t>
  </si>
  <si>
    <t>199000002R00</t>
  </si>
  <si>
    <t>Poplatek za skládku horniny 1- 4</t>
  </si>
  <si>
    <t>998767101R00</t>
  </si>
  <si>
    <t>Přesun hmot pro zámečnické konstr., výšky do 6 m</t>
  </si>
  <si>
    <t>t</t>
  </si>
  <si>
    <t>POL1_7</t>
  </si>
  <si>
    <t xml:space="preserve">Odkaz na hmot. položky pořadí 7 : 1,08000 : </t>
  </si>
  <si>
    <t>1,08</t>
  </si>
  <si>
    <t>SUM</t>
  </si>
  <si>
    <t>Poznámky uchazeče k zadání</t>
  </si>
  <si>
    <t>POPUZIV</t>
  </si>
  <si>
    <t>END</t>
  </si>
  <si>
    <t>121101101R00</t>
  </si>
  <si>
    <t>Sejmutí ornice s přemístěním do 50 m</t>
  </si>
  <si>
    <t>763-01</t>
  </si>
  <si>
    <t>Demontáž sochy na stávajícím místě</t>
  </si>
  <si>
    <t>kpl</t>
  </si>
  <si>
    <t>Specifikace</t>
  </si>
  <si>
    <t>POL3_</t>
  </si>
  <si>
    <t>763-02</t>
  </si>
  <si>
    <t>Obalení sochy proti poškození</t>
  </si>
  <si>
    <t>763-03</t>
  </si>
  <si>
    <t>Statické posouzení ukotvení sochy na novém místě</t>
  </si>
  <si>
    <t>162301102R00</t>
  </si>
  <si>
    <t>Vodorovné přemístění výkopku z hor.1-4 do 1000 m</t>
  </si>
  <si>
    <t>0,5*20</t>
  </si>
  <si>
    <t>Poplatky za skládku horniny 1- 4, skupina 17 05 04 z Katalogu odpadů</t>
  </si>
  <si>
    <t>215901101R00</t>
  </si>
  <si>
    <t>Zhutnění podloží z hornin nesoudržných do 92% PS</t>
  </si>
  <si>
    <t>m2</t>
  </si>
  <si>
    <t>275311116R00</t>
  </si>
  <si>
    <t>Beton základ. patek prostý z cem. portlad. C 16/20</t>
  </si>
  <si>
    <t>POL1_</t>
  </si>
  <si>
    <t>953981103R00</t>
  </si>
  <si>
    <t>Chemické kotvy do betonu, hl. 110 mm, M 12, ampule</t>
  </si>
  <si>
    <t>kus</t>
  </si>
  <si>
    <t>451577777R1</t>
  </si>
  <si>
    <t>Podklad z kameniva těženého tl. 20 cm drenážní vrstva kačírek 8-16mm</t>
  </si>
  <si>
    <t>763793111-1</t>
  </si>
  <si>
    <t>Montáž spoj.prostředků ocelových,kotevních želez nové kotvení sochy dle PD a TZ</t>
  </si>
  <si>
    <t>kompl</t>
  </si>
  <si>
    <t>0,096*20</t>
  </si>
  <si>
    <t>0,4*0,4</t>
  </si>
  <si>
    <t>0,4*0,4*0,6</t>
  </si>
  <si>
    <t>Chemické kotvy do betonu, hl. 170 HIT HY</t>
  </si>
  <si>
    <t>NEINVESTIČNÍ</t>
  </si>
  <si>
    <t>Mendelova univerzita v Brně</t>
  </si>
  <si>
    <t>Zemědělská 1665/1</t>
  </si>
  <si>
    <t>CZ62156489</t>
  </si>
  <si>
    <t>613 00 Brno</t>
  </si>
  <si>
    <t>Rekonstrukce komunikací, IS a zelených ploch Černá Pole MENDELU, 
část A „Vstup ze severovýchodu“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</si>
</sst>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b/>
      <sz val="20"/>
      <color rgb="FFC9211E"/>
      <name val="Arial CE"/>
      <family val="2"/>
      <charset val="238"/>
    </font>
    <font>
      <sz val="9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6E1EE"/>
        <bgColor rgb="FFDBDBDB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6" xfId="0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14" fontId="8" fillId="0" borderId="6" xfId="0" applyNumberFormat="1" applyFont="1" applyBorder="1" applyAlignment="1">
      <alignment vertical="top"/>
    </xf>
    <xf numFmtId="0" fontId="0" fillId="7" borderId="0" xfId="0" applyFont="1" applyFill="1" applyAlignment="1">
      <alignment horizontal="right" vertical="center"/>
    </xf>
    <xf numFmtId="0" fontId="5" fillId="7" borderId="0" xfId="0" applyFont="1" applyFill="1" applyAlignment="1">
      <alignment horizontal="left" vertical="center"/>
    </xf>
    <xf numFmtId="0" fontId="5" fillId="7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top" wrapText="1"/>
    </xf>
    <xf numFmtId="0" fontId="3" fillId="2" borderId="0" xfId="0" applyFont="1" applyFill="1" applyAlignment="1">
      <alignment horizontal="left" wrapText="1"/>
    </xf>
    <xf numFmtId="4" fontId="0" fillId="0" borderId="34" xfId="0" applyNumberFormat="1" applyBorder="1" applyAlignment="1">
      <alignment vertical="center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8" fillId="0" borderId="34" xfId="0" applyNumberFormat="1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18" fillId="6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5" fillId="7" borderId="18" xfId="0" applyFont="1" applyFill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0" t="s">
        <v>40</v>
      </c>
    </row>
    <row r="2" spans="1:7" ht="57.75" customHeight="1" x14ac:dyDescent="0.2">
      <c r="A2" s="190" t="s">
        <v>41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tabSelected="1" topLeftCell="B7" zoomScaleNormal="100" zoomScaleSheetLayoutView="75" workbookViewId="0">
      <selection activeCell="M17" sqref="M1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8" customWidth="1"/>
    <col min="4" max="4" width="13" style="48" customWidth="1"/>
    <col min="5" max="5" width="9.7109375" style="48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4" t="s">
        <v>38</v>
      </c>
      <c r="B1" s="220" t="s">
        <v>4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2">
      <c r="A2" s="2"/>
      <c r="B2" s="70" t="s">
        <v>24</v>
      </c>
      <c r="C2" s="71"/>
      <c r="D2" s="72" t="s">
        <v>43</v>
      </c>
      <c r="E2" s="226" t="s">
        <v>44</v>
      </c>
      <c r="F2" s="227"/>
      <c r="G2" s="227"/>
      <c r="H2" s="227"/>
      <c r="I2" s="227"/>
      <c r="J2" s="228"/>
      <c r="O2" s="1"/>
    </row>
    <row r="3" spans="1:15" ht="27" hidden="1" customHeight="1" x14ac:dyDescent="0.2">
      <c r="A3" s="2"/>
      <c r="B3" s="73"/>
      <c r="C3" s="71"/>
      <c r="D3" s="74"/>
      <c r="E3" s="229"/>
      <c r="F3" s="230"/>
      <c r="G3" s="230"/>
      <c r="H3" s="230"/>
      <c r="I3" s="230"/>
      <c r="J3" s="231"/>
    </row>
    <row r="4" spans="1:15" ht="23.25" customHeight="1" x14ac:dyDescent="0.2">
      <c r="A4" s="2"/>
      <c r="B4" s="75"/>
      <c r="C4" s="76"/>
      <c r="D4" s="77"/>
      <c r="E4" s="207" t="s">
        <v>164</v>
      </c>
      <c r="F4" s="207"/>
      <c r="G4" s="207"/>
      <c r="H4" s="207"/>
      <c r="I4" s="207"/>
      <c r="J4" s="207"/>
    </row>
    <row r="5" spans="1:15" ht="24" customHeight="1" x14ac:dyDescent="0.2">
      <c r="A5" s="2"/>
      <c r="B5" s="28" t="s">
        <v>23</v>
      </c>
      <c r="D5" s="204" t="s">
        <v>165</v>
      </c>
      <c r="E5" s="204"/>
      <c r="F5" s="204"/>
      <c r="G5" s="204"/>
      <c r="H5" s="180" t="s">
        <v>42</v>
      </c>
      <c r="I5" s="181">
        <v>62156489</v>
      </c>
      <c r="J5" s="8"/>
    </row>
    <row r="6" spans="1:15" ht="15.75" customHeight="1" x14ac:dyDescent="0.2">
      <c r="A6" s="2"/>
      <c r="B6" s="25"/>
      <c r="C6" s="50"/>
      <c r="D6" s="205" t="s">
        <v>166</v>
      </c>
      <c r="E6" s="205"/>
      <c r="F6" s="205"/>
      <c r="G6" s="205"/>
      <c r="H6" s="180" t="s">
        <v>36</v>
      </c>
      <c r="I6" s="181" t="s">
        <v>167</v>
      </c>
      <c r="J6" s="8"/>
    </row>
    <row r="7" spans="1:15" ht="15.75" customHeight="1" x14ac:dyDescent="0.2">
      <c r="A7" s="2"/>
      <c r="B7" s="26"/>
      <c r="C7" s="51"/>
      <c r="D7" s="182" t="s">
        <v>168</v>
      </c>
      <c r="E7" s="206"/>
      <c r="F7" s="206"/>
      <c r="G7" s="206"/>
      <c r="H7" s="21"/>
      <c r="I7" s="183"/>
      <c r="J7" s="31"/>
    </row>
    <row r="8" spans="1:15" ht="24" hidden="1" customHeight="1" x14ac:dyDescent="0.2">
      <c r="A8" s="2"/>
      <c r="B8" s="28" t="s">
        <v>21</v>
      </c>
      <c r="D8" s="184"/>
      <c r="H8" s="180" t="s">
        <v>42</v>
      </c>
      <c r="I8" s="181"/>
      <c r="J8" s="8"/>
    </row>
    <row r="9" spans="1:15" ht="15.75" hidden="1" customHeight="1" x14ac:dyDescent="0.2">
      <c r="A9" s="2"/>
      <c r="B9" s="2"/>
      <c r="D9" s="184"/>
      <c r="H9" s="180" t="s">
        <v>36</v>
      </c>
      <c r="I9" s="181"/>
      <c r="J9" s="8"/>
    </row>
    <row r="10" spans="1:15" ht="15.75" hidden="1" customHeight="1" x14ac:dyDescent="0.2">
      <c r="A10" s="2"/>
      <c r="B10" s="32"/>
      <c r="C10" s="51"/>
      <c r="D10" s="182"/>
      <c r="E10" s="179"/>
      <c r="F10" s="21"/>
      <c r="G10" s="14"/>
      <c r="H10" s="14"/>
      <c r="I10" s="33"/>
      <c r="J10" s="31"/>
    </row>
    <row r="11" spans="1:15" ht="24" customHeight="1" x14ac:dyDescent="0.2">
      <c r="A11" s="2"/>
      <c r="B11" s="28" t="s">
        <v>20</v>
      </c>
      <c r="D11" s="233"/>
      <c r="E11" s="233"/>
      <c r="F11" s="233"/>
      <c r="G11" s="233"/>
      <c r="H11" s="186" t="s">
        <v>42</v>
      </c>
      <c r="I11" s="187"/>
      <c r="J11" s="8"/>
    </row>
    <row r="12" spans="1:15" ht="15.75" customHeight="1" x14ac:dyDescent="0.2">
      <c r="A12" s="2"/>
      <c r="B12" s="25"/>
      <c r="C12" s="50"/>
      <c r="D12" s="218"/>
      <c r="E12" s="218"/>
      <c r="F12" s="218"/>
      <c r="G12" s="218"/>
      <c r="H12" s="186" t="s">
        <v>36</v>
      </c>
      <c r="I12" s="187"/>
      <c r="J12" s="8"/>
    </row>
    <row r="13" spans="1:15" ht="15.75" customHeight="1" x14ac:dyDescent="0.2">
      <c r="A13" s="2"/>
      <c r="B13" s="26"/>
      <c r="C13" s="51"/>
      <c r="D13" s="188"/>
      <c r="E13" s="219"/>
      <c r="F13" s="219"/>
      <c r="G13" s="219"/>
      <c r="H13" s="18"/>
      <c r="I13" s="183"/>
      <c r="J13" s="31"/>
    </row>
    <row r="14" spans="1:15" ht="24" customHeight="1" x14ac:dyDescent="0.2">
      <c r="A14" s="2"/>
      <c r="B14" s="40" t="s">
        <v>22</v>
      </c>
      <c r="C14" s="52"/>
      <c r="D14" s="53"/>
      <c r="E14" s="54"/>
      <c r="F14" s="41"/>
      <c r="G14" s="41"/>
      <c r="H14" s="42"/>
      <c r="I14" s="41"/>
      <c r="J14" s="43"/>
    </row>
    <row r="15" spans="1:15" ht="32.25" customHeight="1" x14ac:dyDescent="0.2">
      <c r="A15" s="2"/>
      <c r="B15" s="32" t="s">
        <v>34</v>
      </c>
      <c r="C15" s="55"/>
      <c r="D15" s="49"/>
      <c r="E15" s="232"/>
      <c r="F15" s="232"/>
      <c r="G15" s="234"/>
      <c r="H15" s="234"/>
      <c r="I15" s="234" t="s">
        <v>31</v>
      </c>
      <c r="J15" s="235"/>
    </row>
    <row r="16" spans="1:15" ht="23.25" customHeight="1" x14ac:dyDescent="0.2">
      <c r="A16" s="130" t="s">
        <v>26</v>
      </c>
      <c r="B16" s="35" t="s">
        <v>26</v>
      </c>
      <c r="C16" s="56"/>
      <c r="D16" s="57"/>
      <c r="E16" s="213"/>
      <c r="F16" s="214"/>
      <c r="G16" s="213"/>
      <c r="H16" s="214"/>
      <c r="I16" s="213">
        <f>SUMIF(F51:F56,A16,I51:I56)+SUMIF(F51:F56,"PSU",I51:I56)</f>
        <v>0</v>
      </c>
      <c r="J16" s="215"/>
    </row>
    <row r="17" spans="1:10" ht="23.25" customHeight="1" x14ac:dyDescent="0.2">
      <c r="A17" s="130" t="s">
        <v>27</v>
      </c>
      <c r="B17" s="35" t="s">
        <v>27</v>
      </c>
      <c r="C17" s="56"/>
      <c r="D17" s="57"/>
      <c r="E17" s="213"/>
      <c r="F17" s="214"/>
      <c r="G17" s="213"/>
      <c r="H17" s="214"/>
      <c r="I17" s="213">
        <f>SUMIF(F51:F56,A17,I51:I56)</f>
        <v>0</v>
      </c>
      <c r="J17" s="215"/>
    </row>
    <row r="18" spans="1:10" ht="23.25" customHeight="1" x14ac:dyDescent="0.2">
      <c r="A18" s="130" t="s">
        <v>28</v>
      </c>
      <c r="B18" s="35" t="s">
        <v>28</v>
      </c>
      <c r="C18" s="56"/>
      <c r="D18" s="57"/>
      <c r="E18" s="213"/>
      <c r="F18" s="214"/>
      <c r="G18" s="213"/>
      <c r="H18" s="214"/>
      <c r="I18" s="213">
        <f>SUMIF(F51:F56,A18,I51:I56)</f>
        <v>0</v>
      </c>
      <c r="J18" s="215"/>
    </row>
    <row r="19" spans="1:10" ht="23.25" customHeight="1" x14ac:dyDescent="0.2">
      <c r="A19" s="130" t="s">
        <v>70</v>
      </c>
      <c r="B19" s="35" t="s">
        <v>29</v>
      </c>
      <c r="C19" s="56"/>
      <c r="D19" s="57"/>
      <c r="E19" s="213"/>
      <c r="F19" s="214"/>
      <c r="G19" s="213"/>
      <c r="H19" s="214"/>
      <c r="I19" s="213">
        <f>SUMIF(F51:F56,A19,I51:I56)</f>
        <v>0</v>
      </c>
      <c r="J19" s="215"/>
    </row>
    <row r="20" spans="1:10" ht="23.25" customHeight="1" x14ac:dyDescent="0.2">
      <c r="A20" s="130" t="s">
        <v>71</v>
      </c>
      <c r="B20" s="35" t="s">
        <v>30</v>
      </c>
      <c r="C20" s="56"/>
      <c r="D20" s="57"/>
      <c r="E20" s="213"/>
      <c r="F20" s="214"/>
      <c r="G20" s="213"/>
      <c r="H20" s="214"/>
      <c r="I20" s="213">
        <f>SUMIF(F51:F56,A20,I51:I56)</f>
        <v>0</v>
      </c>
      <c r="J20" s="215"/>
    </row>
    <row r="21" spans="1:10" ht="23.25" customHeight="1" x14ac:dyDescent="0.2">
      <c r="A21" s="2"/>
      <c r="B21" s="45" t="s">
        <v>31</v>
      </c>
      <c r="C21" s="58"/>
      <c r="D21" s="59"/>
      <c r="E21" s="216"/>
      <c r="F21" s="236"/>
      <c r="G21" s="216"/>
      <c r="H21" s="236"/>
      <c r="I21" s="216">
        <f>SUM(I16:J20)</f>
        <v>0</v>
      </c>
      <c r="J21" s="217"/>
    </row>
    <row r="22" spans="1:10" ht="33" customHeight="1" x14ac:dyDescent="0.2">
      <c r="A22" s="2"/>
      <c r="B22" s="39" t="s">
        <v>35</v>
      </c>
      <c r="C22" s="56"/>
      <c r="D22" s="57"/>
      <c r="E22" s="60"/>
      <c r="F22" s="36"/>
      <c r="G22" s="30"/>
      <c r="H22" s="30"/>
      <c r="I22" s="30"/>
      <c r="J22" s="37"/>
    </row>
    <row r="23" spans="1:10" ht="23.25" customHeight="1" x14ac:dyDescent="0.2">
      <c r="A23" s="2">
        <f>ZakladDPHSni*SazbaDPH1/100</f>
        <v>0</v>
      </c>
      <c r="B23" s="35" t="s">
        <v>13</v>
      </c>
      <c r="C23" s="56"/>
      <c r="D23" s="57"/>
      <c r="E23" s="61">
        <v>15</v>
      </c>
      <c r="F23" s="36" t="s">
        <v>0</v>
      </c>
      <c r="G23" s="211">
        <f>ZakladDPHSniVypocet</f>
        <v>0</v>
      </c>
      <c r="H23" s="212"/>
      <c r="I23" s="212"/>
      <c r="J23" s="37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5" t="s">
        <v>14</v>
      </c>
      <c r="C24" s="56"/>
      <c r="D24" s="57"/>
      <c r="E24" s="61">
        <f>SazbaDPH1</f>
        <v>15</v>
      </c>
      <c r="F24" s="36" t="s">
        <v>0</v>
      </c>
      <c r="G24" s="209">
        <f>IF(A24&gt;50, ROUNDUP(A23, 0), ROUNDDOWN(A23, 0))</f>
        <v>0</v>
      </c>
      <c r="H24" s="210"/>
      <c r="I24" s="210"/>
      <c r="J24" s="37" t="str">
        <f t="shared" si="0"/>
        <v>CZK</v>
      </c>
    </row>
    <row r="25" spans="1:10" ht="23.25" customHeight="1" x14ac:dyDescent="0.2">
      <c r="A25" s="2">
        <f>ZakladDPHZakl*SazbaDPH2/100</f>
        <v>0</v>
      </c>
      <c r="B25" s="35" t="s">
        <v>15</v>
      </c>
      <c r="C25" s="56"/>
      <c r="D25" s="57"/>
      <c r="E25" s="61">
        <v>21</v>
      </c>
      <c r="F25" s="36" t="s">
        <v>0</v>
      </c>
      <c r="G25" s="211">
        <f>ZakladDPHZaklVypocet</f>
        <v>0</v>
      </c>
      <c r="H25" s="212"/>
      <c r="I25" s="212"/>
      <c r="J25" s="37" t="str">
        <f t="shared" si="0"/>
        <v>CZK</v>
      </c>
    </row>
    <row r="26" spans="1:10" ht="23.25" customHeight="1" x14ac:dyDescent="0.2">
      <c r="A26" s="2">
        <f>(A25-INT(A25))*100</f>
        <v>0</v>
      </c>
      <c r="B26" s="29" t="s">
        <v>16</v>
      </c>
      <c r="C26" s="62"/>
      <c r="D26" s="49"/>
      <c r="E26" s="63">
        <f>SazbaDPH2</f>
        <v>21</v>
      </c>
      <c r="F26" s="27" t="s">
        <v>0</v>
      </c>
      <c r="G26" s="223">
        <f>IF(A26&gt;50, ROUNDUP(A25, 0), ROUNDDOWN(A25, 0))</f>
        <v>0</v>
      </c>
      <c r="H26" s="224"/>
      <c r="I26" s="224"/>
      <c r="J26" s="34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28" t="s">
        <v>5</v>
      </c>
      <c r="C27" s="64"/>
      <c r="D27" s="65"/>
      <c r="E27" s="64"/>
      <c r="F27" s="16"/>
      <c r="G27" s="225">
        <f>CenaCelkem-(ZakladDPHSni+DPHSni+ZakladDPHZakl+DPHZakl)</f>
        <v>0</v>
      </c>
      <c r="H27" s="225"/>
      <c r="I27" s="225"/>
      <c r="J27" s="38" t="str">
        <f t="shared" si="0"/>
        <v>CZK</v>
      </c>
    </row>
    <row r="28" spans="1:10" ht="27.75" hidden="1" customHeight="1" thickBot="1" x14ac:dyDescent="0.25">
      <c r="A28" s="2"/>
      <c r="B28" s="104" t="s">
        <v>25</v>
      </c>
      <c r="C28" s="105"/>
      <c r="D28" s="105"/>
      <c r="E28" s="106"/>
      <c r="F28" s="107"/>
      <c r="G28" s="197">
        <f>ZakladDPHSniVypocet+ZakladDPHZaklVypocet</f>
        <v>0</v>
      </c>
      <c r="H28" s="198"/>
      <c r="I28" s="198"/>
      <c r="J28" s="10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4" t="s">
        <v>37</v>
      </c>
      <c r="C29" s="109"/>
      <c r="D29" s="109"/>
      <c r="E29" s="109"/>
      <c r="F29" s="110"/>
      <c r="G29" s="197">
        <f>IF(A29&gt;50, ROUNDUP(A27, 0), ROUNDDOWN(A27, 0))</f>
        <v>0</v>
      </c>
      <c r="H29" s="197"/>
      <c r="I29" s="197"/>
      <c r="J29" s="111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6" t="s">
        <v>12</v>
      </c>
      <c r="D32" s="189"/>
      <c r="E32" s="67"/>
      <c r="F32" s="15" t="s">
        <v>11</v>
      </c>
      <c r="G32" s="185"/>
      <c r="H32" s="24"/>
      <c r="I32" s="23"/>
      <c r="J32" s="9"/>
    </row>
    <row r="33" spans="1:10" ht="47.25" customHeight="1" x14ac:dyDescent="0.2">
      <c r="A33" s="2"/>
      <c r="B33" s="2"/>
      <c r="J33" s="9"/>
    </row>
    <row r="34" spans="1:10" s="20" customFormat="1" ht="18.75" customHeight="1" x14ac:dyDescent="0.2">
      <c r="A34" s="19"/>
      <c r="B34" s="19"/>
      <c r="C34" s="68"/>
      <c r="D34" s="199"/>
      <c r="E34" s="200"/>
      <c r="G34" s="201"/>
      <c r="H34" s="202"/>
      <c r="I34" s="202"/>
      <c r="J34" s="22"/>
    </row>
    <row r="35" spans="1:10" ht="12.75" customHeight="1" x14ac:dyDescent="0.2">
      <c r="A35" s="2"/>
      <c r="B35" s="2"/>
      <c r="D35" s="208" t="s">
        <v>2</v>
      </c>
      <c r="E35" s="208"/>
      <c r="H35" s="10" t="s">
        <v>3</v>
      </c>
      <c r="J35" s="9"/>
    </row>
    <row r="36" spans="1:10" ht="13.5" customHeight="1" thickBot="1" x14ac:dyDescent="0.25">
      <c r="A36" s="11"/>
      <c r="B36" s="11"/>
      <c r="C36" s="69"/>
      <c r="D36" s="69"/>
      <c r="E36" s="69"/>
      <c r="F36" s="12"/>
      <c r="G36" s="12"/>
      <c r="H36" s="12"/>
      <c r="I36" s="12"/>
      <c r="J36" s="13"/>
    </row>
    <row r="37" spans="1:10" ht="27" customHeight="1" x14ac:dyDescent="0.2">
      <c r="B37" s="81" t="s">
        <v>17</v>
      </c>
      <c r="C37" s="82"/>
      <c r="D37" s="82"/>
      <c r="E37" s="82"/>
      <c r="F37" s="83"/>
      <c r="G37" s="83"/>
      <c r="H37" s="83"/>
      <c r="I37" s="83"/>
      <c r="J37" s="84"/>
    </row>
    <row r="38" spans="1:10" ht="25.5" customHeight="1" x14ac:dyDescent="0.2">
      <c r="A38" s="80" t="s">
        <v>39</v>
      </c>
      <c r="B38" s="85" t="s">
        <v>18</v>
      </c>
      <c r="C38" s="86" t="s">
        <v>6</v>
      </c>
      <c r="D38" s="86"/>
      <c r="E38" s="86"/>
      <c r="F38" s="87" t="str">
        <f>B23</f>
        <v>Základ pro sníženou DPH</v>
      </c>
      <c r="G38" s="87" t="str">
        <f>B25</f>
        <v>Základ pro základní DPH</v>
      </c>
      <c r="H38" s="88" t="s">
        <v>19</v>
      </c>
      <c r="I38" s="88" t="s">
        <v>1</v>
      </c>
      <c r="J38" s="89" t="s">
        <v>0</v>
      </c>
    </row>
    <row r="39" spans="1:10" ht="25.5" hidden="1" customHeight="1" x14ac:dyDescent="0.2">
      <c r="A39" s="80">
        <v>1</v>
      </c>
      <c r="B39" s="90" t="s">
        <v>45</v>
      </c>
      <c r="C39" s="191"/>
      <c r="D39" s="191"/>
      <c r="E39" s="191"/>
      <c r="F39" s="91">
        <f>'D.1.9. 07 Pol'!AE23+'D.1.9. 13 Pol'!AE31+'D.1.9. 14 Pol'!AE31</f>
        <v>0</v>
      </c>
      <c r="G39" s="92">
        <f>'D.1.9. 07 Pol'!AF23+'D.1.9. 13 Pol'!AF31+'D.1.9. 14 Pol'!AF31</f>
        <v>0</v>
      </c>
      <c r="H39" s="93">
        <f>(F39*SazbaDPH1/100)+(G39*SazbaDPH2/100)</f>
        <v>0</v>
      </c>
      <c r="I39" s="93">
        <f>F39+G39+H39</f>
        <v>0</v>
      </c>
      <c r="J39" s="94" t="str">
        <f>IF(CenaCelkemVypocet=0,"",I39/CenaCelkemVypocet*100)</f>
        <v/>
      </c>
    </row>
    <row r="40" spans="1:10" ht="25.5" customHeight="1" x14ac:dyDescent="0.2">
      <c r="A40" s="80">
        <v>2</v>
      </c>
      <c r="B40" s="95" t="s">
        <v>46</v>
      </c>
      <c r="C40" s="203" t="s">
        <v>47</v>
      </c>
      <c r="D40" s="203"/>
      <c r="E40" s="203"/>
      <c r="F40" s="96">
        <f>'D.1.9. 07 Pol'!AE23+'D.1.9. 13 Pol'!AE31+'D.1.9. 14 Pol'!AE31</f>
        <v>0</v>
      </c>
      <c r="G40" s="97">
        <f>'D.1.9. 07 Pol'!AF23+'D.1.9. 13 Pol'!AF31+'D.1.9. 14 Pol'!AF31</f>
        <v>0</v>
      </c>
      <c r="H40" s="97">
        <f>(F40*SazbaDPH1/100)+(G40*SazbaDPH2/100)</f>
        <v>0</v>
      </c>
      <c r="I40" s="97">
        <f>F40+G40+H40</f>
        <v>0</v>
      </c>
      <c r="J40" s="98" t="str">
        <f>IF(CenaCelkemVypocet=0,"",I40/CenaCelkemVypocet*100)</f>
        <v/>
      </c>
    </row>
    <row r="41" spans="1:10" ht="25.5" customHeight="1" x14ac:dyDescent="0.2">
      <c r="A41" s="80">
        <v>3</v>
      </c>
      <c r="B41" s="99" t="s">
        <v>48</v>
      </c>
      <c r="C41" s="191" t="s">
        <v>49</v>
      </c>
      <c r="D41" s="191"/>
      <c r="E41" s="191"/>
      <c r="F41" s="100">
        <f>'D.1.9. 07 Pol'!AE23</f>
        <v>0</v>
      </c>
      <c r="G41" s="93">
        <f>'D.1.9. 07 Pol'!AF23</f>
        <v>0</v>
      </c>
      <c r="H41" s="93">
        <f>(F41*SazbaDPH1/100)+(G41*SazbaDPH2/100)</f>
        <v>0</v>
      </c>
      <c r="I41" s="93">
        <f>F41+G41+H41</f>
        <v>0</v>
      </c>
      <c r="J41" s="94" t="str">
        <f>IF(CenaCelkemVypocet=0,"",I41/CenaCelkemVypocet*100)</f>
        <v/>
      </c>
    </row>
    <row r="42" spans="1:10" ht="25.5" customHeight="1" x14ac:dyDescent="0.2">
      <c r="A42" s="80">
        <v>3</v>
      </c>
      <c r="B42" s="99" t="s">
        <v>50</v>
      </c>
      <c r="C42" s="191" t="s">
        <v>51</v>
      </c>
      <c r="D42" s="191"/>
      <c r="E42" s="191"/>
      <c r="F42" s="100">
        <f>'D.1.9. 13 Pol'!AE31</f>
        <v>0</v>
      </c>
      <c r="G42" s="93">
        <f>'D.1.9. 13 Pol'!AF31</f>
        <v>0</v>
      </c>
      <c r="H42" s="93">
        <f>(F42*SazbaDPH1/100)+(G42*SazbaDPH2/100)</f>
        <v>0</v>
      </c>
      <c r="I42" s="93">
        <f>F42+G42+H42</f>
        <v>0</v>
      </c>
      <c r="J42" s="94" t="str">
        <f>IF(CenaCelkemVypocet=0,"",I42/CenaCelkemVypocet*100)</f>
        <v/>
      </c>
    </row>
    <row r="43" spans="1:10" ht="25.5" customHeight="1" x14ac:dyDescent="0.2">
      <c r="A43" s="80">
        <v>3</v>
      </c>
      <c r="B43" s="99" t="s">
        <v>52</v>
      </c>
      <c r="C43" s="191" t="s">
        <v>53</v>
      </c>
      <c r="D43" s="191"/>
      <c r="E43" s="191"/>
      <c r="F43" s="100">
        <f>'D.1.9. 14 Pol'!AE31</f>
        <v>0</v>
      </c>
      <c r="G43" s="93">
        <f>'D.1.9. 14 Pol'!AF31</f>
        <v>0</v>
      </c>
      <c r="H43" s="93">
        <f>(F43*SazbaDPH1/100)+(G43*SazbaDPH2/100)</f>
        <v>0</v>
      </c>
      <c r="I43" s="93">
        <f>F43+G43+H43</f>
        <v>0</v>
      </c>
      <c r="J43" s="94" t="str">
        <f>IF(CenaCelkemVypocet=0,"",I43/CenaCelkemVypocet*100)</f>
        <v/>
      </c>
    </row>
    <row r="44" spans="1:10" ht="25.5" customHeight="1" x14ac:dyDescent="0.2">
      <c r="A44" s="80"/>
      <c r="B44" s="194" t="s">
        <v>54</v>
      </c>
      <c r="C44" s="195"/>
      <c r="D44" s="195"/>
      <c r="E44" s="196"/>
      <c r="F44" s="101">
        <f>SUMIF(A39:A43,"=1",F39:F43)</f>
        <v>0</v>
      </c>
      <c r="G44" s="102">
        <f>SUMIF(A39:A43,"=1",G39:G43)</f>
        <v>0</v>
      </c>
      <c r="H44" s="102">
        <f>SUMIF(A39:A43,"=1",H39:H43)</f>
        <v>0</v>
      </c>
      <c r="I44" s="102">
        <f>SUMIF(A39:A43,"=1",I39:I43)</f>
        <v>0</v>
      </c>
      <c r="J44" s="103">
        <f>SUMIF(A39:A43,"=1",J39:J43)</f>
        <v>0</v>
      </c>
    </row>
    <row r="48" spans="1:10" ht="15.75" x14ac:dyDescent="0.25">
      <c r="B48" s="112" t="s">
        <v>56</v>
      </c>
    </row>
    <row r="50" spans="1:10" ht="25.5" customHeight="1" x14ac:dyDescent="0.2">
      <c r="A50" s="114"/>
      <c r="B50" s="117" t="s">
        <v>18</v>
      </c>
      <c r="C50" s="117" t="s">
        <v>6</v>
      </c>
      <c r="D50" s="118"/>
      <c r="E50" s="118"/>
      <c r="F50" s="119" t="s">
        <v>57</v>
      </c>
      <c r="G50" s="119"/>
      <c r="H50" s="119"/>
      <c r="I50" s="119" t="s">
        <v>31</v>
      </c>
      <c r="J50" s="119" t="s">
        <v>0</v>
      </c>
    </row>
    <row r="51" spans="1:10" ht="36.75" customHeight="1" x14ac:dyDescent="0.2">
      <c r="A51" s="115"/>
      <c r="B51" s="120" t="s">
        <v>58</v>
      </c>
      <c r="C51" s="192" t="s">
        <v>59</v>
      </c>
      <c r="D51" s="193"/>
      <c r="E51" s="193"/>
      <c r="F51" s="128" t="s">
        <v>26</v>
      </c>
      <c r="G51" s="121"/>
      <c r="H51" s="121"/>
      <c r="I51" s="121">
        <f>'D.1.9. 07 Pol'!G8+'D.1.9. 13 Pol'!G8+'D.1.9. 13 Pol'!G14+'D.1.9. 14 Pol'!G8</f>
        <v>0</v>
      </c>
      <c r="J51" s="126" t="str">
        <f>IF(I57=0,"",I51/I57*100)</f>
        <v/>
      </c>
    </row>
    <row r="52" spans="1:10" ht="36.75" customHeight="1" x14ac:dyDescent="0.2">
      <c r="A52" s="115"/>
      <c r="B52" s="120" t="s">
        <v>60</v>
      </c>
      <c r="C52" s="192" t="s">
        <v>61</v>
      </c>
      <c r="D52" s="193"/>
      <c r="E52" s="193"/>
      <c r="F52" s="128" t="s">
        <v>26</v>
      </c>
      <c r="G52" s="121"/>
      <c r="H52" s="121"/>
      <c r="I52" s="121">
        <f>'D.1.9. 13 Pol'!G22+'D.1.9. 14 Pol'!G20</f>
        <v>0</v>
      </c>
      <c r="J52" s="126" t="str">
        <f>IF(I57=0,"",I52/I57*100)</f>
        <v/>
      </c>
    </row>
    <row r="53" spans="1:10" ht="36.75" customHeight="1" x14ac:dyDescent="0.2">
      <c r="A53" s="115"/>
      <c r="B53" s="120" t="s">
        <v>62</v>
      </c>
      <c r="C53" s="192" t="s">
        <v>63</v>
      </c>
      <c r="D53" s="193"/>
      <c r="E53" s="193"/>
      <c r="F53" s="128" t="s">
        <v>26</v>
      </c>
      <c r="G53" s="121"/>
      <c r="H53" s="121"/>
      <c r="I53" s="121">
        <f>'D.1.9. 13 Pol'!G26+'D.1.9. 14 Pol'!G18</f>
        <v>0</v>
      </c>
      <c r="J53" s="126" t="str">
        <f>IF(I57=0,"",I53/I57*100)</f>
        <v/>
      </c>
    </row>
    <row r="54" spans="1:10" ht="36.75" customHeight="1" x14ac:dyDescent="0.2">
      <c r="A54" s="115"/>
      <c r="B54" s="120" t="s">
        <v>64</v>
      </c>
      <c r="C54" s="192" t="s">
        <v>65</v>
      </c>
      <c r="D54" s="193"/>
      <c r="E54" s="193"/>
      <c r="F54" s="128" t="s">
        <v>26</v>
      </c>
      <c r="G54" s="121"/>
      <c r="H54" s="121"/>
      <c r="I54" s="121">
        <f>'D.1.9. 13 Pol'!G24+'D.1.9. 14 Pol'!G23</f>
        <v>0</v>
      </c>
      <c r="J54" s="126" t="str">
        <f>IF(I57=0,"",I54/I57*100)</f>
        <v/>
      </c>
    </row>
    <row r="55" spans="1:10" ht="36.75" customHeight="1" x14ac:dyDescent="0.2">
      <c r="A55" s="115"/>
      <c r="B55" s="120" t="s">
        <v>66</v>
      </c>
      <c r="C55" s="192" t="s">
        <v>67</v>
      </c>
      <c r="D55" s="193"/>
      <c r="E55" s="193"/>
      <c r="F55" s="128" t="s">
        <v>27</v>
      </c>
      <c r="G55" s="121"/>
      <c r="H55" s="121"/>
      <c r="I55" s="121">
        <f>'D.1.9. 13 Pol'!G10+'D.1.9. 13 Pol'!G28+'D.1.9. 14 Pol'!G25</f>
        <v>0</v>
      </c>
      <c r="J55" s="126" t="str">
        <f>IF(I57=0,"",I55/I57*100)</f>
        <v/>
      </c>
    </row>
    <row r="56" spans="1:10" ht="36.75" customHeight="1" x14ac:dyDescent="0.2">
      <c r="A56" s="115"/>
      <c r="B56" s="120" t="s">
        <v>68</v>
      </c>
      <c r="C56" s="192" t="s">
        <v>69</v>
      </c>
      <c r="D56" s="193"/>
      <c r="E56" s="193"/>
      <c r="F56" s="128" t="s">
        <v>27</v>
      </c>
      <c r="G56" s="121"/>
      <c r="H56" s="121"/>
      <c r="I56" s="121">
        <f>'D.1.9. 07 Pol'!G18</f>
        <v>0</v>
      </c>
      <c r="J56" s="126" t="str">
        <f>IF(I57=0,"",I56/I57*100)</f>
        <v/>
      </c>
    </row>
    <row r="57" spans="1:10" ht="25.5" customHeight="1" x14ac:dyDescent="0.2">
      <c r="A57" s="116"/>
      <c r="B57" s="122" t="s">
        <v>1</v>
      </c>
      <c r="C57" s="123"/>
      <c r="D57" s="124"/>
      <c r="E57" s="124"/>
      <c r="F57" s="129"/>
      <c r="G57" s="125"/>
      <c r="H57" s="125"/>
      <c r="I57" s="125">
        <f>SUM(I51:I56)</f>
        <v>0</v>
      </c>
      <c r="J57" s="127">
        <f>SUM(J51:J56)</f>
        <v>0</v>
      </c>
    </row>
    <row r="58" spans="1:10" x14ac:dyDescent="0.2">
      <c r="F58" s="78"/>
      <c r="G58" s="78"/>
      <c r="H58" s="78"/>
      <c r="I58" s="78"/>
      <c r="J58" s="79"/>
    </row>
    <row r="59" spans="1:10" x14ac:dyDescent="0.2">
      <c r="F59" s="78"/>
      <c r="G59" s="78"/>
      <c r="H59" s="78"/>
      <c r="I59" s="78"/>
      <c r="J59" s="79"/>
    </row>
    <row r="60" spans="1:10" x14ac:dyDescent="0.2">
      <c r="F60" s="78"/>
      <c r="G60" s="78"/>
      <c r="H60" s="78"/>
      <c r="I60" s="78"/>
      <c r="J60" s="7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G16:H16"/>
    <mergeCell ref="G17:H17"/>
    <mergeCell ref="E16:F16"/>
    <mergeCell ref="E13:G13"/>
    <mergeCell ref="D5:G5"/>
    <mergeCell ref="D6:G6"/>
    <mergeCell ref="E7:G7"/>
    <mergeCell ref="E4:J4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55:E55"/>
    <mergeCell ref="C56:E56"/>
    <mergeCell ref="B44:E44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7" t="s">
        <v>7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47" t="s">
        <v>8</v>
      </c>
      <c r="B2" s="46"/>
      <c r="C2" s="239"/>
      <c r="D2" s="239"/>
      <c r="E2" s="239"/>
      <c r="F2" s="239"/>
      <c r="G2" s="240"/>
    </row>
    <row r="3" spans="1:7" ht="24.95" customHeight="1" x14ac:dyDescent="0.2">
      <c r="A3" s="47" t="s">
        <v>9</v>
      </c>
      <c r="B3" s="46"/>
      <c r="C3" s="239"/>
      <c r="D3" s="239"/>
      <c r="E3" s="239"/>
      <c r="F3" s="239"/>
      <c r="G3" s="240"/>
    </row>
    <row r="4" spans="1:7" ht="24.95" customHeight="1" x14ac:dyDescent="0.2">
      <c r="A4" s="47" t="s">
        <v>10</v>
      </c>
      <c r="B4" s="46"/>
      <c r="C4" s="239"/>
      <c r="D4" s="239"/>
      <c r="E4" s="239"/>
      <c r="F4" s="239"/>
      <c r="G4" s="24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6F29-3552-4AC4-9676-72A479C25A63}">
  <sheetPr>
    <outlinePr summaryBelow="0"/>
  </sheetPr>
  <dimension ref="A1:BH5000"/>
  <sheetViews>
    <sheetView workbookViewId="0">
      <pane ySplit="7" topLeftCell="A11" activePane="bottomLeft" state="frozen"/>
      <selection pane="bottomLeft" activeCell="Z11" sqref="Z11"/>
    </sheetView>
  </sheetViews>
  <sheetFormatPr defaultRowHeight="12.75" outlineLevelRow="1" x14ac:dyDescent="0.2"/>
  <cols>
    <col min="1" max="1" width="3.42578125" customWidth="1"/>
    <col min="2" max="2" width="12.7109375" style="113" customWidth="1"/>
    <col min="3" max="3" width="38.28515625" style="11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72</v>
      </c>
    </row>
    <row r="2" spans="1:60" ht="25.15" customHeight="1" x14ac:dyDescent="0.2">
      <c r="A2" s="131" t="s">
        <v>8</v>
      </c>
      <c r="B2" s="46" t="s">
        <v>43</v>
      </c>
      <c r="C2" s="254" t="s">
        <v>169</v>
      </c>
      <c r="D2" s="255"/>
      <c r="E2" s="255"/>
      <c r="F2" s="255"/>
      <c r="G2" s="256"/>
      <c r="AG2" t="s">
        <v>73</v>
      </c>
    </row>
    <row r="3" spans="1:60" ht="25.15" customHeight="1" x14ac:dyDescent="0.2">
      <c r="A3" s="131" t="s">
        <v>9</v>
      </c>
      <c r="B3" s="46" t="s">
        <v>46</v>
      </c>
      <c r="C3" s="257" t="s">
        <v>47</v>
      </c>
      <c r="D3" s="258"/>
      <c r="E3" s="258"/>
      <c r="F3" s="258"/>
      <c r="G3" s="259"/>
      <c r="AC3" s="113" t="s">
        <v>73</v>
      </c>
      <c r="AG3" t="s">
        <v>74</v>
      </c>
    </row>
    <row r="4" spans="1:60" ht="25.15" customHeight="1" x14ac:dyDescent="0.2">
      <c r="A4" s="132" t="s">
        <v>10</v>
      </c>
      <c r="B4" s="133" t="s">
        <v>48</v>
      </c>
      <c r="C4" s="260" t="s">
        <v>49</v>
      </c>
      <c r="D4" s="261"/>
      <c r="E4" s="261"/>
      <c r="F4" s="261"/>
      <c r="G4" s="262"/>
      <c r="AG4" t="s">
        <v>75</v>
      </c>
    </row>
    <row r="5" spans="1:60" x14ac:dyDescent="0.2">
      <c r="D5" s="10"/>
    </row>
    <row r="6" spans="1:60" ht="38.25" x14ac:dyDescent="0.2">
      <c r="A6" s="135" t="s">
        <v>76</v>
      </c>
      <c r="B6" s="137" t="s">
        <v>77</v>
      </c>
      <c r="C6" s="137" t="s">
        <v>78</v>
      </c>
      <c r="D6" s="136" t="s">
        <v>79</v>
      </c>
      <c r="E6" s="135" t="s">
        <v>80</v>
      </c>
      <c r="F6" s="134" t="s">
        <v>81</v>
      </c>
      <c r="G6" s="135" t="s">
        <v>31</v>
      </c>
      <c r="H6" s="138" t="s">
        <v>32</v>
      </c>
      <c r="I6" s="138" t="s">
        <v>82</v>
      </c>
      <c r="J6" s="138" t="s">
        <v>33</v>
      </c>
      <c r="K6" s="138" t="s">
        <v>83</v>
      </c>
      <c r="L6" s="138" t="s">
        <v>84</v>
      </c>
      <c r="M6" s="138" t="s">
        <v>85</v>
      </c>
      <c r="N6" s="138" t="s">
        <v>86</v>
      </c>
      <c r="O6" s="138" t="s">
        <v>87</v>
      </c>
      <c r="P6" s="138" t="s">
        <v>88</v>
      </c>
      <c r="Q6" s="138" t="s">
        <v>89</v>
      </c>
      <c r="R6" s="138" t="s">
        <v>90</v>
      </c>
      <c r="S6" s="138" t="s">
        <v>91</v>
      </c>
      <c r="T6" s="138" t="s">
        <v>92</v>
      </c>
      <c r="U6" s="138" t="s">
        <v>93</v>
      </c>
      <c r="V6" s="138" t="s">
        <v>94</v>
      </c>
      <c r="W6" s="138" t="s">
        <v>95</v>
      </c>
      <c r="X6" s="138" t="s">
        <v>96</v>
      </c>
    </row>
    <row r="7" spans="1:60" hidden="1" x14ac:dyDescent="0.2">
      <c r="A7" s="3"/>
      <c r="B7" s="4"/>
      <c r="C7" s="4"/>
      <c r="D7" s="6"/>
      <c r="E7" s="140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</row>
    <row r="8" spans="1:60" x14ac:dyDescent="0.2">
      <c r="A8" s="153" t="s">
        <v>97</v>
      </c>
      <c r="B8" s="154" t="s">
        <v>58</v>
      </c>
      <c r="C8" s="172" t="s">
        <v>59</v>
      </c>
      <c r="D8" s="155"/>
      <c r="E8" s="156"/>
      <c r="F8" s="157"/>
      <c r="G8" s="158">
        <f>SUMIF(AG9:AG17,"&lt;&gt;NOR",G9:G17)</f>
        <v>0</v>
      </c>
      <c r="H8" s="152"/>
      <c r="I8" s="152">
        <f>SUM(I9:I17)</f>
        <v>0</v>
      </c>
      <c r="J8" s="152"/>
      <c r="K8" s="152">
        <f>SUM(K9:K17)</f>
        <v>48057.5</v>
      </c>
      <c r="L8" s="152"/>
      <c r="M8" s="152">
        <f>SUM(M9:M17)</f>
        <v>0</v>
      </c>
      <c r="N8" s="152"/>
      <c r="O8" s="152">
        <f>SUM(O9:O17)</f>
        <v>0</v>
      </c>
      <c r="P8" s="152"/>
      <c r="Q8" s="152">
        <f>SUM(Q9:Q17)</f>
        <v>0</v>
      </c>
      <c r="R8" s="152"/>
      <c r="S8" s="152"/>
      <c r="T8" s="152"/>
      <c r="U8" s="152"/>
      <c r="V8" s="152">
        <f>SUM(V9:V17)</f>
        <v>9.0500000000000007</v>
      </c>
      <c r="W8" s="152"/>
      <c r="X8" s="152"/>
      <c r="AG8" t="s">
        <v>98</v>
      </c>
    </row>
    <row r="9" spans="1:60" outlineLevel="1" x14ac:dyDescent="0.2">
      <c r="A9" s="165">
        <v>1</v>
      </c>
      <c r="B9" s="166" t="s">
        <v>99</v>
      </c>
      <c r="C9" s="173" t="s">
        <v>100</v>
      </c>
      <c r="D9" s="167" t="s">
        <v>101</v>
      </c>
      <c r="E9" s="168">
        <v>2.5</v>
      </c>
      <c r="F9" s="169"/>
      <c r="G9" s="170">
        <f>ROUND(E9*F9,2)</f>
        <v>0</v>
      </c>
      <c r="H9" s="149">
        <v>0</v>
      </c>
      <c r="I9" s="148">
        <f>ROUND(E9*H9,2)</f>
        <v>0</v>
      </c>
      <c r="J9" s="149">
        <v>1451</v>
      </c>
      <c r="K9" s="148">
        <f>ROUND(E9*J9,2)</f>
        <v>3627.5</v>
      </c>
      <c r="L9" s="148">
        <v>21</v>
      </c>
      <c r="M9" s="148">
        <f>G9*(1+L9/100)</f>
        <v>0</v>
      </c>
      <c r="N9" s="148">
        <v>0</v>
      </c>
      <c r="O9" s="148">
        <f>ROUND(E9*N9,2)</f>
        <v>0</v>
      </c>
      <c r="P9" s="148">
        <v>0</v>
      </c>
      <c r="Q9" s="148">
        <f>ROUND(E9*P9,2)</f>
        <v>0</v>
      </c>
      <c r="R9" s="148"/>
      <c r="S9" s="148" t="s">
        <v>102</v>
      </c>
      <c r="T9" s="148" t="s">
        <v>103</v>
      </c>
      <c r="U9" s="148">
        <v>3.5329999999999999</v>
      </c>
      <c r="V9" s="148">
        <f>ROUND(E9*U9,2)</f>
        <v>8.83</v>
      </c>
      <c r="W9" s="148"/>
      <c r="X9" s="148" t="s">
        <v>104</v>
      </c>
      <c r="Y9" s="139"/>
      <c r="Z9" s="139"/>
      <c r="AA9" s="139"/>
      <c r="AB9" s="139"/>
      <c r="AC9" s="139"/>
      <c r="AD9" s="139"/>
      <c r="AE9" s="139"/>
      <c r="AF9" s="139"/>
      <c r="AG9" s="139" t="s">
        <v>105</v>
      </c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">
      <c r="A10" s="159">
        <v>2</v>
      </c>
      <c r="B10" s="160" t="s">
        <v>106</v>
      </c>
      <c r="C10" s="174" t="s">
        <v>107</v>
      </c>
      <c r="D10" s="161" t="s">
        <v>101</v>
      </c>
      <c r="E10" s="162">
        <v>2.5</v>
      </c>
      <c r="F10" s="163"/>
      <c r="G10" s="164">
        <f>ROUND(E10*F10,2)</f>
        <v>0</v>
      </c>
      <c r="H10" s="149">
        <v>0</v>
      </c>
      <c r="I10" s="148">
        <f>ROUND(E10*H10,2)</f>
        <v>0</v>
      </c>
      <c r="J10" s="149">
        <v>48</v>
      </c>
      <c r="K10" s="148">
        <f>ROUND(E10*J10,2)</f>
        <v>120</v>
      </c>
      <c r="L10" s="148">
        <v>21</v>
      </c>
      <c r="M10" s="148">
        <f>G10*(1+L10/100)</f>
        <v>0</v>
      </c>
      <c r="N10" s="148">
        <v>0</v>
      </c>
      <c r="O10" s="148">
        <f>ROUND(E10*N10,2)</f>
        <v>0</v>
      </c>
      <c r="P10" s="148">
        <v>0</v>
      </c>
      <c r="Q10" s="148">
        <f>ROUND(E10*P10,2)</f>
        <v>0</v>
      </c>
      <c r="R10" s="148"/>
      <c r="S10" s="148" t="s">
        <v>102</v>
      </c>
      <c r="T10" s="148" t="s">
        <v>103</v>
      </c>
      <c r="U10" s="148">
        <v>8.6999999999999994E-2</v>
      </c>
      <c r="V10" s="148">
        <f>ROUND(E10*U10,2)</f>
        <v>0.22</v>
      </c>
      <c r="W10" s="148"/>
      <c r="X10" s="148" t="s">
        <v>104</v>
      </c>
      <c r="Y10" s="139"/>
      <c r="Z10" s="139"/>
      <c r="AA10" s="139"/>
      <c r="AB10" s="139"/>
      <c r="AC10" s="139"/>
      <c r="AD10" s="139"/>
      <c r="AE10" s="139"/>
      <c r="AF10" s="139"/>
      <c r="AG10" s="139" t="s">
        <v>105</v>
      </c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outlineLevel="1" x14ac:dyDescent="0.2">
      <c r="A11" s="146"/>
      <c r="B11" s="147"/>
      <c r="C11" s="175" t="s">
        <v>108</v>
      </c>
      <c r="D11" s="150"/>
      <c r="E11" s="151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39"/>
      <c r="Z11" s="139"/>
      <c r="AA11" s="139"/>
      <c r="AB11" s="139"/>
      <c r="AC11" s="139"/>
      <c r="AD11" s="139"/>
      <c r="AE11" s="139"/>
      <c r="AF11" s="139"/>
      <c r="AG11" s="139" t="s">
        <v>109</v>
      </c>
      <c r="AH11" s="139">
        <v>0</v>
      </c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">
      <c r="A12" s="146"/>
      <c r="B12" s="147"/>
      <c r="C12" s="175" t="s">
        <v>110</v>
      </c>
      <c r="D12" s="150"/>
      <c r="E12" s="151">
        <v>2.5</v>
      </c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39"/>
      <c r="Z12" s="139"/>
      <c r="AA12" s="139"/>
      <c r="AB12" s="139"/>
      <c r="AC12" s="139"/>
      <c r="AD12" s="139"/>
      <c r="AE12" s="139"/>
      <c r="AF12" s="139"/>
      <c r="AG12" s="139" t="s">
        <v>109</v>
      </c>
      <c r="AH12" s="139">
        <v>0</v>
      </c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">
      <c r="A13" s="159">
        <v>3</v>
      </c>
      <c r="B13" s="160" t="s">
        <v>111</v>
      </c>
      <c r="C13" s="174" t="s">
        <v>112</v>
      </c>
      <c r="D13" s="161" t="s">
        <v>101</v>
      </c>
      <c r="E13" s="162">
        <v>50</v>
      </c>
      <c r="F13" s="163"/>
      <c r="G13" s="164">
        <f>ROUND(E13*F13,2)</f>
        <v>0</v>
      </c>
      <c r="H13" s="149">
        <v>0</v>
      </c>
      <c r="I13" s="148">
        <f>ROUND(E13*H13,2)</f>
        <v>0</v>
      </c>
      <c r="J13" s="149">
        <v>24</v>
      </c>
      <c r="K13" s="148">
        <f>ROUND(E13*J13,2)</f>
        <v>1200</v>
      </c>
      <c r="L13" s="148">
        <v>21</v>
      </c>
      <c r="M13" s="148">
        <f>G13*(1+L13/100)</f>
        <v>0</v>
      </c>
      <c r="N13" s="148">
        <v>0</v>
      </c>
      <c r="O13" s="148">
        <f>ROUND(E13*N13,2)</f>
        <v>0</v>
      </c>
      <c r="P13" s="148">
        <v>0</v>
      </c>
      <c r="Q13" s="148">
        <f>ROUND(E13*P13,2)</f>
        <v>0</v>
      </c>
      <c r="R13" s="148"/>
      <c r="S13" s="148" t="s">
        <v>102</v>
      </c>
      <c r="T13" s="148" t="s">
        <v>103</v>
      </c>
      <c r="U13" s="148">
        <v>0</v>
      </c>
      <c r="V13" s="148">
        <f>ROUND(E13*U13,2)</f>
        <v>0</v>
      </c>
      <c r="W13" s="148"/>
      <c r="X13" s="148" t="s">
        <v>104</v>
      </c>
      <c r="Y13" s="139"/>
      <c r="Z13" s="139"/>
      <c r="AA13" s="139"/>
      <c r="AB13" s="139"/>
      <c r="AC13" s="139"/>
      <c r="AD13" s="139"/>
      <c r="AE13" s="139"/>
      <c r="AF13" s="139"/>
      <c r="AG13" s="139" t="s">
        <v>105</v>
      </c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 x14ac:dyDescent="0.2">
      <c r="A14" s="146"/>
      <c r="B14" s="147"/>
      <c r="C14" s="175" t="s">
        <v>113</v>
      </c>
      <c r="D14" s="150"/>
      <c r="E14" s="151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39"/>
      <c r="Z14" s="139"/>
      <c r="AA14" s="139"/>
      <c r="AB14" s="139"/>
      <c r="AC14" s="139"/>
      <c r="AD14" s="139"/>
      <c r="AE14" s="139"/>
      <c r="AF14" s="139"/>
      <c r="AG14" s="139" t="s">
        <v>109</v>
      </c>
      <c r="AH14" s="139">
        <v>0</v>
      </c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outlineLevel="1" x14ac:dyDescent="0.2">
      <c r="A15" s="146"/>
      <c r="B15" s="147"/>
      <c r="C15" s="175" t="s">
        <v>114</v>
      </c>
      <c r="D15" s="150"/>
      <c r="E15" s="151">
        <v>50</v>
      </c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39"/>
      <c r="Z15" s="139"/>
      <c r="AA15" s="139"/>
      <c r="AB15" s="139"/>
      <c r="AC15" s="139"/>
      <c r="AD15" s="139"/>
      <c r="AE15" s="139"/>
      <c r="AF15" s="139"/>
      <c r="AG15" s="139" t="s">
        <v>109</v>
      </c>
      <c r="AH15" s="139">
        <v>0</v>
      </c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ht="22.5" outlineLevel="1" x14ac:dyDescent="0.2">
      <c r="A16" s="165">
        <v>4</v>
      </c>
      <c r="B16" s="166" t="s">
        <v>115</v>
      </c>
      <c r="C16" s="173" t="s">
        <v>116</v>
      </c>
      <c r="D16" s="167" t="s">
        <v>117</v>
      </c>
      <c r="E16" s="168">
        <v>24</v>
      </c>
      <c r="F16" s="169"/>
      <c r="G16" s="170">
        <f>ROUND(E16*F16,2)</f>
        <v>0</v>
      </c>
      <c r="H16" s="149">
        <v>0</v>
      </c>
      <c r="I16" s="148">
        <f>ROUND(E16*H16,2)</f>
        <v>0</v>
      </c>
      <c r="J16" s="149">
        <v>1725</v>
      </c>
      <c r="K16" s="148">
        <f>ROUND(E16*J16,2)</f>
        <v>41400</v>
      </c>
      <c r="L16" s="148">
        <v>21</v>
      </c>
      <c r="M16" s="148">
        <f>G16*(1+L16/100)</f>
        <v>0</v>
      </c>
      <c r="N16" s="148">
        <v>0</v>
      </c>
      <c r="O16" s="148">
        <f>ROUND(E16*N16,2)</f>
        <v>0</v>
      </c>
      <c r="P16" s="148">
        <v>0</v>
      </c>
      <c r="Q16" s="148">
        <f>ROUND(E16*P16,2)</f>
        <v>0</v>
      </c>
      <c r="R16" s="148"/>
      <c r="S16" s="148" t="s">
        <v>118</v>
      </c>
      <c r="T16" s="148" t="s">
        <v>103</v>
      </c>
      <c r="U16" s="148">
        <v>0</v>
      </c>
      <c r="V16" s="148">
        <f>ROUND(E16*U16,2)</f>
        <v>0</v>
      </c>
      <c r="W16" s="148"/>
      <c r="X16" s="148" t="s">
        <v>104</v>
      </c>
      <c r="Y16" s="139"/>
      <c r="Z16" s="139"/>
      <c r="AA16" s="139"/>
      <c r="AB16" s="139"/>
      <c r="AC16" s="139"/>
      <c r="AD16" s="139"/>
      <c r="AE16" s="139"/>
      <c r="AF16" s="139"/>
      <c r="AG16" s="139" t="s">
        <v>105</v>
      </c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outlineLevel="1" x14ac:dyDescent="0.2">
      <c r="A17" s="165">
        <v>5</v>
      </c>
      <c r="B17" s="166" t="s">
        <v>119</v>
      </c>
      <c r="C17" s="173" t="s">
        <v>120</v>
      </c>
      <c r="D17" s="167" t="s">
        <v>101</v>
      </c>
      <c r="E17" s="168">
        <v>2.5</v>
      </c>
      <c r="F17" s="169"/>
      <c r="G17" s="170">
        <f>ROUND(E17*F17,2)</f>
        <v>0</v>
      </c>
      <c r="H17" s="149">
        <v>0</v>
      </c>
      <c r="I17" s="148">
        <f>ROUND(E17*H17,2)</f>
        <v>0</v>
      </c>
      <c r="J17" s="149">
        <v>684</v>
      </c>
      <c r="K17" s="148">
        <f>ROUND(E17*J17,2)</f>
        <v>1710</v>
      </c>
      <c r="L17" s="148">
        <v>21</v>
      </c>
      <c r="M17" s="148">
        <f>G17*(1+L17/100)</f>
        <v>0</v>
      </c>
      <c r="N17" s="148">
        <v>0</v>
      </c>
      <c r="O17" s="148">
        <f>ROUND(E17*N17,2)</f>
        <v>0</v>
      </c>
      <c r="P17" s="148">
        <v>0</v>
      </c>
      <c r="Q17" s="148">
        <f>ROUND(E17*P17,2)</f>
        <v>0</v>
      </c>
      <c r="R17" s="148"/>
      <c r="S17" s="148" t="s">
        <v>102</v>
      </c>
      <c r="T17" s="148" t="s">
        <v>103</v>
      </c>
      <c r="U17" s="148">
        <v>0</v>
      </c>
      <c r="V17" s="148">
        <f>ROUND(E17*U17,2)</f>
        <v>0</v>
      </c>
      <c r="W17" s="148"/>
      <c r="X17" s="148" t="s">
        <v>104</v>
      </c>
      <c r="Y17" s="139"/>
      <c r="Z17" s="139"/>
      <c r="AA17" s="139"/>
      <c r="AB17" s="139"/>
      <c r="AC17" s="139"/>
      <c r="AD17" s="139"/>
      <c r="AE17" s="139"/>
      <c r="AF17" s="139"/>
      <c r="AG17" s="139" t="s">
        <v>105</v>
      </c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x14ac:dyDescent="0.2">
      <c r="A18" s="153" t="s">
        <v>97</v>
      </c>
      <c r="B18" s="154" t="s">
        <v>68</v>
      </c>
      <c r="C18" s="172" t="s">
        <v>69</v>
      </c>
      <c r="D18" s="155"/>
      <c r="E18" s="156"/>
      <c r="F18" s="157"/>
      <c r="G18" s="158">
        <f>SUMIF(AG19:AG21,"&lt;&gt;NOR",G19:G21)</f>
        <v>0</v>
      </c>
      <c r="H18" s="152"/>
      <c r="I18" s="152">
        <f>SUM(I19:I21)</f>
        <v>0</v>
      </c>
      <c r="J18" s="152"/>
      <c r="K18" s="152">
        <f>SUM(K19:K21)</f>
        <v>1617.84</v>
      </c>
      <c r="L18" s="152"/>
      <c r="M18" s="152">
        <f>SUM(M19:M21)</f>
        <v>0</v>
      </c>
      <c r="N18" s="152"/>
      <c r="O18" s="152">
        <f>SUM(O19:O21)</f>
        <v>0</v>
      </c>
      <c r="P18" s="152"/>
      <c r="Q18" s="152">
        <f>SUM(Q19:Q21)</f>
        <v>0</v>
      </c>
      <c r="R18" s="152"/>
      <c r="S18" s="152"/>
      <c r="T18" s="152"/>
      <c r="U18" s="152"/>
      <c r="V18" s="152">
        <f>SUM(V19:V21)</f>
        <v>3.59</v>
      </c>
      <c r="W18" s="152"/>
      <c r="X18" s="152"/>
      <c r="AG18" t="s">
        <v>98</v>
      </c>
    </row>
    <row r="19" spans="1:60" outlineLevel="1" x14ac:dyDescent="0.2">
      <c r="A19" s="159">
        <v>6</v>
      </c>
      <c r="B19" s="160" t="s">
        <v>121</v>
      </c>
      <c r="C19" s="174" t="s">
        <v>122</v>
      </c>
      <c r="D19" s="161" t="s">
        <v>123</v>
      </c>
      <c r="E19" s="162">
        <v>1.08</v>
      </c>
      <c r="F19" s="163"/>
      <c r="G19" s="164">
        <f>ROUND(E19*F19,2)</f>
        <v>0</v>
      </c>
      <c r="H19" s="149">
        <v>0</v>
      </c>
      <c r="I19" s="148">
        <f>ROUND(E19*H19,2)</f>
        <v>0</v>
      </c>
      <c r="J19" s="149">
        <v>1498</v>
      </c>
      <c r="K19" s="148">
        <f>ROUND(E19*J19,2)</f>
        <v>1617.84</v>
      </c>
      <c r="L19" s="148">
        <v>21</v>
      </c>
      <c r="M19" s="148">
        <f>G19*(1+L19/100)</f>
        <v>0</v>
      </c>
      <c r="N19" s="148">
        <v>0</v>
      </c>
      <c r="O19" s="148">
        <f>ROUND(E19*N19,2)</f>
        <v>0</v>
      </c>
      <c r="P19" s="148">
        <v>0</v>
      </c>
      <c r="Q19" s="148">
        <f>ROUND(E19*P19,2)</f>
        <v>0</v>
      </c>
      <c r="R19" s="148"/>
      <c r="S19" s="148" t="s">
        <v>102</v>
      </c>
      <c r="T19" s="148" t="s">
        <v>103</v>
      </c>
      <c r="U19" s="148">
        <v>3.327</v>
      </c>
      <c r="V19" s="148">
        <f>ROUND(E19*U19,2)</f>
        <v>3.59</v>
      </c>
      <c r="W19" s="148"/>
      <c r="X19" s="148" t="s">
        <v>104</v>
      </c>
      <c r="Y19" s="139"/>
      <c r="Z19" s="139"/>
      <c r="AA19" s="139"/>
      <c r="AB19" s="139"/>
      <c r="AC19" s="139"/>
      <c r="AD19" s="139"/>
      <c r="AE19" s="139"/>
      <c r="AF19" s="139"/>
      <c r="AG19" s="139" t="s">
        <v>124</v>
      </c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outlineLevel="1" x14ac:dyDescent="0.2">
      <c r="A20" s="146"/>
      <c r="B20" s="147"/>
      <c r="C20" s="175" t="s">
        <v>125</v>
      </c>
      <c r="D20" s="150"/>
      <c r="E20" s="151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39"/>
      <c r="Z20" s="139"/>
      <c r="AA20" s="139"/>
      <c r="AB20" s="139"/>
      <c r="AC20" s="139"/>
      <c r="AD20" s="139"/>
      <c r="AE20" s="139"/>
      <c r="AF20" s="139"/>
      <c r="AG20" s="139" t="s">
        <v>109</v>
      </c>
      <c r="AH20" s="139">
        <v>0</v>
      </c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outlineLevel="1" x14ac:dyDescent="0.2">
      <c r="A21" s="146"/>
      <c r="B21" s="147"/>
      <c r="C21" s="175" t="s">
        <v>126</v>
      </c>
      <c r="D21" s="150"/>
      <c r="E21" s="151">
        <v>1.08</v>
      </c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39"/>
      <c r="Z21" s="139"/>
      <c r="AA21" s="139"/>
      <c r="AB21" s="139"/>
      <c r="AC21" s="139"/>
      <c r="AD21" s="139"/>
      <c r="AE21" s="139"/>
      <c r="AF21" s="139"/>
      <c r="AG21" s="139" t="s">
        <v>109</v>
      </c>
      <c r="AH21" s="139">
        <v>0</v>
      </c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x14ac:dyDescent="0.2">
      <c r="A22" s="3"/>
      <c r="B22" s="4"/>
      <c r="C22" s="17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84</v>
      </c>
    </row>
    <row r="23" spans="1:60" x14ac:dyDescent="0.2">
      <c r="A23" s="142"/>
      <c r="B23" s="143" t="s">
        <v>31</v>
      </c>
      <c r="C23" s="177"/>
      <c r="D23" s="144"/>
      <c r="E23" s="145"/>
      <c r="F23" s="145"/>
      <c r="G23" s="171">
        <f>G8+G18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127</v>
      </c>
    </row>
    <row r="24" spans="1:60" x14ac:dyDescent="0.2">
      <c r="A24" s="3"/>
      <c r="B24" s="4"/>
      <c r="C24" s="176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">
      <c r="A25" s="3"/>
      <c r="B25" s="4"/>
      <c r="C25" s="17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263" t="s">
        <v>128</v>
      </c>
      <c r="B26" s="263"/>
      <c r="C26" s="264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41"/>
      <c r="B27" s="242"/>
      <c r="C27" s="243"/>
      <c r="D27" s="242"/>
      <c r="E27" s="242"/>
      <c r="F27" s="242"/>
      <c r="G27" s="24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G27" t="s">
        <v>129</v>
      </c>
    </row>
    <row r="28" spans="1:60" x14ac:dyDescent="0.2">
      <c r="A28" s="245"/>
      <c r="B28" s="246"/>
      <c r="C28" s="247"/>
      <c r="D28" s="246"/>
      <c r="E28" s="246"/>
      <c r="F28" s="246"/>
      <c r="G28" s="24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245"/>
      <c r="B29" s="246"/>
      <c r="C29" s="247"/>
      <c r="D29" s="246"/>
      <c r="E29" s="246"/>
      <c r="F29" s="246"/>
      <c r="G29" s="24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45"/>
      <c r="B30" s="246"/>
      <c r="C30" s="247"/>
      <c r="D30" s="246"/>
      <c r="E30" s="246"/>
      <c r="F30" s="246"/>
      <c r="G30" s="24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49"/>
      <c r="B31" s="250"/>
      <c r="C31" s="251"/>
      <c r="D31" s="250"/>
      <c r="E31" s="250"/>
      <c r="F31" s="250"/>
      <c r="G31" s="25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3"/>
      <c r="B32" s="4"/>
      <c r="C32" s="176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3:33" x14ac:dyDescent="0.2">
      <c r="C33" s="178"/>
      <c r="D33" s="10"/>
      <c r="AG33" t="s">
        <v>130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EBA86-F821-4F9E-AA0A-61FCBBDD1FD2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13" customWidth="1"/>
    <col min="3" max="3" width="38.28515625" style="11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72</v>
      </c>
    </row>
    <row r="2" spans="1:60" ht="25.15" customHeight="1" x14ac:dyDescent="0.2">
      <c r="A2" s="131" t="s">
        <v>8</v>
      </c>
      <c r="B2" s="46" t="s">
        <v>43</v>
      </c>
      <c r="C2" s="254" t="s">
        <v>169</v>
      </c>
      <c r="D2" s="255"/>
      <c r="E2" s="255"/>
      <c r="F2" s="255"/>
      <c r="G2" s="256"/>
      <c r="AG2" t="s">
        <v>73</v>
      </c>
    </row>
    <row r="3" spans="1:60" ht="25.15" customHeight="1" x14ac:dyDescent="0.2">
      <c r="A3" s="131" t="s">
        <v>9</v>
      </c>
      <c r="B3" s="46" t="s">
        <v>46</v>
      </c>
      <c r="C3" s="257" t="s">
        <v>47</v>
      </c>
      <c r="D3" s="258"/>
      <c r="E3" s="258"/>
      <c r="F3" s="258"/>
      <c r="G3" s="259"/>
      <c r="AC3" s="113" t="s">
        <v>73</v>
      </c>
      <c r="AG3" t="s">
        <v>74</v>
      </c>
    </row>
    <row r="4" spans="1:60" ht="25.15" customHeight="1" x14ac:dyDescent="0.2">
      <c r="A4" s="132" t="s">
        <v>10</v>
      </c>
      <c r="B4" s="133" t="s">
        <v>50</v>
      </c>
      <c r="C4" s="260" t="s">
        <v>51</v>
      </c>
      <c r="D4" s="261"/>
      <c r="E4" s="261"/>
      <c r="F4" s="261"/>
      <c r="G4" s="262"/>
      <c r="AG4" t="s">
        <v>75</v>
      </c>
    </row>
    <row r="5" spans="1:60" x14ac:dyDescent="0.2">
      <c r="D5" s="10"/>
    </row>
    <row r="6" spans="1:60" ht="38.25" x14ac:dyDescent="0.2">
      <c r="A6" s="135" t="s">
        <v>76</v>
      </c>
      <c r="B6" s="137" t="s">
        <v>77</v>
      </c>
      <c r="C6" s="137" t="s">
        <v>78</v>
      </c>
      <c r="D6" s="136" t="s">
        <v>79</v>
      </c>
      <c r="E6" s="135" t="s">
        <v>80</v>
      </c>
      <c r="F6" s="134" t="s">
        <v>81</v>
      </c>
      <c r="G6" s="135" t="s">
        <v>31</v>
      </c>
      <c r="H6" s="138" t="s">
        <v>32</v>
      </c>
      <c r="I6" s="138" t="s">
        <v>82</v>
      </c>
      <c r="J6" s="138" t="s">
        <v>33</v>
      </c>
      <c r="K6" s="138" t="s">
        <v>83</v>
      </c>
      <c r="L6" s="138" t="s">
        <v>84</v>
      </c>
      <c r="M6" s="138" t="s">
        <v>85</v>
      </c>
      <c r="N6" s="138" t="s">
        <v>86</v>
      </c>
      <c r="O6" s="138" t="s">
        <v>87</v>
      </c>
      <c r="P6" s="138" t="s">
        <v>88</v>
      </c>
      <c r="Q6" s="138" t="s">
        <v>89</v>
      </c>
      <c r="R6" s="138" t="s">
        <v>90</v>
      </c>
      <c r="S6" s="138" t="s">
        <v>91</v>
      </c>
      <c r="T6" s="138" t="s">
        <v>92</v>
      </c>
      <c r="U6" s="138" t="s">
        <v>93</v>
      </c>
      <c r="V6" s="138" t="s">
        <v>94</v>
      </c>
      <c r="W6" s="138" t="s">
        <v>95</v>
      </c>
      <c r="X6" s="138" t="s">
        <v>96</v>
      </c>
    </row>
    <row r="7" spans="1:60" hidden="1" x14ac:dyDescent="0.2">
      <c r="A7" s="3"/>
      <c r="B7" s="4"/>
      <c r="C7" s="4"/>
      <c r="D7" s="6"/>
      <c r="E7" s="140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</row>
    <row r="8" spans="1:60" x14ac:dyDescent="0.2">
      <c r="A8" s="153" t="s">
        <v>97</v>
      </c>
      <c r="B8" s="154" t="s">
        <v>58</v>
      </c>
      <c r="C8" s="172" t="s">
        <v>59</v>
      </c>
      <c r="D8" s="155"/>
      <c r="E8" s="156"/>
      <c r="F8" s="157"/>
      <c r="G8" s="158">
        <f>SUMIF(AG9:AG9,"&lt;&gt;NOR",G9:G9)</f>
        <v>0</v>
      </c>
      <c r="H8" s="152"/>
      <c r="I8" s="152">
        <f>SUM(I9:I9)</f>
        <v>0</v>
      </c>
      <c r="J8" s="152"/>
      <c r="K8" s="152">
        <f>SUM(K9:K9)</f>
        <v>43</v>
      </c>
      <c r="L8" s="152"/>
      <c r="M8" s="152">
        <f>SUM(M9:M9)</f>
        <v>0</v>
      </c>
      <c r="N8" s="152"/>
      <c r="O8" s="152">
        <f>SUM(O9:O9)</f>
        <v>0</v>
      </c>
      <c r="P8" s="152"/>
      <c r="Q8" s="152">
        <f>SUM(Q9:Q9)</f>
        <v>0</v>
      </c>
      <c r="R8" s="152"/>
      <c r="S8" s="152"/>
      <c r="T8" s="152"/>
      <c r="U8" s="152"/>
      <c r="V8" s="152">
        <f>SUM(V9:V9)</f>
        <v>0.05</v>
      </c>
      <c r="W8" s="152"/>
      <c r="X8" s="152"/>
      <c r="AG8" t="s">
        <v>98</v>
      </c>
    </row>
    <row r="9" spans="1:60" outlineLevel="1" x14ac:dyDescent="0.2">
      <c r="A9" s="165">
        <v>1</v>
      </c>
      <c r="B9" s="166" t="s">
        <v>131</v>
      </c>
      <c r="C9" s="173" t="s">
        <v>132</v>
      </c>
      <c r="D9" s="167" t="s">
        <v>101</v>
      </c>
      <c r="E9" s="168">
        <v>0.5</v>
      </c>
      <c r="F9" s="169"/>
      <c r="G9" s="170">
        <f>ROUND(E9*F9,2)</f>
        <v>0</v>
      </c>
      <c r="H9" s="149">
        <v>0</v>
      </c>
      <c r="I9" s="148">
        <f>ROUND(E9*H9,2)</f>
        <v>0</v>
      </c>
      <c r="J9" s="149">
        <v>86</v>
      </c>
      <c r="K9" s="148">
        <f>ROUND(E9*J9,2)</f>
        <v>43</v>
      </c>
      <c r="L9" s="148">
        <v>21</v>
      </c>
      <c r="M9" s="148">
        <f>G9*(1+L9/100)</f>
        <v>0</v>
      </c>
      <c r="N9" s="148">
        <v>0</v>
      </c>
      <c r="O9" s="148">
        <f>ROUND(E9*N9,2)</f>
        <v>0</v>
      </c>
      <c r="P9" s="148">
        <v>0</v>
      </c>
      <c r="Q9" s="148">
        <f>ROUND(E9*P9,2)</f>
        <v>0</v>
      </c>
      <c r="R9" s="148"/>
      <c r="S9" s="148" t="s">
        <v>102</v>
      </c>
      <c r="T9" s="148" t="s">
        <v>103</v>
      </c>
      <c r="U9" s="148">
        <v>9.7000000000000003E-2</v>
      </c>
      <c r="V9" s="148">
        <f>ROUND(E9*U9,2)</f>
        <v>0.05</v>
      </c>
      <c r="W9" s="148"/>
      <c r="X9" s="148" t="s">
        <v>104</v>
      </c>
      <c r="Y9" s="139"/>
      <c r="Z9" s="139"/>
      <c r="AA9" s="139"/>
      <c r="AB9" s="139"/>
      <c r="AC9" s="139"/>
      <c r="AD9" s="139"/>
      <c r="AE9" s="139"/>
      <c r="AF9" s="139"/>
      <c r="AG9" s="139" t="s">
        <v>105</v>
      </c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x14ac:dyDescent="0.2">
      <c r="A10" s="153" t="s">
        <v>97</v>
      </c>
      <c r="B10" s="154" t="s">
        <v>66</v>
      </c>
      <c r="C10" s="172" t="s">
        <v>67</v>
      </c>
      <c r="D10" s="155"/>
      <c r="E10" s="156"/>
      <c r="F10" s="157"/>
      <c r="G10" s="158">
        <f>SUMIF(AG11:AG13,"&lt;&gt;NOR",G11:G13)</f>
        <v>0</v>
      </c>
      <c r="H10" s="152"/>
      <c r="I10" s="152">
        <f>SUM(I11:I13)</f>
        <v>16050</v>
      </c>
      <c r="J10" s="152"/>
      <c r="K10" s="152">
        <f>SUM(K11:K13)</f>
        <v>0</v>
      </c>
      <c r="L10" s="152"/>
      <c r="M10" s="152">
        <f>SUM(M11:M13)</f>
        <v>0</v>
      </c>
      <c r="N10" s="152"/>
      <c r="O10" s="152">
        <f>SUM(O11:O13)</f>
        <v>0</v>
      </c>
      <c r="P10" s="152"/>
      <c r="Q10" s="152">
        <f>SUM(Q11:Q13)</f>
        <v>0</v>
      </c>
      <c r="R10" s="152"/>
      <c r="S10" s="152"/>
      <c r="T10" s="152"/>
      <c r="U10" s="152"/>
      <c r="V10" s="152">
        <f>SUM(V11:V13)</f>
        <v>0</v>
      </c>
      <c r="W10" s="152"/>
      <c r="X10" s="152"/>
      <c r="AG10" t="s">
        <v>98</v>
      </c>
    </row>
    <row r="11" spans="1:60" outlineLevel="1" x14ac:dyDescent="0.2">
      <c r="A11" s="165">
        <v>2</v>
      </c>
      <c r="B11" s="166" t="s">
        <v>133</v>
      </c>
      <c r="C11" s="173" t="s">
        <v>134</v>
      </c>
      <c r="D11" s="167" t="s">
        <v>135</v>
      </c>
      <c r="E11" s="168">
        <v>1</v>
      </c>
      <c r="F11" s="169"/>
      <c r="G11" s="170">
        <f>ROUND(E11*F11,2)</f>
        <v>0</v>
      </c>
      <c r="H11" s="149">
        <v>5750</v>
      </c>
      <c r="I11" s="148">
        <f>ROUND(E11*H11,2)</f>
        <v>5750</v>
      </c>
      <c r="J11" s="149">
        <v>0</v>
      </c>
      <c r="K11" s="148">
        <f>ROUND(E11*J11,2)</f>
        <v>0</v>
      </c>
      <c r="L11" s="148">
        <v>21</v>
      </c>
      <c r="M11" s="148">
        <f>G11*(1+L11/100)</f>
        <v>0</v>
      </c>
      <c r="N11" s="148">
        <v>0</v>
      </c>
      <c r="O11" s="148">
        <f>ROUND(E11*N11,2)</f>
        <v>0</v>
      </c>
      <c r="P11" s="148">
        <v>0</v>
      </c>
      <c r="Q11" s="148">
        <f>ROUND(E11*P11,2)</f>
        <v>0</v>
      </c>
      <c r="R11" s="148"/>
      <c r="S11" s="148" t="s">
        <v>118</v>
      </c>
      <c r="T11" s="148" t="s">
        <v>103</v>
      </c>
      <c r="U11" s="148">
        <v>0</v>
      </c>
      <c r="V11" s="148">
        <f>ROUND(E11*U11,2)</f>
        <v>0</v>
      </c>
      <c r="W11" s="148"/>
      <c r="X11" s="148" t="s">
        <v>136</v>
      </c>
      <c r="Y11" s="139"/>
      <c r="Z11" s="139"/>
      <c r="AA11" s="139"/>
      <c r="AB11" s="139"/>
      <c r="AC11" s="139"/>
      <c r="AD11" s="139"/>
      <c r="AE11" s="139"/>
      <c r="AF11" s="139"/>
      <c r="AG11" s="139" t="s">
        <v>137</v>
      </c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">
      <c r="A12" s="165">
        <v>3</v>
      </c>
      <c r="B12" s="166" t="s">
        <v>138</v>
      </c>
      <c r="C12" s="173" t="s">
        <v>139</v>
      </c>
      <c r="D12" s="167" t="s">
        <v>135</v>
      </c>
      <c r="E12" s="168">
        <v>1</v>
      </c>
      <c r="F12" s="169"/>
      <c r="G12" s="170">
        <f>ROUND(E12*F12,2)</f>
        <v>0</v>
      </c>
      <c r="H12" s="149">
        <v>2300</v>
      </c>
      <c r="I12" s="148">
        <f>ROUND(E12*H12,2)</f>
        <v>2300</v>
      </c>
      <c r="J12" s="149">
        <v>0</v>
      </c>
      <c r="K12" s="148">
        <f>ROUND(E12*J12,2)</f>
        <v>0</v>
      </c>
      <c r="L12" s="148">
        <v>21</v>
      </c>
      <c r="M12" s="148">
        <f>G12*(1+L12/100)</f>
        <v>0</v>
      </c>
      <c r="N12" s="148">
        <v>0</v>
      </c>
      <c r="O12" s="148">
        <f>ROUND(E12*N12,2)</f>
        <v>0</v>
      </c>
      <c r="P12" s="148">
        <v>0</v>
      </c>
      <c r="Q12" s="148">
        <f>ROUND(E12*P12,2)</f>
        <v>0</v>
      </c>
      <c r="R12" s="148"/>
      <c r="S12" s="148" t="s">
        <v>118</v>
      </c>
      <c r="T12" s="148" t="s">
        <v>103</v>
      </c>
      <c r="U12" s="148">
        <v>0</v>
      </c>
      <c r="V12" s="148">
        <f>ROUND(E12*U12,2)</f>
        <v>0</v>
      </c>
      <c r="W12" s="148"/>
      <c r="X12" s="148" t="s">
        <v>136</v>
      </c>
      <c r="Y12" s="139"/>
      <c r="Z12" s="139"/>
      <c r="AA12" s="139"/>
      <c r="AB12" s="139"/>
      <c r="AC12" s="139"/>
      <c r="AD12" s="139"/>
      <c r="AE12" s="139"/>
      <c r="AF12" s="139"/>
      <c r="AG12" s="139" t="s">
        <v>137</v>
      </c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">
      <c r="A13" s="165">
        <v>4</v>
      </c>
      <c r="B13" s="166" t="s">
        <v>140</v>
      </c>
      <c r="C13" s="173" t="s">
        <v>141</v>
      </c>
      <c r="D13" s="167" t="s">
        <v>117</v>
      </c>
      <c r="E13" s="168">
        <v>1</v>
      </c>
      <c r="F13" s="169"/>
      <c r="G13" s="170">
        <f>ROUND(E13*F13,2)</f>
        <v>0</v>
      </c>
      <c r="H13" s="149">
        <v>8000</v>
      </c>
      <c r="I13" s="148">
        <f>ROUND(E13*H13,2)</f>
        <v>8000</v>
      </c>
      <c r="J13" s="149">
        <v>0</v>
      </c>
      <c r="K13" s="148">
        <f>ROUND(E13*J13,2)</f>
        <v>0</v>
      </c>
      <c r="L13" s="148">
        <v>21</v>
      </c>
      <c r="M13" s="148">
        <f>G13*(1+L13/100)</f>
        <v>0</v>
      </c>
      <c r="N13" s="148">
        <v>0</v>
      </c>
      <c r="O13" s="148">
        <f>ROUND(E13*N13,2)</f>
        <v>0</v>
      </c>
      <c r="P13" s="148">
        <v>0</v>
      </c>
      <c r="Q13" s="148">
        <f>ROUND(E13*P13,2)</f>
        <v>0</v>
      </c>
      <c r="R13" s="148"/>
      <c r="S13" s="148" t="s">
        <v>118</v>
      </c>
      <c r="T13" s="148" t="s">
        <v>103</v>
      </c>
      <c r="U13" s="148">
        <v>0</v>
      </c>
      <c r="V13" s="148">
        <f>ROUND(E13*U13,2)</f>
        <v>0</v>
      </c>
      <c r="W13" s="148"/>
      <c r="X13" s="148" t="s">
        <v>136</v>
      </c>
      <c r="Y13" s="139"/>
      <c r="Z13" s="139"/>
      <c r="AA13" s="139"/>
      <c r="AB13" s="139"/>
      <c r="AC13" s="139"/>
      <c r="AD13" s="139"/>
      <c r="AE13" s="139"/>
      <c r="AF13" s="139"/>
      <c r="AG13" s="139" t="s">
        <v>137</v>
      </c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x14ac:dyDescent="0.2">
      <c r="A14" s="153" t="s">
        <v>97</v>
      </c>
      <c r="B14" s="154" t="s">
        <v>58</v>
      </c>
      <c r="C14" s="172" t="s">
        <v>59</v>
      </c>
      <c r="D14" s="155"/>
      <c r="E14" s="156"/>
      <c r="F14" s="157"/>
      <c r="G14" s="158">
        <f>SUMIF(AG15:AG21,"&lt;&gt;NOR",G15:G21)</f>
        <v>0</v>
      </c>
      <c r="H14" s="152"/>
      <c r="I14" s="152">
        <f>SUM(I15:I21)</f>
        <v>0</v>
      </c>
      <c r="J14" s="152"/>
      <c r="K14" s="152">
        <f>SUM(K15:K21)</f>
        <v>1401.05</v>
      </c>
      <c r="L14" s="152"/>
      <c r="M14" s="152">
        <f>SUM(M15:M21)</f>
        <v>0</v>
      </c>
      <c r="N14" s="152"/>
      <c r="O14" s="152">
        <f>SUM(O15:O21)</f>
        <v>0</v>
      </c>
      <c r="P14" s="152"/>
      <c r="Q14" s="152">
        <f>SUM(Q15:Q21)</f>
        <v>0</v>
      </c>
      <c r="R14" s="152"/>
      <c r="S14" s="152"/>
      <c r="T14" s="152"/>
      <c r="U14" s="152"/>
      <c r="V14" s="152">
        <f>SUM(V15:V21)</f>
        <v>1.83</v>
      </c>
      <c r="W14" s="152"/>
      <c r="X14" s="152"/>
      <c r="AG14" t="s">
        <v>98</v>
      </c>
    </row>
    <row r="15" spans="1:60" outlineLevel="1" x14ac:dyDescent="0.2">
      <c r="A15" s="165">
        <v>5</v>
      </c>
      <c r="B15" s="166" t="s">
        <v>99</v>
      </c>
      <c r="C15" s="173" t="s">
        <v>100</v>
      </c>
      <c r="D15" s="167" t="s">
        <v>101</v>
      </c>
      <c r="E15" s="168">
        <v>0.5</v>
      </c>
      <c r="F15" s="169"/>
      <c r="G15" s="170">
        <f>ROUND(E15*F15,2)</f>
        <v>0</v>
      </c>
      <c r="H15" s="149">
        <v>0</v>
      </c>
      <c r="I15" s="148">
        <f>ROUND(E15*H15,2)</f>
        <v>0</v>
      </c>
      <c r="J15" s="149">
        <v>1451</v>
      </c>
      <c r="K15" s="148">
        <f>ROUND(E15*J15,2)</f>
        <v>725.5</v>
      </c>
      <c r="L15" s="148">
        <v>21</v>
      </c>
      <c r="M15" s="148">
        <f>G15*(1+L15/100)</f>
        <v>0</v>
      </c>
      <c r="N15" s="148">
        <v>0</v>
      </c>
      <c r="O15" s="148">
        <f>ROUND(E15*N15,2)</f>
        <v>0</v>
      </c>
      <c r="P15" s="148">
        <v>0</v>
      </c>
      <c r="Q15" s="148">
        <f>ROUND(E15*P15,2)</f>
        <v>0</v>
      </c>
      <c r="R15" s="148"/>
      <c r="S15" s="148" t="s">
        <v>102</v>
      </c>
      <c r="T15" s="148" t="s">
        <v>103</v>
      </c>
      <c r="U15" s="148">
        <v>3.5329999999999999</v>
      </c>
      <c r="V15" s="148">
        <f>ROUND(E15*U15,2)</f>
        <v>1.77</v>
      </c>
      <c r="W15" s="148"/>
      <c r="X15" s="148" t="s">
        <v>104</v>
      </c>
      <c r="Y15" s="139"/>
      <c r="Z15" s="139"/>
      <c r="AA15" s="139"/>
      <c r="AB15" s="139"/>
      <c r="AC15" s="139"/>
      <c r="AD15" s="139"/>
      <c r="AE15" s="139"/>
      <c r="AF15" s="139"/>
      <c r="AG15" s="139" t="s">
        <v>105</v>
      </c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outlineLevel="1" x14ac:dyDescent="0.2">
      <c r="A16" s="165">
        <v>6</v>
      </c>
      <c r="B16" s="166" t="s">
        <v>106</v>
      </c>
      <c r="C16" s="173" t="s">
        <v>107</v>
      </c>
      <c r="D16" s="167" t="s">
        <v>101</v>
      </c>
      <c r="E16" s="168">
        <v>0.5</v>
      </c>
      <c r="F16" s="169"/>
      <c r="G16" s="170">
        <f>ROUND(E16*F16,2)</f>
        <v>0</v>
      </c>
      <c r="H16" s="149">
        <v>0</v>
      </c>
      <c r="I16" s="148">
        <f>ROUND(E16*H16,2)</f>
        <v>0</v>
      </c>
      <c r="J16" s="149">
        <v>48</v>
      </c>
      <c r="K16" s="148">
        <f>ROUND(E16*J16,2)</f>
        <v>24</v>
      </c>
      <c r="L16" s="148">
        <v>21</v>
      </c>
      <c r="M16" s="148">
        <f>G16*(1+L16/100)</f>
        <v>0</v>
      </c>
      <c r="N16" s="148">
        <v>0</v>
      </c>
      <c r="O16" s="148">
        <f>ROUND(E16*N16,2)</f>
        <v>0</v>
      </c>
      <c r="P16" s="148">
        <v>0</v>
      </c>
      <c r="Q16" s="148">
        <f>ROUND(E16*P16,2)</f>
        <v>0</v>
      </c>
      <c r="R16" s="148"/>
      <c r="S16" s="148" t="s">
        <v>102</v>
      </c>
      <c r="T16" s="148" t="s">
        <v>103</v>
      </c>
      <c r="U16" s="148">
        <v>8.6999999999999994E-2</v>
      </c>
      <c r="V16" s="148">
        <f>ROUND(E16*U16,2)</f>
        <v>0.04</v>
      </c>
      <c r="W16" s="148"/>
      <c r="X16" s="148" t="s">
        <v>104</v>
      </c>
      <c r="Y16" s="139"/>
      <c r="Z16" s="139"/>
      <c r="AA16" s="139"/>
      <c r="AB16" s="139"/>
      <c r="AC16" s="139"/>
      <c r="AD16" s="139"/>
      <c r="AE16" s="139"/>
      <c r="AF16" s="139"/>
      <c r="AG16" s="139" t="s">
        <v>105</v>
      </c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outlineLevel="1" x14ac:dyDescent="0.2">
      <c r="A17" s="165">
        <v>7</v>
      </c>
      <c r="B17" s="166" t="s">
        <v>142</v>
      </c>
      <c r="C17" s="173" t="s">
        <v>143</v>
      </c>
      <c r="D17" s="167" t="s">
        <v>101</v>
      </c>
      <c r="E17" s="168">
        <v>0.5</v>
      </c>
      <c r="F17" s="169"/>
      <c r="G17" s="170">
        <f>ROUND(E17*F17,2)</f>
        <v>0</v>
      </c>
      <c r="H17" s="149">
        <v>0</v>
      </c>
      <c r="I17" s="148">
        <f>ROUND(E17*H17,2)</f>
        <v>0</v>
      </c>
      <c r="J17" s="149">
        <v>121</v>
      </c>
      <c r="K17" s="148">
        <f>ROUND(E17*J17,2)</f>
        <v>60.5</v>
      </c>
      <c r="L17" s="148">
        <v>21</v>
      </c>
      <c r="M17" s="148">
        <f>G17*(1+L17/100)</f>
        <v>0</v>
      </c>
      <c r="N17" s="148">
        <v>0</v>
      </c>
      <c r="O17" s="148">
        <f>ROUND(E17*N17,2)</f>
        <v>0</v>
      </c>
      <c r="P17" s="148">
        <v>0</v>
      </c>
      <c r="Q17" s="148">
        <f>ROUND(E17*P17,2)</f>
        <v>0</v>
      </c>
      <c r="R17" s="148"/>
      <c r="S17" s="148" t="s">
        <v>102</v>
      </c>
      <c r="T17" s="148" t="s">
        <v>103</v>
      </c>
      <c r="U17" s="148">
        <v>1.0999999999999999E-2</v>
      </c>
      <c r="V17" s="148">
        <f>ROUND(E17*U17,2)</f>
        <v>0.01</v>
      </c>
      <c r="W17" s="148"/>
      <c r="X17" s="148" t="s">
        <v>104</v>
      </c>
      <c r="Y17" s="139"/>
      <c r="Z17" s="139"/>
      <c r="AA17" s="139"/>
      <c r="AB17" s="139"/>
      <c r="AC17" s="139"/>
      <c r="AD17" s="139"/>
      <c r="AE17" s="139"/>
      <c r="AF17" s="139"/>
      <c r="AG17" s="139" t="s">
        <v>105</v>
      </c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outlineLevel="1" x14ac:dyDescent="0.2">
      <c r="A18" s="159">
        <v>8</v>
      </c>
      <c r="B18" s="160" t="s">
        <v>111</v>
      </c>
      <c r="C18" s="174" t="s">
        <v>112</v>
      </c>
      <c r="D18" s="161" t="s">
        <v>101</v>
      </c>
      <c r="E18" s="162">
        <v>10</v>
      </c>
      <c r="F18" s="163"/>
      <c r="G18" s="164">
        <f>ROUND(E18*F18,2)</f>
        <v>0</v>
      </c>
      <c r="H18" s="149">
        <v>0</v>
      </c>
      <c r="I18" s="148">
        <f>ROUND(E18*H18,2)</f>
        <v>0</v>
      </c>
      <c r="J18" s="149">
        <v>24</v>
      </c>
      <c r="K18" s="148">
        <f>ROUND(E18*J18,2)</f>
        <v>240</v>
      </c>
      <c r="L18" s="148">
        <v>21</v>
      </c>
      <c r="M18" s="148">
        <f>G18*(1+L18/100)</f>
        <v>0</v>
      </c>
      <c r="N18" s="148">
        <v>0</v>
      </c>
      <c r="O18" s="148">
        <f>ROUND(E18*N18,2)</f>
        <v>0</v>
      </c>
      <c r="P18" s="148">
        <v>0</v>
      </c>
      <c r="Q18" s="148">
        <f>ROUND(E18*P18,2)</f>
        <v>0</v>
      </c>
      <c r="R18" s="148"/>
      <c r="S18" s="148" t="s">
        <v>102</v>
      </c>
      <c r="T18" s="148" t="s">
        <v>103</v>
      </c>
      <c r="U18" s="148">
        <v>0</v>
      </c>
      <c r="V18" s="148">
        <f>ROUND(E18*U18,2)</f>
        <v>0</v>
      </c>
      <c r="W18" s="148"/>
      <c r="X18" s="148" t="s">
        <v>104</v>
      </c>
      <c r="Y18" s="139"/>
      <c r="Z18" s="139"/>
      <c r="AA18" s="139"/>
      <c r="AB18" s="139"/>
      <c r="AC18" s="139"/>
      <c r="AD18" s="139"/>
      <c r="AE18" s="139"/>
      <c r="AF18" s="139"/>
      <c r="AG18" s="139" t="s">
        <v>105</v>
      </c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outlineLevel="1" x14ac:dyDescent="0.2">
      <c r="A19" s="146"/>
      <c r="B19" s="147"/>
      <c r="C19" s="175" t="s">
        <v>144</v>
      </c>
      <c r="D19" s="150"/>
      <c r="E19" s="151">
        <v>10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39"/>
      <c r="Z19" s="139"/>
      <c r="AA19" s="139"/>
      <c r="AB19" s="139"/>
      <c r="AC19" s="139"/>
      <c r="AD19" s="139"/>
      <c r="AE19" s="139"/>
      <c r="AF19" s="139"/>
      <c r="AG19" s="139" t="s">
        <v>109</v>
      </c>
      <c r="AH19" s="139">
        <v>0</v>
      </c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ht="22.5" outlineLevel="1" x14ac:dyDescent="0.2">
      <c r="A20" s="165">
        <v>9</v>
      </c>
      <c r="B20" s="166" t="s">
        <v>119</v>
      </c>
      <c r="C20" s="173" t="s">
        <v>145</v>
      </c>
      <c r="D20" s="167" t="s">
        <v>101</v>
      </c>
      <c r="E20" s="168">
        <v>0.5</v>
      </c>
      <c r="F20" s="169"/>
      <c r="G20" s="170">
        <f>ROUND(E20*F20,2)</f>
        <v>0</v>
      </c>
      <c r="H20" s="149">
        <v>0</v>
      </c>
      <c r="I20" s="148">
        <f>ROUND(E20*H20,2)</f>
        <v>0</v>
      </c>
      <c r="J20" s="149">
        <v>684</v>
      </c>
      <c r="K20" s="148">
        <f>ROUND(E20*J20,2)</f>
        <v>342</v>
      </c>
      <c r="L20" s="148">
        <v>21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102</v>
      </c>
      <c r="T20" s="148" t="s">
        <v>103</v>
      </c>
      <c r="U20" s="148">
        <v>0</v>
      </c>
      <c r="V20" s="148">
        <f>ROUND(E20*U20,2)</f>
        <v>0</v>
      </c>
      <c r="W20" s="148"/>
      <c r="X20" s="148" t="s">
        <v>104</v>
      </c>
      <c r="Y20" s="139"/>
      <c r="Z20" s="139"/>
      <c r="AA20" s="139"/>
      <c r="AB20" s="139"/>
      <c r="AC20" s="139"/>
      <c r="AD20" s="139"/>
      <c r="AE20" s="139"/>
      <c r="AF20" s="139"/>
      <c r="AG20" s="139" t="s">
        <v>105</v>
      </c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outlineLevel="1" x14ac:dyDescent="0.2">
      <c r="A21" s="165">
        <v>10</v>
      </c>
      <c r="B21" s="166" t="s">
        <v>146</v>
      </c>
      <c r="C21" s="173" t="s">
        <v>147</v>
      </c>
      <c r="D21" s="167" t="s">
        <v>148</v>
      </c>
      <c r="E21" s="168">
        <v>1.131</v>
      </c>
      <c r="F21" s="169"/>
      <c r="G21" s="170">
        <f>ROUND(E21*F21,2)</f>
        <v>0</v>
      </c>
      <c r="H21" s="149">
        <v>0</v>
      </c>
      <c r="I21" s="148">
        <f>ROUND(E21*H21,2)</f>
        <v>0</v>
      </c>
      <c r="J21" s="149">
        <v>8</v>
      </c>
      <c r="K21" s="148">
        <f>ROUND(E21*J21,2)</f>
        <v>9.0500000000000007</v>
      </c>
      <c r="L21" s="148">
        <v>21</v>
      </c>
      <c r="M21" s="148">
        <f>G21*(1+L21/100)</f>
        <v>0</v>
      </c>
      <c r="N21" s="148">
        <v>0</v>
      </c>
      <c r="O21" s="148">
        <f>ROUND(E21*N21,2)</f>
        <v>0</v>
      </c>
      <c r="P21" s="148">
        <v>0</v>
      </c>
      <c r="Q21" s="148">
        <f>ROUND(E21*P21,2)</f>
        <v>0</v>
      </c>
      <c r="R21" s="148"/>
      <c r="S21" s="148" t="s">
        <v>102</v>
      </c>
      <c r="T21" s="148" t="s">
        <v>103</v>
      </c>
      <c r="U21" s="148">
        <v>5.0000000000000001E-3</v>
      </c>
      <c r="V21" s="148">
        <f>ROUND(E21*U21,2)</f>
        <v>0.01</v>
      </c>
      <c r="W21" s="148"/>
      <c r="X21" s="148" t="s">
        <v>104</v>
      </c>
      <c r="Y21" s="139"/>
      <c r="Z21" s="139"/>
      <c r="AA21" s="139"/>
      <c r="AB21" s="139"/>
      <c r="AC21" s="139"/>
      <c r="AD21" s="139"/>
      <c r="AE21" s="139"/>
      <c r="AF21" s="139"/>
      <c r="AG21" s="139" t="s">
        <v>105</v>
      </c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x14ac:dyDescent="0.2">
      <c r="A22" s="153" t="s">
        <v>97</v>
      </c>
      <c r="B22" s="154" t="s">
        <v>60</v>
      </c>
      <c r="C22" s="172" t="s">
        <v>61</v>
      </c>
      <c r="D22" s="155"/>
      <c r="E22" s="156"/>
      <c r="F22" s="157"/>
      <c r="G22" s="158">
        <f>SUMIF(AG23:AG23,"&lt;&gt;NOR",G23:G23)</f>
        <v>0</v>
      </c>
      <c r="H22" s="152"/>
      <c r="I22" s="152">
        <f>SUM(I23:I23)</f>
        <v>1272.96</v>
      </c>
      <c r="J22" s="152"/>
      <c r="K22" s="152">
        <f>SUM(K23:K23)</f>
        <v>117.04</v>
      </c>
      <c r="L22" s="152"/>
      <c r="M22" s="152">
        <f>SUM(M23:M23)</f>
        <v>0</v>
      </c>
      <c r="N22" s="152"/>
      <c r="O22" s="152">
        <f>SUM(O23:O23)</f>
        <v>1.29</v>
      </c>
      <c r="P22" s="152"/>
      <c r="Q22" s="152">
        <f>SUM(Q23:Q23)</f>
        <v>0</v>
      </c>
      <c r="R22" s="152"/>
      <c r="S22" s="152"/>
      <c r="T22" s="152"/>
      <c r="U22" s="152"/>
      <c r="V22" s="152">
        <f>SUM(V23:V23)</f>
        <v>0.26</v>
      </c>
      <c r="W22" s="152"/>
      <c r="X22" s="152"/>
      <c r="AG22" t="s">
        <v>98</v>
      </c>
    </row>
    <row r="23" spans="1:60" outlineLevel="1" x14ac:dyDescent="0.2">
      <c r="A23" s="165">
        <v>11</v>
      </c>
      <c r="B23" s="166" t="s">
        <v>149</v>
      </c>
      <c r="C23" s="173" t="s">
        <v>150</v>
      </c>
      <c r="D23" s="167" t="s">
        <v>101</v>
      </c>
      <c r="E23" s="168">
        <v>0.5</v>
      </c>
      <c r="F23" s="169"/>
      <c r="G23" s="170">
        <f>ROUND(E23*F23,2)</f>
        <v>0</v>
      </c>
      <c r="H23" s="149">
        <v>2545.92</v>
      </c>
      <c r="I23" s="148">
        <f>ROUND(E23*H23,2)</f>
        <v>1272.96</v>
      </c>
      <c r="J23" s="149">
        <v>234.08</v>
      </c>
      <c r="K23" s="148">
        <f>ROUND(E23*J23,2)</f>
        <v>117.04</v>
      </c>
      <c r="L23" s="148">
        <v>21</v>
      </c>
      <c r="M23" s="148">
        <f>G23*(1+L23/100)</f>
        <v>0</v>
      </c>
      <c r="N23" s="148">
        <v>2.5855999999999999</v>
      </c>
      <c r="O23" s="148">
        <f>ROUND(E23*N23,2)</f>
        <v>1.29</v>
      </c>
      <c r="P23" s="148">
        <v>0</v>
      </c>
      <c r="Q23" s="148">
        <f>ROUND(E23*P23,2)</f>
        <v>0</v>
      </c>
      <c r="R23" s="148"/>
      <c r="S23" s="148" t="s">
        <v>102</v>
      </c>
      <c r="T23" s="148" t="s">
        <v>103</v>
      </c>
      <c r="U23" s="148">
        <v>0.52900000000000003</v>
      </c>
      <c r="V23" s="148">
        <f>ROUND(E23*U23,2)</f>
        <v>0.26</v>
      </c>
      <c r="W23" s="148"/>
      <c r="X23" s="148" t="s">
        <v>104</v>
      </c>
      <c r="Y23" s="139"/>
      <c r="Z23" s="139"/>
      <c r="AA23" s="139"/>
      <c r="AB23" s="139"/>
      <c r="AC23" s="139"/>
      <c r="AD23" s="139"/>
      <c r="AE23" s="139"/>
      <c r="AF23" s="139"/>
      <c r="AG23" s="139" t="s">
        <v>151</v>
      </c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ht="25.5" x14ac:dyDescent="0.2">
      <c r="A24" s="153" t="s">
        <v>97</v>
      </c>
      <c r="B24" s="154" t="s">
        <v>64</v>
      </c>
      <c r="C24" s="172" t="s">
        <v>65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366.4</v>
      </c>
      <c r="J24" s="152"/>
      <c r="K24" s="152">
        <f>SUM(K25:K25)</f>
        <v>307.60000000000002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0.63</v>
      </c>
      <c r="W24" s="152"/>
      <c r="X24" s="152"/>
      <c r="AG24" t="s">
        <v>98</v>
      </c>
    </row>
    <row r="25" spans="1:60" outlineLevel="1" x14ac:dyDescent="0.2">
      <c r="A25" s="165">
        <v>12</v>
      </c>
      <c r="B25" s="166" t="s">
        <v>152</v>
      </c>
      <c r="C25" s="173" t="s">
        <v>153</v>
      </c>
      <c r="D25" s="167" t="s">
        <v>154</v>
      </c>
      <c r="E25" s="168">
        <v>4</v>
      </c>
      <c r="F25" s="169"/>
      <c r="G25" s="170">
        <f>ROUND(E25*F25,2)</f>
        <v>0</v>
      </c>
      <c r="H25" s="149">
        <v>91.6</v>
      </c>
      <c r="I25" s="148">
        <f>ROUND(E25*H25,2)</f>
        <v>366.4</v>
      </c>
      <c r="J25" s="149">
        <v>76.900000000000006</v>
      </c>
      <c r="K25" s="148">
        <f>ROUND(E25*J25,2)</f>
        <v>307.60000000000002</v>
      </c>
      <c r="L25" s="148">
        <v>21</v>
      </c>
      <c r="M25" s="148">
        <f>G25*(1+L25/100)</f>
        <v>0</v>
      </c>
      <c r="N25" s="148">
        <v>0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102</v>
      </c>
      <c r="T25" s="148" t="s">
        <v>103</v>
      </c>
      <c r="U25" s="148">
        <v>0.158</v>
      </c>
      <c r="V25" s="148">
        <f>ROUND(E25*U25,2)</f>
        <v>0.63</v>
      </c>
      <c r="W25" s="148"/>
      <c r="X25" s="148" t="s">
        <v>104</v>
      </c>
      <c r="Y25" s="139"/>
      <c r="Z25" s="139"/>
      <c r="AA25" s="139"/>
      <c r="AB25" s="139"/>
      <c r="AC25" s="139"/>
      <c r="AD25" s="139"/>
      <c r="AE25" s="139"/>
      <c r="AF25" s="139"/>
      <c r="AG25" s="139" t="s">
        <v>151</v>
      </c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x14ac:dyDescent="0.2">
      <c r="A26" s="153" t="s">
        <v>97</v>
      </c>
      <c r="B26" s="154" t="s">
        <v>62</v>
      </c>
      <c r="C26" s="172" t="s">
        <v>63</v>
      </c>
      <c r="D26" s="155"/>
      <c r="E26" s="156"/>
      <c r="F26" s="157"/>
      <c r="G26" s="158">
        <f>SUMIF(AG27:AG27,"&lt;&gt;NOR",G27:G27)</f>
        <v>0</v>
      </c>
      <c r="H26" s="152"/>
      <c r="I26" s="152">
        <f>SUM(I27:I27)</f>
        <v>0</v>
      </c>
      <c r="J26" s="152"/>
      <c r="K26" s="152">
        <f>SUM(K27:K27)</f>
        <v>234.12</v>
      </c>
      <c r="L26" s="152"/>
      <c r="M26" s="152">
        <f>SUM(M27:M27)</f>
        <v>0</v>
      </c>
      <c r="N26" s="152"/>
      <c r="O26" s="152">
        <f>SUM(O27:O27)</f>
        <v>0</v>
      </c>
      <c r="P26" s="152"/>
      <c r="Q26" s="152">
        <f>SUM(Q27:Q27)</f>
        <v>0</v>
      </c>
      <c r="R26" s="152"/>
      <c r="S26" s="152"/>
      <c r="T26" s="152"/>
      <c r="U26" s="152"/>
      <c r="V26" s="152">
        <f>SUM(V27:V27)</f>
        <v>0</v>
      </c>
      <c r="W26" s="152"/>
      <c r="X26" s="152"/>
      <c r="AG26" t="s">
        <v>98</v>
      </c>
    </row>
    <row r="27" spans="1:60" ht="22.5" outlineLevel="1" x14ac:dyDescent="0.2">
      <c r="A27" s="165">
        <v>13</v>
      </c>
      <c r="B27" s="166" t="s">
        <v>155</v>
      </c>
      <c r="C27" s="173" t="s">
        <v>156</v>
      </c>
      <c r="D27" s="167" t="s">
        <v>148</v>
      </c>
      <c r="E27" s="168">
        <v>1.131</v>
      </c>
      <c r="F27" s="169"/>
      <c r="G27" s="170">
        <f>ROUND(E27*F27,2)</f>
        <v>0</v>
      </c>
      <c r="H27" s="149">
        <v>0</v>
      </c>
      <c r="I27" s="148">
        <f>ROUND(E27*H27,2)</f>
        <v>0</v>
      </c>
      <c r="J27" s="149">
        <v>207</v>
      </c>
      <c r="K27" s="148">
        <f>ROUND(E27*J27,2)</f>
        <v>234.12</v>
      </c>
      <c r="L27" s="148">
        <v>21</v>
      </c>
      <c r="M27" s="148">
        <f>G27*(1+L27/100)</f>
        <v>0</v>
      </c>
      <c r="N27" s="148">
        <v>0</v>
      </c>
      <c r="O27" s="148">
        <f>ROUND(E27*N27,2)</f>
        <v>0</v>
      </c>
      <c r="P27" s="148">
        <v>0</v>
      </c>
      <c r="Q27" s="148">
        <f>ROUND(E27*P27,2)</f>
        <v>0</v>
      </c>
      <c r="R27" s="148"/>
      <c r="S27" s="148" t="s">
        <v>118</v>
      </c>
      <c r="T27" s="148" t="s">
        <v>103</v>
      </c>
      <c r="U27" s="148">
        <v>0</v>
      </c>
      <c r="V27" s="148">
        <f>ROUND(E27*U27,2)</f>
        <v>0</v>
      </c>
      <c r="W27" s="148"/>
      <c r="X27" s="148" t="s">
        <v>104</v>
      </c>
      <c r="Y27" s="139"/>
      <c r="Z27" s="139"/>
      <c r="AA27" s="139"/>
      <c r="AB27" s="139"/>
      <c r="AC27" s="139"/>
      <c r="AD27" s="139"/>
      <c r="AE27" s="139"/>
      <c r="AF27" s="139"/>
      <c r="AG27" s="139" t="s">
        <v>105</v>
      </c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x14ac:dyDescent="0.2">
      <c r="A28" s="153" t="s">
        <v>97</v>
      </c>
      <c r="B28" s="154" t="s">
        <v>66</v>
      </c>
      <c r="C28" s="172" t="s">
        <v>67</v>
      </c>
      <c r="D28" s="155"/>
      <c r="E28" s="156"/>
      <c r="F28" s="157"/>
      <c r="G28" s="158">
        <f>SUMIF(AG29:AG29,"&lt;&gt;NOR",G29:G29)</f>
        <v>0</v>
      </c>
      <c r="H28" s="152"/>
      <c r="I28" s="152">
        <f>SUM(I29:I29)</f>
        <v>0</v>
      </c>
      <c r="J28" s="152"/>
      <c r="K28" s="152">
        <f>SUM(K29:K29)</f>
        <v>3450</v>
      </c>
      <c r="L28" s="152"/>
      <c r="M28" s="152">
        <f>SUM(M29:M29)</f>
        <v>0</v>
      </c>
      <c r="N28" s="152"/>
      <c r="O28" s="152">
        <f>SUM(O29:O29)</f>
        <v>0</v>
      </c>
      <c r="P28" s="152"/>
      <c r="Q28" s="152">
        <f>SUM(Q29:Q29)</f>
        <v>0</v>
      </c>
      <c r="R28" s="152"/>
      <c r="S28" s="152"/>
      <c r="T28" s="152"/>
      <c r="U28" s="152"/>
      <c r="V28" s="152">
        <f>SUM(V29:V29)</f>
        <v>0</v>
      </c>
      <c r="W28" s="152"/>
      <c r="X28" s="152"/>
      <c r="AG28" t="s">
        <v>98</v>
      </c>
    </row>
    <row r="29" spans="1:60" ht="22.5" outlineLevel="1" x14ac:dyDescent="0.2">
      <c r="A29" s="159">
        <v>14</v>
      </c>
      <c r="B29" s="160" t="s">
        <v>157</v>
      </c>
      <c r="C29" s="174" t="s">
        <v>158</v>
      </c>
      <c r="D29" s="161" t="s">
        <v>159</v>
      </c>
      <c r="E29" s="162">
        <v>1</v>
      </c>
      <c r="F29" s="163"/>
      <c r="G29" s="164">
        <f>ROUND(E29*F29,2)</f>
        <v>0</v>
      </c>
      <c r="H29" s="149">
        <v>0</v>
      </c>
      <c r="I29" s="148">
        <f>ROUND(E29*H29,2)</f>
        <v>0</v>
      </c>
      <c r="J29" s="149">
        <v>3450</v>
      </c>
      <c r="K29" s="148">
        <f>ROUND(E29*J29,2)</f>
        <v>3450</v>
      </c>
      <c r="L29" s="148">
        <v>21</v>
      </c>
      <c r="M29" s="148">
        <f>G29*(1+L29/100)</f>
        <v>0</v>
      </c>
      <c r="N29" s="148">
        <v>0</v>
      </c>
      <c r="O29" s="148">
        <f>ROUND(E29*N29,2)</f>
        <v>0</v>
      </c>
      <c r="P29" s="148">
        <v>0</v>
      </c>
      <c r="Q29" s="148">
        <f>ROUND(E29*P29,2)</f>
        <v>0</v>
      </c>
      <c r="R29" s="148"/>
      <c r="S29" s="148" t="s">
        <v>118</v>
      </c>
      <c r="T29" s="148" t="s">
        <v>103</v>
      </c>
      <c r="U29" s="148">
        <v>0</v>
      </c>
      <c r="V29" s="148">
        <f>ROUND(E29*U29,2)</f>
        <v>0</v>
      </c>
      <c r="W29" s="148"/>
      <c r="X29" s="148" t="s">
        <v>104</v>
      </c>
      <c r="Y29" s="139"/>
      <c r="Z29" s="139"/>
      <c r="AA29" s="139"/>
      <c r="AB29" s="139"/>
      <c r="AC29" s="139"/>
      <c r="AD29" s="139"/>
      <c r="AE29" s="139"/>
      <c r="AF29" s="139"/>
      <c r="AG29" s="139" t="s">
        <v>124</v>
      </c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x14ac:dyDescent="0.2">
      <c r="A30" s="3"/>
      <c r="B30" s="4"/>
      <c r="C30" s="176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v>15</v>
      </c>
      <c r="AF30">
        <v>21</v>
      </c>
      <c r="AG30" t="s">
        <v>84</v>
      </c>
    </row>
    <row r="31" spans="1:60" x14ac:dyDescent="0.2">
      <c r="A31" s="142"/>
      <c r="B31" s="143" t="s">
        <v>31</v>
      </c>
      <c r="C31" s="177"/>
      <c r="D31" s="144"/>
      <c r="E31" s="145"/>
      <c r="F31" s="145"/>
      <c r="G31" s="171">
        <f>G8+G10+G14+G22+G24+G26+G28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f>SUMIF(L7:L29,AE30,G7:G29)</f>
        <v>0</v>
      </c>
      <c r="AF31">
        <f>SUMIF(L7:L29,AF30,G7:G29)</f>
        <v>0</v>
      </c>
      <c r="AG31" t="s">
        <v>127</v>
      </c>
    </row>
    <row r="32" spans="1:60" x14ac:dyDescent="0.2">
      <c r="A32" s="3"/>
      <c r="B32" s="4"/>
      <c r="C32" s="176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3"/>
      <c r="B33" s="4"/>
      <c r="C33" s="17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263" t="s">
        <v>128</v>
      </c>
      <c r="B34" s="263"/>
      <c r="C34" s="264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41"/>
      <c r="B35" s="242"/>
      <c r="C35" s="243"/>
      <c r="D35" s="242"/>
      <c r="E35" s="242"/>
      <c r="F35" s="242"/>
      <c r="G35" s="24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G35" t="s">
        <v>129</v>
      </c>
    </row>
    <row r="36" spans="1:33" x14ac:dyDescent="0.2">
      <c r="A36" s="245"/>
      <c r="B36" s="246"/>
      <c r="C36" s="247"/>
      <c r="D36" s="246"/>
      <c r="E36" s="246"/>
      <c r="F36" s="246"/>
      <c r="G36" s="24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45"/>
      <c r="B37" s="246"/>
      <c r="C37" s="247"/>
      <c r="D37" s="246"/>
      <c r="E37" s="246"/>
      <c r="F37" s="246"/>
      <c r="G37" s="24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245"/>
      <c r="B38" s="246"/>
      <c r="C38" s="247"/>
      <c r="D38" s="246"/>
      <c r="E38" s="246"/>
      <c r="F38" s="246"/>
      <c r="G38" s="24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A39" s="249"/>
      <c r="B39" s="250"/>
      <c r="C39" s="251"/>
      <c r="D39" s="250"/>
      <c r="E39" s="250"/>
      <c r="F39" s="250"/>
      <c r="G39" s="25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">
      <c r="A40" s="3"/>
      <c r="B40" s="4"/>
      <c r="C40" s="176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33" x14ac:dyDescent="0.2">
      <c r="C41" s="178"/>
      <c r="D41" s="10"/>
      <c r="AG41" t="s">
        <v>130</v>
      </c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5:G39"/>
    <mergeCell ref="A1:G1"/>
    <mergeCell ref="C2:G2"/>
    <mergeCell ref="C3:G3"/>
    <mergeCell ref="C4:G4"/>
    <mergeCell ref="A34:C3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25C8-6DA6-4C5B-99AC-F7BD43939A10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13" customWidth="1"/>
    <col min="3" max="3" width="38.28515625" style="11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AG1" t="s">
        <v>72</v>
      </c>
    </row>
    <row r="2" spans="1:60" ht="25.15" customHeight="1" x14ac:dyDescent="0.2">
      <c r="A2" s="131" t="s">
        <v>8</v>
      </c>
      <c r="B2" s="46" t="s">
        <v>43</v>
      </c>
      <c r="C2" s="254" t="s">
        <v>169</v>
      </c>
      <c r="D2" s="255"/>
      <c r="E2" s="255"/>
      <c r="F2" s="255"/>
      <c r="G2" s="256"/>
      <c r="AG2" t="s">
        <v>73</v>
      </c>
    </row>
    <row r="3" spans="1:60" ht="25.15" customHeight="1" x14ac:dyDescent="0.2">
      <c r="A3" s="131" t="s">
        <v>9</v>
      </c>
      <c r="B3" s="46" t="s">
        <v>46</v>
      </c>
      <c r="C3" s="257" t="s">
        <v>47</v>
      </c>
      <c r="D3" s="258"/>
      <c r="E3" s="258"/>
      <c r="F3" s="258"/>
      <c r="G3" s="259"/>
      <c r="AC3" s="113" t="s">
        <v>73</v>
      </c>
      <c r="AG3" t="s">
        <v>74</v>
      </c>
    </row>
    <row r="4" spans="1:60" ht="25.15" customHeight="1" x14ac:dyDescent="0.2">
      <c r="A4" s="132" t="s">
        <v>10</v>
      </c>
      <c r="B4" s="133" t="s">
        <v>52</v>
      </c>
      <c r="C4" s="260" t="s">
        <v>53</v>
      </c>
      <c r="D4" s="261"/>
      <c r="E4" s="261"/>
      <c r="F4" s="261"/>
      <c r="G4" s="262"/>
      <c r="AG4" t="s">
        <v>75</v>
      </c>
    </row>
    <row r="5" spans="1:60" x14ac:dyDescent="0.2">
      <c r="D5" s="10"/>
    </row>
    <row r="6" spans="1:60" ht="38.25" x14ac:dyDescent="0.2">
      <c r="A6" s="135" t="s">
        <v>76</v>
      </c>
      <c r="B6" s="137" t="s">
        <v>77</v>
      </c>
      <c r="C6" s="137" t="s">
        <v>78</v>
      </c>
      <c r="D6" s="136" t="s">
        <v>79</v>
      </c>
      <c r="E6" s="135" t="s">
        <v>80</v>
      </c>
      <c r="F6" s="134" t="s">
        <v>81</v>
      </c>
      <c r="G6" s="135" t="s">
        <v>31</v>
      </c>
      <c r="H6" s="138" t="s">
        <v>32</v>
      </c>
      <c r="I6" s="138" t="s">
        <v>82</v>
      </c>
      <c r="J6" s="138" t="s">
        <v>33</v>
      </c>
      <c r="K6" s="138" t="s">
        <v>83</v>
      </c>
      <c r="L6" s="138" t="s">
        <v>84</v>
      </c>
      <c r="M6" s="138" t="s">
        <v>85</v>
      </c>
      <c r="N6" s="138" t="s">
        <v>86</v>
      </c>
      <c r="O6" s="138" t="s">
        <v>87</v>
      </c>
      <c r="P6" s="138" t="s">
        <v>88</v>
      </c>
      <c r="Q6" s="138" t="s">
        <v>89</v>
      </c>
      <c r="R6" s="138" t="s">
        <v>90</v>
      </c>
      <c r="S6" s="138" t="s">
        <v>91</v>
      </c>
      <c r="T6" s="138" t="s">
        <v>92</v>
      </c>
      <c r="U6" s="138" t="s">
        <v>93</v>
      </c>
      <c r="V6" s="138" t="s">
        <v>94</v>
      </c>
      <c r="W6" s="138" t="s">
        <v>95</v>
      </c>
      <c r="X6" s="138" t="s">
        <v>96</v>
      </c>
    </row>
    <row r="7" spans="1:60" hidden="1" x14ac:dyDescent="0.2">
      <c r="A7" s="3"/>
      <c r="B7" s="4"/>
      <c r="C7" s="4"/>
      <c r="D7" s="6"/>
      <c r="E7" s="140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</row>
    <row r="8" spans="1:60" x14ac:dyDescent="0.2">
      <c r="A8" s="153" t="s">
        <v>97</v>
      </c>
      <c r="B8" s="154" t="s">
        <v>58</v>
      </c>
      <c r="C8" s="172" t="s">
        <v>59</v>
      </c>
      <c r="D8" s="155"/>
      <c r="E8" s="156"/>
      <c r="F8" s="157"/>
      <c r="G8" s="158">
        <f>SUMIF(AG9:AG17,"&lt;&gt;NOR",G9:G17)</f>
        <v>0</v>
      </c>
      <c r="H8" s="152"/>
      <c r="I8" s="152">
        <f>SUM(I9:I17)</f>
        <v>0</v>
      </c>
      <c r="J8" s="152"/>
      <c r="K8" s="152">
        <f>SUM(K9:K17)</f>
        <v>276.80999999999995</v>
      </c>
      <c r="L8" s="152"/>
      <c r="M8" s="152">
        <f>SUM(M9:M17)</f>
        <v>0</v>
      </c>
      <c r="N8" s="152"/>
      <c r="O8" s="152">
        <f>SUM(O9:O17)</f>
        <v>0</v>
      </c>
      <c r="P8" s="152"/>
      <c r="Q8" s="152">
        <f>SUM(Q9:Q17)</f>
        <v>0</v>
      </c>
      <c r="R8" s="152"/>
      <c r="S8" s="152"/>
      <c r="T8" s="152"/>
      <c r="U8" s="152"/>
      <c r="V8" s="152">
        <f>SUM(V9:V17)</f>
        <v>0.36000000000000004</v>
      </c>
      <c r="W8" s="152"/>
      <c r="X8" s="152"/>
      <c r="AG8" t="s">
        <v>98</v>
      </c>
    </row>
    <row r="9" spans="1:60" outlineLevel="1" x14ac:dyDescent="0.2">
      <c r="A9" s="165">
        <v>1</v>
      </c>
      <c r="B9" s="166" t="s">
        <v>131</v>
      </c>
      <c r="C9" s="173" t="s">
        <v>132</v>
      </c>
      <c r="D9" s="167" t="s">
        <v>101</v>
      </c>
      <c r="E9" s="168">
        <v>9.6000000000000002E-2</v>
      </c>
      <c r="F9" s="169"/>
      <c r="G9" s="170">
        <f>ROUND(E9*F9,2)</f>
        <v>0</v>
      </c>
      <c r="H9" s="149">
        <v>0</v>
      </c>
      <c r="I9" s="148">
        <f>ROUND(E9*H9,2)</f>
        <v>0</v>
      </c>
      <c r="J9" s="149">
        <v>86</v>
      </c>
      <c r="K9" s="148">
        <f>ROUND(E9*J9,2)</f>
        <v>8.26</v>
      </c>
      <c r="L9" s="148">
        <v>21</v>
      </c>
      <c r="M9" s="148">
        <f>G9*(1+L9/100)</f>
        <v>0</v>
      </c>
      <c r="N9" s="148">
        <v>0</v>
      </c>
      <c r="O9" s="148">
        <f>ROUND(E9*N9,2)</f>
        <v>0</v>
      </c>
      <c r="P9" s="148">
        <v>0</v>
      </c>
      <c r="Q9" s="148">
        <f>ROUND(E9*P9,2)</f>
        <v>0</v>
      </c>
      <c r="R9" s="148"/>
      <c r="S9" s="148" t="s">
        <v>102</v>
      </c>
      <c r="T9" s="148" t="s">
        <v>103</v>
      </c>
      <c r="U9" s="148">
        <v>9.7000000000000003E-2</v>
      </c>
      <c r="V9" s="148">
        <f>ROUND(E9*U9,2)</f>
        <v>0.01</v>
      </c>
      <c r="W9" s="148"/>
      <c r="X9" s="148" t="s">
        <v>104</v>
      </c>
      <c r="Y9" s="139"/>
      <c r="Z9" s="139"/>
      <c r="AA9" s="139"/>
      <c r="AB9" s="139"/>
      <c r="AC9" s="139"/>
      <c r="AD9" s="139"/>
      <c r="AE9" s="139"/>
      <c r="AF9" s="139"/>
      <c r="AG9" s="139" t="s">
        <v>105</v>
      </c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">
      <c r="A10" s="165">
        <v>2</v>
      </c>
      <c r="B10" s="166" t="s">
        <v>99</v>
      </c>
      <c r="C10" s="173" t="s">
        <v>100</v>
      </c>
      <c r="D10" s="167" t="s">
        <v>101</v>
      </c>
      <c r="E10" s="168">
        <v>9.6000000000000002E-2</v>
      </c>
      <c r="F10" s="169"/>
      <c r="G10" s="170">
        <f>ROUND(E10*F10,2)</f>
        <v>0</v>
      </c>
      <c r="H10" s="149">
        <v>0</v>
      </c>
      <c r="I10" s="148">
        <f>ROUND(E10*H10,2)</f>
        <v>0</v>
      </c>
      <c r="J10" s="149">
        <v>1451</v>
      </c>
      <c r="K10" s="148">
        <f>ROUND(E10*J10,2)</f>
        <v>139.30000000000001</v>
      </c>
      <c r="L10" s="148">
        <v>21</v>
      </c>
      <c r="M10" s="148">
        <f>G10*(1+L10/100)</f>
        <v>0</v>
      </c>
      <c r="N10" s="148">
        <v>0</v>
      </c>
      <c r="O10" s="148">
        <f>ROUND(E10*N10,2)</f>
        <v>0</v>
      </c>
      <c r="P10" s="148">
        <v>0</v>
      </c>
      <c r="Q10" s="148">
        <f>ROUND(E10*P10,2)</f>
        <v>0</v>
      </c>
      <c r="R10" s="148"/>
      <c r="S10" s="148" t="s">
        <v>102</v>
      </c>
      <c r="T10" s="148" t="s">
        <v>103</v>
      </c>
      <c r="U10" s="148">
        <v>3.5329999999999999</v>
      </c>
      <c r="V10" s="148">
        <f>ROUND(E10*U10,2)</f>
        <v>0.34</v>
      </c>
      <c r="W10" s="148"/>
      <c r="X10" s="148" t="s">
        <v>104</v>
      </c>
      <c r="Y10" s="139"/>
      <c r="Z10" s="139"/>
      <c r="AA10" s="139"/>
      <c r="AB10" s="139"/>
      <c r="AC10" s="139"/>
      <c r="AD10" s="139"/>
      <c r="AE10" s="139"/>
      <c r="AF10" s="139"/>
      <c r="AG10" s="139" t="s">
        <v>105</v>
      </c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outlineLevel="1" x14ac:dyDescent="0.2">
      <c r="A11" s="165">
        <v>3</v>
      </c>
      <c r="B11" s="166" t="s">
        <v>106</v>
      </c>
      <c r="C11" s="173" t="s">
        <v>107</v>
      </c>
      <c r="D11" s="167" t="s">
        <v>101</v>
      </c>
      <c r="E11" s="168">
        <v>9.6000000000000002E-2</v>
      </c>
      <c r="F11" s="169"/>
      <c r="G11" s="170">
        <f>ROUND(E11*F11,2)</f>
        <v>0</v>
      </c>
      <c r="H11" s="149">
        <v>0</v>
      </c>
      <c r="I11" s="148">
        <f>ROUND(E11*H11,2)</f>
        <v>0</v>
      </c>
      <c r="J11" s="149">
        <v>48</v>
      </c>
      <c r="K11" s="148">
        <f>ROUND(E11*J11,2)</f>
        <v>4.6100000000000003</v>
      </c>
      <c r="L11" s="148">
        <v>21</v>
      </c>
      <c r="M11" s="148">
        <f>G11*(1+L11/100)</f>
        <v>0</v>
      </c>
      <c r="N11" s="148">
        <v>0</v>
      </c>
      <c r="O11" s="148">
        <f>ROUND(E11*N11,2)</f>
        <v>0</v>
      </c>
      <c r="P11" s="148">
        <v>0</v>
      </c>
      <c r="Q11" s="148">
        <f>ROUND(E11*P11,2)</f>
        <v>0</v>
      </c>
      <c r="R11" s="148"/>
      <c r="S11" s="148" t="s">
        <v>102</v>
      </c>
      <c r="T11" s="148" t="s">
        <v>103</v>
      </c>
      <c r="U11" s="148">
        <v>8.6999999999999994E-2</v>
      </c>
      <c r="V11" s="148">
        <f>ROUND(E11*U11,2)</f>
        <v>0.01</v>
      </c>
      <c r="W11" s="148"/>
      <c r="X11" s="148" t="s">
        <v>104</v>
      </c>
      <c r="Y11" s="139"/>
      <c r="Z11" s="139"/>
      <c r="AA11" s="139"/>
      <c r="AB11" s="139"/>
      <c r="AC11" s="139"/>
      <c r="AD11" s="139"/>
      <c r="AE11" s="139"/>
      <c r="AF11" s="139"/>
      <c r="AG11" s="139" t="s">
        <v>105</v>
      </c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">
      <c r="A12" s="165">
        <v>4</v>
      </c>
      <c r="B12" s="166" t="s">
        <v>142</v>
      </c>
      <c r="C12" s="173" t="s">
        <v>143</v>
      </c>
      <c r="D12" s="167" t="s">
        <v>101</v>
      </c>
      <c r="E12" s="168">
        <v>9.6000000000000002E-2</v>
      </c>
      <c r="F12" s="169"/>
      <c r="G12" s="170">
        <f>ROUND(E12*F12,2)</f>
        <v>0</v>
      </c>
      <c r="H12" s="149">
        <v>0</v>
      </c>
      <c r="I12" s="148">
        <f>ROUND(E12*H12,2)</f>
        <v>0</v>
      </c>
      <c r="J12" s="149">
        <v>121</v>
      </c>
      <c r="K12" s="148">
        <f>ROUND(E12*J12,2)</f>
        <v>11.62</v>
      </c>
      <c r="L12" s="148">
        <v>21</v>
      </c>
      <c r="M12" s="148">
        <f>G12*(1+L12/100)</f>
        <v>0</v>
      </c>
      <c r="N12" s="148">
        <v>0</v>
      </c>
      <c r="O12" s="148">
        <f>ROUND(E12*N12,2)</f>
        <v>0</v>
      </c>
      <c r="P12" s="148">
        <v>0</v>
      </c>
      <c r="Q12" s="148">
        <f>ROUND(E12*P12,2)</f>
        <v>0</v>
      </c>
      <c r="R12" s="148"/>
      <c r="S12" s="148" t="s">
        <v>102</v>
      </c>
      <c r="T12" s="148" t="s">
        <v>103</v>
      </c>
      <c r="U12" s="148">
        <v>1.0999999999999999E-2</v>
      </c>
      <c r="V12" s="148">
        <f>ROUND(E12*U12,2)</f>
        <v>0</v>
      </c>
      <c r="W12" s="148"/>
      <c r="X12" s="148" t="s">
        <v>104</v>
      </c>
      <c r="Y12" s="139"/>
      <c r="Z12" s="139"/>
      <c r="AA12" s="139"/>
      <c r="AB12" s="139"/>
      <c r="AC12" s="139"/>
      <c r="AD12" s="139"/>
      <c r="AE12" s="139"/>
      <c r="AF12" s="139"/>
      <c r="AG12" s="139" t="s">
        <v>105</v>
      </c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">
      <c r="A13" s="159">
        <v>5</v>
      </c>
      <c r="B13" s="160" t="s">
        <v>111</v>
      </c>
      <c r="C13" s="174" t="s">
        <v>112</v>
      </c>
      <c r="D13" s="161" t="s">
        <v>101</v>
      </c>
      <c r="E13" s="162">
        <v>1.92</v>
      </c>
      <c r="F13" s="163"/>
      <c r="G13" s="164">
        <f>ROUND(E13*F13,2)</f>
        <v>0</v>
      </c>
      <c r="H13" s="149">
        <v>0</v>
      </c>
      <c r="I13" s="148">
        <f>ROUND(E13*H13,2)</f>
        <v>0</v>
      </c>
      <c r="J13" s="149">
        <v>24</v>
      </c>
      <c r="K13" s="148">
        <f>ROUND(E13*J13,2)</f>
        <v>46.08</v>
      </c>
      <c r="L13" s="148">
        <v>21</v>
      </c>
      <c r="M13" s="148">
        <f>G13*(1+L13/100)</f>
        <v>0</v>
      </c>
      <c r="N13" s="148">
        <v>0</v>
      </c>
      <c r="O13" s="148">
        <f>ROUND(E13*N13,2)</f>
        <v>0</v>
      </c>
      <c r="P13" s="148">
        <v>0</v>
      </c>
      <c r="Q13" s="148">
        <f>ROUND(E13*P13,2)</f>
        <v>0</v>
      </c>
      <c r="R13" s="148"/>
      <c r="S13" s="148" t="s">
        <v>102</v>
      </c>
      <c r="T13" s="148" t="s">
        <v>103</v>
      </c>
      <c r="U13" s="148">
        <v>0</v>
      </c>
      <c r="V13" s="148">
        <f>ROUND(E13*U13,2)</f>
        <v>0</v>
      </c>
      <c r="W13" s="148"/>
      <c r="X13" s="148" t="s">
        <v>104</v>
      </c>
      <c r="Y13" s="139"/>
      <c r="Z13" s="139"/>
      <c r="AA13" s="139"/>
      <c r="AB13" s="139"/>
      <c r="AC13" s="139"/>
      <c r="AD13" s="139"/>
      <c r="AE13" s="139"/>
      <c r="AF13" s="139"/>
      <c r="AG13" s="139" t="s">
        <v>105</v>
      </c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 x14ac:dyDescent="0.2">
      <c r="A14" s="146"/>
      <c r="B14" s="147"/>
      <c r="C14" s="175" t="s">
        <v>160</v>
      </c>
      <c r="D14" s="150"/>
      <c r="E14" s="151">
        <v>1.92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39"/>
      <c r="Z14" s="139"/>
      <c r="AA14" s="139"/>
      <c r="AB14" s="139"/>
      <c r="AC14" s="139"/>
      <c r="AD14" s="139"/>
      <c r="AE14" s="139"/>
      <c r="AF14" s="139"/>
      <c r="AG14" s="139" t="s">
        <v>109</v>
      </c>
      <c r="AH14" s="139">
        <v>0</v>
      </c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ht="22.5" outlineLevel="1" x14ac:dyDescent="0.2">
      <c r="A15" s="165">
        <v>6</v>
      </c>
      <c r="B15" s="166" t="s">
        <v>119</v>
      </c>
      <c r="C15" s="173" t="s">
        <v>145</v>
      </c>
      <c r="D15" s="167" t="s">
        <v>101</v>
      </c>
      <c r="E15" s="168">
        <v>9.6000000000000002E-2</v>
      </c>
      <c r="F15" s="169"/>
      <c r="G15" s="170">
        <f>ROUND(E15*F15,2)</f>
        <v>0</v>
      </c>
      <c r="H15" s="149">
        <v>0</v>
      </c>
      <c r="I15" s="148">
        <f>ROUND(E15*H15,2)</f>
        <v>0</v>
      </c>
      <c r="J15" s="149">
        <v>684</v>
      </c>
      <c r="K15" s="148">
        <f>ROUND(E15*J15,2)</f>
        <v>65.66</v>
      </c>
      <c r="L15" s="148">
        <v>21</v>
      </c>
      <c r="M15" s="148">
        <f>G15*(1+L15/100)</f>
        <v>0</v>
      </c>
      <c r="N15" s="148">
        <v>0</v>
      </c>
      <c r="O15" s="148">
        <f>ROUND(E15*N15,2)</f>
        <v>0</v>
      </c>
      <c r="P15" s="148">
        <v>0</v>
      </c>
      <c r="Q15" s="148">
        <f>ROUND(E15*P15,2)</f>
        <v>0</v>
      </c>
      <c r="R15" s="148"/>
      <c r="S15" s="148" t="s">
        <v>102</v>
      </c>
      <c r="T15" s="148" t="s">
        <v>103</v>
      </c>
      <c r="U15" s="148">
        <v>0</v>
      </c>
      <c r="V15" s="148">
        <f>ROUND(E15*U15,2)</f>
        <v>0</v>
      </c>
      <c r="W15" s="148"/>
      <c r="X15" s="148" t="s">
        <v>104</v>
      </c>
      <c r="Y15" s="139"/>
      <c r="Z15" s="139"/>
      <c r="AA15" s="139"/>
      <c r="AB15" s="139"/>
      <c r="AC15" s="139"/>
      <c r="AD15" s="139"/>
      <c r="AE15" s="139"/>
      <c r="AF15" s="139"/>
      <c r="AG15" s="139" t="s">
        <v>105</v>
      </c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outlineLevel="1" x14ac:dyDescent="0.2">
      <c r="A16" s="159">
        <v>7</v>
      </c>
      <c r="B16" s="160" t="s">
        <v>146</v>
      </c>
      <c r="C16" s="174" t="s">
        <v>147</v>
      </c>
      <c r="D16" s="161" t="s">
        <v>148</v>
      </c>
      <c r="E16" s="162">
        <v>0.16</v>
      </c>
      <c r="F16" s="163"/>
      <c r="G16" s="164">
        <f>ROUND(E16*F16,2)</f>
        <v>0</v>
      </c>
      <c r="H16" s="149">
        <v>0</v>
      </c>
      <c r="I16" s="148">
        <f>ROUND(E16*H16,2)</f>
        <v>0</v>
      </c>
      <c r="J16" s="149">
        <v>8</v>
      </c>
      <c r="K16" s="148">
        <f>ROUND(E16*J16,2)</f>
        <v>1.28</v>
      </c>
      <c r="L16" s="148">
        <v>21</v>
      </c>
      <c r="M16" s="148">
        <f>G16*(1+L16/100)</f>
        <v>0</v>
      </c>
      <c r="N16" s="148">
        <v>0</v>
      </c>
      <c r="O16" s="148">
        <f>ROUND(E16*N16,2)</f>
        <v>0</v>
      </c>
      <c r="P16" s="148">
        <v>0</v>
      </c>
      <c r="Q16" s="148">
        <f>ROUND(E16*P16,2)</f>
        <v>0</v>
      </c>
      <c r="R16" s="148"/>
      <c r="S16" s="148" t="s">
        <v>102</v>
      </c>
      <c r="T16" s="148" t="s">
        <v>103</v>
      </c>
      <c r="U16" s="148">
        <v>5.0000000000000001E-3</v>
      </c>
      <c r="V16" s="148">
        <f>ROUND(E16*U16,2)</f>
        <v>0</v>
      </c>
      <c r="W16" s="148"/>
      <c r="X16" s="148" t="s">
        <v>104</v>
      </c>
      <c r="Y16" s="139"/>
      <c r="Z16" s="139"/>
      <c r="AA16" s="139"/>
      <c r="AB16" s="139"/>
      <c r="AC16" s="139"/>
      <c r="AD16" s="139"/>
      <c r="AE16" s="139"/>
      <c r="AF16" s="139"/>
      <c r="AG16" s="139" t="s">
        <v>105</v>
      </c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outlineLevel="1" x14ac:dyDescent="0.2">
      <c r="A17" s="146"/>
      <c r="B17" s="147"/>
      <c r="C17" s="175" t="s">
        <v>161</v>
      </c>
      <c r="D17" s="150"/>
      <c r="E17" s="151">
        <v>0.16</v>
      </c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39"/>
      <c r="Z17" s="139"/>
      <c r="AA17" s="139"/>
      <c r="AB17" s="139"/>
      <c r="AC17" s="139"/>
      <c r="AD17" s="139"/>
      <c r="AE17" s="139"/>
      <c r="AF17" s="139"/>
      <c r="AG17" s="139" t="s">
        <v>109</v>
      </c>
      <c r="AH17" s="139">
        <v>0</v>
      </c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x14ac:dyDescent="0.2">
      <c r="A18" s="153" t="s">
        <v>97</v>
      </c>
      <c r="B18" s="154" t="s">
        <v>62</v>
      </c>
      <c r="C18" s="172" t="s">
        <v>63</v>
      </c>
      <c r="D18" s="155"/>
      <c r="E18" s="156"/>
      <c r="F18" s="157"/>
      <c r="G18" s="158">
        <f>SUMIF(AG19:AG19,"&lt;&gt;NOR",G19:G19)</f>
        <v>0</v>
      </c>
      <c r="H18" s="152"/>
      <c r="I18" s="152">
        <f>SUM(I19:I19)</f>
        <v>0</v>
      </c>
      <c r="J18" s="152"/>
      <c r="K18" s="152">
        <f>SUM(K19:K19)</f>
        <v>26.02</v>
      </c>
      <c r="L18" s="152"/>
      <c r="M18" s="152">
        <f>SUM(M19:M19)</f>
        <v>0</v>
      </c>
      <c r="N18" s="152"/>
      <c r="O18" s="152">
        <f>SUM(O19:O19)</f>
        <v>0</v>
      </c>
      <c r="P18" s="152"/>
      <c r="Q18" s="152">
        <f>SUM(Q19:Q19)</f>
        <v>0</v>
      </c>
      <c r="R18" s="152"/>
      <c r="S18" s="152"/>
      <c r="T18" s="152"/>
      <c r="U18" s="152"/>
      <c r="V18" s="152">
        <f>SUM(V19:V19)</f>
        <v>0</v>
      </c>
      <c r="W18" s="152"/>
      <c r="X18" s="152"/>
      <c r="AG18" t="s">
        <v>98</v>
      </c>
    </row>
    <row r="19" spans="1:60" ht="22.5" outlineLevel="1" x14ac:dyDescent="0.2">
      <c r="A19" s="165">
        <v>8</v>
      </c>
      <c r="B19" s="166" t="s">
        <v>155</v>
      </c>
      <c r="C19" s="173" t="s">
        <v>156</v>
      </c>
      <c r="D19" s="167" t="s">
        <v>148</v>
      </c>
      <c r="E19" s="168">
        <v>0.12570000000000001</v>
      </c>
      <c r="F19" s="169"/>
      <c r="G19" s="170">
        <f>ROUND(E19*F19,2)</f>
        <v>0</v>
      </c>
      <c r="H19" s="149">
        <v>0</v>
      </c>
      <c r="I19" s="148">
        <f>ROUND(E19*H19,2)</f>
        <v>0</v>
      </c>
      <c r="J19" s="149">
        <v>207</v>
      </c>
      <c r="K19" s="148">
        <f>ROUND(E19*J19,2)</f>
        <v>26.02</v>
      </c>
      <c r="L19" s="148">
        <v>21</v>
      </c>
      <c r="M19" s="148">
        <f>G19*(1+L19/100)</f>
        <v>0</v>
      </c>
      <c r="N19" s="148">
        <v>0</v>
      </c>
      <c r="O19" s="148">
        <f>ROUND(E19*N19,2)</f>
        <v>0</v>
      </c>
      <c r="P19" s="148">
        <v>0</v>
      </c>
      <c r="Q19" s="148">
        <f>ROUND(E19*P19,2)</f>
        <v>0</v>
      </c>
      <c r="R19" s="148"/>
      <c r="S19" s="148" t="s">
        <v>118</v>
      </c>
      <c r="T19" s="148" t="s">
        <v>103</v>
      </c>
      <c r="U19" s="148">
        <v>0</v>
      </c>
      <c r="V19" s="148">
        <f>ROUND(E19*U19,2)</f>
        <v>0</v>
      </c>
      <c r="W19" s="148"/>
      <c r="X19" s="148" t="s">
        <v>104</v>
      </c>
      <c r="Y19" s="139"/>
      <c r="Z19" s="139"/>
      <c r="AA19" s="139"/>
      <c r="AB19" s="139"/>
      <c r="AC19" s="139"/>
      <c r="AD19" s="139"/>
      <c r="AE19" s="139"/>
      <c r="AF19" s="139"/>
      <c r="AG19" s="139" t="s">
        <v>105</v>
      </c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x14ac:dyDescent="0.2">
      <c r="A20" s="153" t="s">
        <v>97</v>
      </c>
      <c r="B20" s="154" t="s">
        <v>60</v>
      </c>
      <c r="C20" s="172" t="s">
        <v>61</v>
      </c>
      <c r="D20" s="155"/>
      <c r="E20" s="156"/>
      <c r="F20" s="157"/>
      <c r="G20" s="158">
        <f>SUMIF(AG21:AG22,"&lt;&gt;NOR",G21:G22)</f>
        <v>0</v>
      </c>
      <c r="H20" s="152"/>
      <c r="I20" s="152">
        <f>SUM(I21:I22)</f>
        <v>244.41</v>
      </c>
      <c r="J20" s="152"/>
      <c r="K20" s="152">
        <f>SUM(K21:K22)</f>
        <v>22.47</v>
      </c>
      <c r="L20" s="152"/>
      <c r="M20" s="152">
        <f>SUM(M21:M22)</f>
        <v>0</v>
      </c>
      <c r="N20" s="152"/>
      <c r="O20" s="152">
        <f>SUM(O21:O22)</f>
        <v>0.25</v>
      </c>
      <c r="P20" s="152"/>
      <c r="Q20" s="152">
        <f>SUM(Q21:Q22)</f>
        <v>0</v>
      </c>
      <c r="R20" s="152"/>
      <c r="S20" s="152"/>
      <c r="T20" s="152"/>
      <c r="U20" s="152"/>
      <c r="V20" s="152">
        <f>SUM(V21:V22)</f>
        <v>0.05</v>
      </c>
      <c r="W20" s="152"/>
      <c r="X20" s="152"/>
      <c r="AG20" t="s">
        <v>98</v>
      </c>
    </row>
    <row r="21" spans="1:60" outlineLevel="1" x14ac:dyDescent="0.2">
      <c r="A21" s="159">
        <v>9</v>
      </c>
      <c r="B21" s="160" t="s">
        <v>149</v>
      </c>
      <c r="C21" s="174" t="s">
        <v>150</v>
      </c>
      <c r="D21" s="161" t="s">
        <v>101</v>
      </c>
      <c r="E21" s="162">
        <v>9.6000000000000002E-2</v>
      </c>
      <c r="F21" s="163"/>
      <c r="G21" s="164">
        <f>ROUND(E21*F21,2)</f>
        <v>0</v>
      </c>
      <c r="H21" s="149">
        <v>2545.92</v>
      </c>
      <c r="I21" s="148">
        <f>ROUND(E21*H21,2)</f>
        <v>244.41</v>
      </c>
      <c r="J21" s="149">
        <v>234.08</v>
      </c>
      <c r="K21" s="148">
        <f>ROUND(E21*J21,2)</f>
        <v>22.47</v>
      </c>
      <c r="L21" s="148">
        <v>21</v>
      </c>
      <c r="M21" s="148">
        <f>G21*(1+L21/100)</f>
        <v>0</v>
      </c>
      <c r="N21" s="148">
        <v>2.5855999999999999</v>
      </c>
      <c r="O21" s="148">
        <f>ROUND(E21*N21,2)</f>
        <v>0.25</v>
      </c>
      <c r="P21" s="148">
        <v>0</v>
      </c>
      <c r="Q21" s="148">
        <f>ROUND(E21*P21,2)</f>
        <v>0</v>
      </c>
      <c r="R21" s="148"/>
      <c r="S21" s="148" t="s">
        <v>102</v>
      </c>
      <c r="T21" s="148" t="s">
        <v>103</v>
      </c>
      <c r="U21" s="148">
        <v>0.52900000000000003</v>
      </c>
      <c r="V21" s="148">
        <f>ROUND(E21*U21,2)</f>
        <v>0.05</v>
      </c>
      <c r="W21" s="148"/>
      <c r="X21" s="148" t="s">
        <v>104</v>
      </c>
      <c r="Y21" s="139"/>
      <c r="Z21" s="139"/>
      <c r="AA21" s="139"/>
      <c r="AB21" s="139"/>
      <c r="AC21" s="139"/>
      <c r="AD21" s="139"/>
      <c r="AE21" s="139"/>
      <c r="AF21" s="139"/>
      <c r="AG21" s="139" t="s">
        <v>151</v>
      </c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outlineLevel="1" x14ac:dyDescent="0.2">
      <c r="A22" s="146"/>
      <c r="B22" s="147"/>
      <c r="C22" s="175" t="s">
        <v>162</v>
      </c>
      <c r="D22" s="150"/>
      <c r="E22" s="151">
        <v>0.1</v>
      </c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39"/>
      <c r="Z22" s="139"/>
      <c r="AA22" s="139"/>
      <c r="AB22" s="139"/>
      <c r="AC22" s="139"/>
      <c r="AD22" s="139"/>
      <c r="AE22" s="139"/>
      <c r="AF22" s="139"/>
      <c r="AG22" s="139" t="s">
        <v>109</v>
      </c>
      <c r="AH22" s="139">
        <v>0</v>
      </c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ht="25.5" x14ac:dyDescent="0.2">
      <c r="A23" s="153" t="s">
        <v>97</v>
      </c>
      <c r="B23" s="154" t="s">
        <v>64</v>
      </c>
      <c r="C23" s="172" t="s">
        <v>65</v>
      </c>
      <c r="D23" s="155"/>
      <c r="E23" s="156"/>
      <c r="F23" s="157"/>
      <c r="G23" s="158">
        <f>SUMIF(AG24:AG24,"&lt;&gt;NOR",G24:G24)</f>
        <v>0</v>
      </c>
      <c r="H23" s="152"/>
      <c r="I23" s="152">
        <f>SUM(I24:I24)</f>
        <v>321.81</v>
      </c>
      <c r="J23" s="152"/>
      <c r="K23" s="152">
        <f>SUM(K24:K24)</f>
        <v>270.19</v>
      </c>
      <c r="L23" s="152"/>
      <c r="M23" s="152">
        <f>SUM(M24:M24)</f>
        <v>0</v>
      </c>
      <c r="N23" s="152"/>
      <c r="O23" s="152">
        <f>SUM(O24:O24)</f>
        <v>0</v>
      </c>
      <c r="P23" s="152"/>
      <c r="Q23" s="152">
        <f>SUM(Q24:Q24)</f>
        <v>0</v>
      </c>
      <c r="R23" s="152"/>
      <c r="S23" s="152"/>
      <c r="T23" s="152"/>
      <c r="U23" s="152"/>
      <c r="V23" s="152">
        <f>SUM(V24:V24)</f>
        <v>0.16</v>
      </c>
      <c r="W23" s="152"/>
      <c r="X23" s="152"/>
      <c r="AG23" t="s">
        <v>98</v>
      </c>
    </row>
    <row r="24" spans="1:60" outlineLevel="1" x14ac:dyDescent="0.2">
      <c r="A24" s="165">
        <v>10</v>
      </c>
      <c r="B24" s="166" t="s">
        <v>152</v>
      </c>
      <c r="C24" s="173" t="s">
        <v>163</v>
      </c>
      <c r="D24" s="167" t="s">
        <v>154</v>
      </c>
      <c r="E24" s="168">
        <v>1</v>
      </c>
      <c r="F24" s="169"/>
      <c r="G24" s="170">
        <f>ROUND(E24*F24,2)</f>
        <v>0</v>
      </c>
      <c r="H24" s="149">
        <v>321.81</v>
      </c>
      <c r="I24" s="148">
        <f>ROUND(E24*H24,2)</f>
        <v>321.81</v>
      </c>
      <c r="J24" s="149">
        <v>270.19</v>
      </c>
      <c r="K24" s="148">
        <f>ROUND(E24*J24,2)</f>
        <v>270.19</v>
      </c>
      <c r="L24" s="148">
        <v>21</v>
      </c>
      <c r="M24" s="148">
        <f>G24*(1+L24/100)</f>
        <v>0</v>
      </c>
      <c r="N24" s="148">
        <v>0</v>
      </c>
      <c r="O24" s="148">
        <f>ROUND(E24*N24,2)</f>
        <v>0</v>
      </c>
      <c r="P24" s="148">
        <v>0</v>
      </c>
      <c r="Q24" s="148">
        <f>ROUND(E24*P24,2)</f>
        <v>0</v>
      </c>
      <c r="R24" s="148"/>
      <c r="S24" s="148" t="s">
        <v>102</v>
      </c>
      <c r="T24" s="148" t="s">
        <v>103</v>
      </c>
      <c r="U24" s="148">
        <v>0.158</v>
      </c>
      <c r="V24" s="148">
        <f>ROUND(E24*U24,2)</f>
        <v>0.16</v>
      </c>
      <c r="W24" s="148"/>
      <c r="X24" s="148" t="s">
        <v>104</v>
      </c>
      <c r="Y24" s="139"/>
      <c r="Z24" s="139"/>
      <c r="AA24" s="139"/>
      <c r="AB24" s="139"/>
      <c r="AC24" s="139"/>
      <c r="AD24" s="139"/>
      <c r="AE24" s="139"/>
      <c r="AF24" s="139"/>
      <c r="AG24" s="139" t="s">
        <v>151</v>
      </c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x14ac:dyDescent="0.2">
      <c r="A25" s="153" t="s">
        <v>97</v>
      </c>
      <c r="B25" s="154" t="s">
        <v>66</v>
      </c>
      <c r="C25" s="172" t="s">
        <v>67</v>
      </c>
      <c r="D25" s="155"/>
      <c r="E25" s="156"/>
      <c r="F25" s="157"/>
      <c r="G25" s="158">
        <f>SUMIF(AG26:AG29,"&lt;&gt;NOR",G26:G29)</f>
        <v>0</v>
      </c>
      <c r="H25" s="152"/>
      <c r="I25" s="152">
        <f>SUM(I26:I29)</f>
        <v>9400</v>
      </c>
      <c r="J25" s="152"/>
      <c r="K25" s="152">
        <f>SUM(K26:K29)</f>
        <v>3450</v>
      </c>
      <c r="L25" s="152"/>
      <c r="M25" s="152">
        <f>SUM(M26:M29)</f>
        <v>0</v>
      </c>
      <c r="N25" s="152"/>
      <c r="O25" s="152">
        <f>SUM(O26:O29)</f>
        <v>0</v>
      </c>
      <c r="P25" s="152"/>
      <c r="Q25" s="152">
        <f>SUM(Q26:Q29)</f>
        <v>0</v>
      </c>
      <c r="R25" s="152"/>
      <c r="S25" s="152"/>
      <c r="T25" s="152"/>
      <c r="U25" s="152"/>
      <c r="V25" s="152">
        <f>SUM(V26:V29)</f>
        <v>0</v>
      </c>
      <c r="W25" s="152"/>
      <c r="X25" s="152"/>
      <c r="AG25" t="s">
        <v>98</v>
      </c>
    </row>
    <row r="26" spans="1:60" ht="22.5" outlineLevel="1" x14ac:dyDescent="0.2">
      <c r="A26" s="165">
        <v>11</v>
      </c>
      <c r="B26" s="166" t="s">
        <v>157</v>
      </c>
      <c r="C26" s="173" t="s">
        <v>158</v>
      </c>
      <c r="D26" s="167" t="s">
        <v>159</v>
      </c>
      <c r="E26" s="168">
        <v>1</v>
      </c>
      <c r="F26" s="169"/>
      <c r="G26" s="170">
        <f>ROUND(E26*F26,2)</f>
        <v>0</v>
      </c>
      <c r="H26" s="149">
        <v>0</v>
      </c>
      <c r="I26" s="148">
        <f>ROUND(E26*H26,2)</f>
        <v>0</v>
      </c>
      <c r="J26" s="149">
        <v>3450</v>
      </c>
      <c r="K26" s="148">
        <f>ROUND(E26*J26,2)</f>
        <v>3450</v>
      </c>
      <c r="L26" s="148">
        <v>21</v>
      </c>
      <c r="M26" s="148">
        <f>G26*(1+L26/100)</f>
        <v>0</v>
      </c>
      <c r="N26" s="148">
        <v>0</v>
      </c>
      <c r="O26" s="148">
        <f>ROUND(E26*N26,2)</f>
        <v>0</v>
      </c>
      <c r="P26" s="148">
        <v>0</v>
      </c>
      <c r="Q26" s="148">
        <f>ROUND(E26*P26,2)</f>
        <v>0</v>
      </c>
      <c r="R26" s="148"/>
      <c r="S26" s="148" t="s">
        <v>118</v>
      </c>
      <c r="T26" s="148" t="s">
        <v>103</v>
      </c>
      <c r="U26" s="148">
        <v>0</v>
      </c>
      <c r="V26" s="148">
        <f>ROUND(E26*U26,2)</f>
        <v>0</v>
      </c>
      <c r="W26" s="148"/>
      <c r="X26" s="148" t="s">
        <v>104</v>
      </c>
      <c r="Y26" s="139"/>
      <c r="Z26" s="139"/>
      <c r="AA26" s="139"/>
      <c r="AB26" s="139"/>
      <c r="AC26" s="139"/>
      <c r="AD26" s="139"/>
      <c r="AE26" s="139"/>
      <c r="AF26" s="139"/>
      <c r="AG26" s="139" t="s">
        <v>124</v>
      </c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</row>
    <row r="27" spans="1:60" outlineLevel="1" x14ac:dyDescent="0.2">
      <c r="A27" s="165">
        <v>12</v>
      </c>
      <c r="B27" s="166" t="s">
        <v>133</v>
      </c>
      <c r="C27" s="173" t="s">
        <v>134</v>
      </c>
      <c r="D27" s="167" t="s">
        <v>135</v>
      </c>
      <c r="E27" s="168">
        <v>1</v>
      </c>
      <c r="F27" s="169"/>
      <c r="G27" s="170">
        <f>ROUND(E27*F27,2)</f>
        <v>0</v>
      </c>
      <c r="H27" s="149">
        <v>3650</v>
      </c>
      <c r="I27" s="148">
        <f>ROUND(E27*H27,2)</f>
        <v>3650</v>
      </c>
      <c r="J27" s="149">
        <v>0</v>
      </c>
      <c r="K27" s="148">
        <f>ROUND(E27*J27,2)</f>
        <v>0</v>
      </c>
      <c r="L27" s="148">
        <v>21</v>
      </c>
      <c r="M27" s="148">
        <f>G27*(1+L27/100)</f>
        <v>0</v>
      </c>
      <c r="N27" s="148">
        <v>0</v>
      </c>
      <c r="O27" s="148">
        <f>ROUND(E27*N27,2)</f>
        <v>0</v>
      </c>
      <c r="P27" s="148">
        <v>0</v>
      </c>
      <c r="Q27" s="148">
        <f>ROUND(E27*P27,2)</f>
        <v>0</v>
      </c>
      <c r="R27" s="148"/>
      <c r="S27" s="148" t="s">
        <v>118</v>
      </c>
      <c r="T27" s="148" t="s">
        <v>103</v>
      </c>
      <c r="U27" s="148">
        <v>0</v>
      </c>
      <c r="V27" s="148">
        <f>ROUND(E27*U27,2)</f>
        <v>0</v>
      </c>
      <c r="W27" s="148"/>
      <c r="X27" s="148" t="s">
        <v>136</v>
      </c>
      <c r="Y27" s="139"/>
      <c r="Z27" s="139"/>
      <c r="AA27" s="139"/>
      <c r="AB27" s="139"/>
      <c r="AC27" s="139"/>
      <c r="AD27" s="139"/>
      <c r="AE27" s="139"/>
      <c r="AF27" s="139"/>
      <c r="AG27" s="139" t="s">
        <v>137</v>
      </c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outlineLevel="1" x14ac:dyDescent="0.2">
      <c r="A28" s="165">
        <v>13</v>
      </c>
      <c r="B28" s="166" t="s">
        <v>138</v>
      </c>
      <c r="C28" s="173" t="s">
        <v>139</v>
      </c>
      <c r="D28" s="167" t="s">
        <v>135</v>
      </c>
      <c r="E28" s="168">
        <v>1</v>
      </c>
      <c r="F28" s="169"/>
      <c r="G28" s="170">
        <f>ROUND(E28*F28,2)</f>
        <v>0</v>
      </c>
      <c r="H28" s="149">
        <v>1150</v>
      </c>
      <c r="I28" s="148">
        <f>ROUND(E28*H28,2)</f>
        <v>1150</v>
      </c>
      <c r="J28" s="149">
        <v>0</v>
      </c>
      <c r="K28" s="148">
        <f>ROUND(E28*J28,2)</f>
        <v>0</v>
      </c>
      <c r="L28" s="148">
        <v>21</v>
      </c>
      <c r="M28" s="148">
        <f>G28*(1+L28/100)</f>
        <v>0</v>
      </c>
      <c r="N28" s="148">
        <v>0</v>
      </c>
      <c r="O28" s="148">
        <f>ROUND(E28*N28,2)</f>
        <v>0</v>
      </c>
      <c r="P28" s="148">
        <v>0</v>
      </c>
      <c r="Q28" s="148">
        <f>ROUND(E28*P28,2)</f>
        <v>0</v>
      </c>
      <c r="R28" s="148"/>
      <c r="S28" s="148" t="s">
        <v>118</v>
      </c>
      <c r="T28" s="148" t="s">
        <v>103</v>
      </c>
      <c r="U28" s="148">
        <v>0</v>
      </c>
      <c r="V28" s="148">
        <f>ROUND(E28*U28,2)</f>
        <v>0</v>
      </c>
      <c r="W28" s="148"/>
      <c r="X28" s="148" t="s">
        <v>136</v>
      </c>
      <c r="Y28" s="139"/>
      <c r="Z28" s="139"/>
      <c r="AA28" s="139"/>
      <c r="AB28" s="139"/>
      <c r="AC28" s="139"/>
      <c r="AD28" s="139"/>
      <c r="AE28" s="139"/>
      <c r="AF28" s="139"/>
      <c r="AG28" s="139" t="s">
        <v>137</v>
      </c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outlineLevel="1" x14ac:dyDescent="0.2">
      <c r="A29" s="159">
        <v>14</v>
      </c>
      <c r="B29" s="160" t="s">
        <v>140</v>
      </c>
      <c r="C29" s="174" t="s">
        <v>141</v>
      </c>
      <c r="D29" s="161" t="s">
        <v>117</v>
      </c>
      <c r="E29" s="162">
        <v>1</v>
      </c>
      <c r="F29" s="163"/>
      <c r="G29" s="164">
        <f>ROUND(E29*F29,2)</f>
        <v>0</v>
      </c>
      <c r="H29" s="149">
        <v>4600</v>
      </c>
      <c r="I29" s="148">
        <f>ROUND(E29*H29,2)</f>
        <v>4600</v>
      </c>
      <c r="J29" s="149">
        <v>0</v>
      </c>
      <c r="K29" s="148">
        <f>ROUND(E29*J29,2)</f>
        <v>0</v>
      </c>
      <c r="L29" s="148">
        <v>21</v>
      </c>
      <c r="M29" s="148">
        <f>G29*(1+L29/100)</f>
        <v>0</v>
      </c>
      <c r="N29" s="148">
        <v>0</v>
      </c>
      <c r="O29" s="148">
        <f>ROUND(E29*N29,2)</f>
        <v>0</v>
      </c>
      <c r="P29" s="148">
        <v>0</v>
      </c>
      <c r="Q29" s="148">
        <f>ROUND(E29*P29,2)</f>
        <v>0</v>
      </c>
      <c r="R29" s="148"/>
      <c r="S29" s="148" t="s">
        <v>118</v>
      </c>
      <c r="T29" s="148" t="s">
        <v>103</v>
      </c>
      <c r="U29" s="148">
        <v>0</v>
      </c>
      <c r="V29" s="148">
        <f>ROUND(E29*U29,2)</f>
        <v>0</v>
      </c>
      <c r="W29" s="148"/>
      <c r="X29" s="148" t="s">
        <v>136</v>
      </c>
      <c r="Y29" s="139"/>
      <c r="Z29" s="139"/>
      <c r="AA29" s="139"/>
      <c r="AB29" s="139"/>
      <c r="AC29" s="139"/>
      <c r="AD29" s="139"/>
      <c r="AE29" s="139"/>
      <c r="AF29" s="139"/>
      <c r="AG29" s="139" t="s">
        <v>137</v>
      </c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x14ac:dyDescent="0.2">
      <c r="A30" s="3"/>
      <c r="B30" s="4"/>
      <c r="C30" s="176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v>15</v>
      </c>
      <c r="AF30">
        <v>21</v>
      </c>
      <c r="AG30" t="s">
        <v>84</v>
      </c>
    </row>
    <row r="31" spans="1:60" x14ac:dyDescent="0.2">
      <c r="A31" s="142"/>
      <c r="B31" s="143" t="s">
        <v>31</v>
      </c>
      <c r="C31" s="177"/>
      <c r="D31" s="144"/>
      <c r="E31" s="145"/>
      <c r="F31" s="145"/>
      <c r="G31" s="171">
        <f>G8+G18+G20+G23+G25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f>SUMIF(L7:L29,AE30,G7:G29)</f>
        <v>0</v>
      </c>
      <c r="AF31">
        <f>SUMIF(L7:L29,AF30,G7:G29)</f>
        <v>0</v>
      </c>
      <c r="AG31" t="s">
        <v>127</v>
      </c>
    </row>
    <row r="32" spans="1:60" x14ac:dyDescent="0.2">
      <c r="A32" s="3"/>
      <c r="B32" s="4"/>
      <c r="C32" s="176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3"/>
      <c r="B33" s="4"/>
      <c r="C33" s="17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263" t="s">
        <v>128</v>
      </c>
      <c r="B34" s="263"/>
      <c r="C34" s="264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41"/>
      <c r="B35" s="242"/>
      <c r="C35" s="243"/>
      <c r="D35" s="242"/>
      <c r="E35" s="242"/>
      <c r="F35" s="242"/>
      <c r="G35" s="24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G35" t="s">
        <v>129</v>
      </c>
    </row>
    <row r="36" spans="1:33" x14ac:dyDescent="0.2">
      <c r="A36" s="245"/>
      <c r="B36" s="246"/>
      <c r="C36" s="247"/>
      <c r="D36" s="246"/>
      <c r="E36" s="246"/>
      <c r="F36" s="246"/>
      <c r="G36" s="24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45"/>
      <c r="B37" s="246"/>
      <c r="C37" s="247"/>
      <c r="D37" s="246"/>
      <c r="E37" s="246"/>
      <c r="F37" s="246"/>
      <c r="G37" s="24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245"/>
      <c r="B38" s="246"/>
      <c r="C38" s="247"/>
      <c r="D38" s="246"/>
      <c r="E38" s="246"/>
      <c r="F38" s="246"/>
      <c r="G38" s="24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A39" s="249"/>
      <c r="B39" s="250"/>
      <c r="C39" s="251"/>
      <c r="D39" s="250"/>
      <c r="E39" s="250"/>
      <c r="F39" s="250"/>
      <c r="G39" s="25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">
      <c r="A40" s="3"/>
      <c r="B40" s="4"/>
      <c r="C40" s="176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33" x14ac:dyDescent="0.2">
      <c r="C41" s="178"/>
      <c r="D41" s="10"/>
      <c r="AG41" t="s">
        <v>130</v>
      </c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5:G39"/>
    <mergeCell ref="A1:G1"/>
    <mergeCell ref="C2:G2"/>
    <mergeCell ref="C3:G3"/>
    <mergeCell ref="C4:G4"/>
    <mergeCell ref="A34:C3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D.1.9. 07 Pol</vt:lpstr>
      <vt:lpstr>D.1.9. 13 Pol</vt:lpstr>
      <vt:lpstr>D.1.9. 14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'D.1.9. 07 Pol'!Názvy_tisku</vt:lpstr>
      <vt:lpstr>'D.1.9. 13 Pol'!Názvy_tisku</vt:lpstr>
      <vt:lpstr>'D.1.9. 14 Pol'!Názvy_tisku</vt:lpstr>
      <vt:lpstr>oadresa</vt:lpstr>
      <vt:lpstr>Stavba!Objednatel</vt:lpstr>
      <vt:lpstr>Stavba!Objekt</vt:lpstr>
      <vt:lpstr>'D.1.9. 07 Pol'!Oblast_tisku</vt:lpstr>
      <vt:lpstr>'D.1.9. 13 Pol'!Oblast_tisku</vt:lpstr>
      <vt:lpstr>'D.1.9. 14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Jagoš Petr</dc:creator>
  <cp:lastModifiedBy>Kateřina Dýrová</cp:lastModifiedBy>
  <cp:lastPrinted>2019-03-19T12:27:02Z</cp:lastPrinted>
  <dcterms:created xsi:type="dcterms:W3CDTF">2009-04-08T07:15:50Z</dcterms:created>
  <dcterms:modified xsi:type="dcterms:W3CDTF">2022-09-27T10:43:28Z</dcterms:modified>
</cp:coreProperties>
</file>