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245" activeTab="2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list'!$F$4</definedName>
    <definedName name="MJ">'Krycí list'!$G$4</definedName>
    <definedName name="Mont">'Rekapitulace'!$H$14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list'!$A$1:$G$44</definedName>
    <definedName name="_xlnm.Print_Area" localSheetId="2">'Položky'!$A$1:$G$184</definedName>
    <definedName name="_xlnm.Print_Area" localSheetId="1">'Rekapitulace'!$A$1:$I$21</definedName>
    <definedName name="PocetMJ">'Krycí list'!$G$7</definedName>
    <definedName name="Poznamka">'Krycí list'!$B$36</definedName>
    <definedName name="Projektant">'Krycí list'!$C$7</definedName>
    <definedName name="PSV">'Rekapitulace'!$F$14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'Rekapitulace'!#REF!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list'!$F$31</definedName>
    <definedName name="Zaklad5">'Krycí list'!$F$29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<sst xmlns="http://schemas.openxmlformats.org/spreadsheetml/2006/main" count="603" uniqueCount="325">
  <si>
    <t>K2 - Třívrstvý nerezový komín s tl. Izolace 25 mm, DN 250 - Konzole trojúhelníková (odstup 50-130 mm), Hmotnost: 2,73 kg</t>
  </si>
  <si>
    <t>K2 - Třívrstvý nerezový komín s tl. Izolace 25 mm, DN 250 - Spalinový ventilátor RSV 250 s vertikálním odtahem, Hmotnost: 26 kg</t>
  </si>
  <si>
    <t>K2 - Třívrstvý nerezový komín s tl. Izolace 25 mm, DN 250 - Příruba čtvercová 395x395 mm, Hmotnost: 1 kg</t>
  </si>
  <si>
    <t>K2 - Třívrstvý nerezový komín s tl. Izolace 25 mm, DN 250 - Manuální (ruční) regulátor s teplotním čidlem, Hmotnost: 0,1 kg</t>
  </si>
  <si>
    <t>K2 - Třívrstvý nerezový komín s tl. Izolace 25 mm, DN 250 - Systémový vypínač, čtyřpólový, 16A pro ruční regulátor, Hmotnost: 0,5 kg</t>
  </si>
  <si>
    <t>OČ 01 - Čerpadlo DN 65, rozsah průtoku 0 - 44 m3/hod, rozsah dopavní výšky 1 - 12 m, max. el. příkon 774 W / 1 x 230 V</t>
  </si>
  <si>
    <t>OČ 02 - Čerpadlo DN 50, rozsah průtoku 0 - 31 m3/hod, rozsah dopavní výšky 1 - 15 m, max. el. příkon 601 W / 1 x 230 V</t>
  </si>
  <si>
    <t>OČ 03 - Čerpadlo DN 40, rozsah průtoku 0 - 21 m3/hod, rozsah dopavní výšky 1 - 12 m, max. el. příkon 370 W / 1 x 230 V</t>
  </si>
  <si>
    <t>OČ 04 - Čerpadlo DN 40, rozsah průtoku 0 - 21 m3/hod, rozsah dopavní výšky 1 - 12 m, max. el. příkon 370 W / 1 x 230 V</t>
  </si>
  <si>
    <t>OČ 05 - Čerpadlo DN 40, rozsah průtoku 0 - 21 m3/hod, rozsah dopavní výšky 1 - 12 m, max. el. příkon 370 W / 1 x 230 V</t>
  </si>
  <si>
    <t>OČ 08 - Čerpadlo DN 80, rozsah průtoku 0 - 45 m3/hod, rozsah dopavní výšky 1 - 6 m, průtok 38,5 m3/hod, 2,5 m, max. el. příkon 521 W / 1 x 230 V</t>
  </si>
  <si>
    <t>OST</t>
  </si>
  <si>
    <t>Ostatní rozpočtové náklady</t>
  </si>
  <si>
    <t>REKAPITULACE  VEDELEJŠÍCH  ROZPOČTOVÝCH  NÁKLADŮ</t>
  </si>
  <si>
    <t>Objekt :</t>
  </si>
  <si>
    <t>Název objektu :</t>
  </si>
  <si>
    <t xml:space="preserve"> </t>
  </si>
  <si>
    <t>Stavba :</t>
  </si>
  <si>
    <t>Název stavby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</si>
  <si>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</si>
  <si>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</si>
  <si>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</si>
  <si>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</si>
  <si>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</si>
  <si>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</si>
  <si>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</si>
  <si>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</si>
  <si>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</si>
  <si>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</si>
  <si>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</si>
  <si>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</si>
  <si>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</si>
  <si>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</si>
  <si>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</si>
  <si>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</si>
  <si>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</si>
  <si>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</si>
  <si>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</si>
  <si>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</si>
  <si>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</si>
  <si>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</si>
  <si>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</si>
  <si>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</si>
  <si>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</si>
  <si>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</si>
  <si>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</si>
  <si>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</si>
  <si>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</si>
  <si>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</si>
  <si>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</si>
  <si>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</si>
  <si>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</si>
  <si>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</si>
  <si>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</si>
  <si>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</si>
  <si>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</si>
  <si>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</si>
  <si>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</si>
  <si>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</si>
  <si>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</si>
  <si>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</si>
  <si>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%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</si>
  <si>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</si>
  <si>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</si>
  <si>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</si>
  <si>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</si>
  <si>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</si>
  <si>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</si>
  <si>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</si>
  <si>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</si>
  <si>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</si>
  <si>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713</t>
  </si>
  <si>
    <t>Izolace tepelné</t>
  </si>
  <si>
    <t>m</t>
  </si>
  <si>
    <t>t</t>
  </si>
  <si>
    <t>731</t>
  </si>
  <si>
    <t>kus</t>
  </si>
  <si>
    <t>733</t>
  </si>
  <si>
    <t>Rozvod potrubí</t>
  </si>
  <si>
    <t>m2</t>
  </si>
  <si>
    <t>kg</t>
  </si>
  <si>
    <t>hod</t>
  </si>
  <si>
    <t>734</t>
  </si>
  <si>
    <t>Armatury</t>
  </si>
  <si>
    <t>Zařízení staveniště</t>
  </si>
  <si>
    <t>Ing. Kelnar Petr</t>
  </si>
  <si>
    <t>767</t>
  </si>
  <si>
    <t>Konstrukce zámečnické</t>
  </si>
  <si>
    <t>783</t>
  </si>
  <si>
    <t>Nátěry</t>
  </si>
  <si>
    <t>Zaregulování a zprovoznění systému</t>
  </si>
  <si>
    <t>vlastní cena</t>
  </si>
  <si>
    <t>767995111</t>
  </si>
  <si>
    <t>Montáž atypických zámečnických konstrukcí hmotnosti do 5 kg</t>
  </si>
  <si>
    <t>783324101</t>
  </si>
  <si>
    <t xml:space="preserve">Dokumentace skutečného stavu včetně fotodokumentace skrytých a těžko přístupných částí </t>
  </si>
  <si>
    <t>Základní jednonásobný akrylátový nátěr zámečnických konstrukcí</t>
  </si>
  <si>
    <t>Proplach potrubí 2x</t>
  </si>
  <si>
    <t>730 - ÚSTŘEDNÍ VYTÁPĚNÍ</t>
  </si>
  <si>
    <t>ROZPOČET JE POUZE ORIENTAČNÍ A V ŽÁDNÉM PŘÍPADĚ SAMOSTATNĚ (BEZ VÝKRESOVÉ DOKUMENTACE) NESLOUŽÍ JAKO PODKLAD PRO VÝBĚROVÉ ŘÍZENÍ. KONKRÉTNÍ MATERIÁLY A VÝROBKY UVEDENÉ V PROJEKTOVÉ DOKUMENTACI URČUJÍ SPECFIKACI POŽADOVANÝCH FYZIKÁLNÍCH, TECHNICKÝCH, ESTETICKÝCH A  KVALITATIVNÍCH VLASTNOSTÍ ( VIZ. TECHNICKÉ LISTY VÝROBKŮ ), JEŽ MUSÍ SPLŇOVAT PŘÍPADNÉ ALTERNATIVY. ZMĚNY V PROJEKTOVÉM ŘEŠENÍ  JSOU AKCEPTOVATELNÉ ZA PŘEDPOKLADU, ŽE BUDOU TYTO VLASTNOSTI DODRŽENY BEZ VYVOLÁNÍ ZÁSADNÍ ZMĚNY  V PROJEKTOVÉM ŘEŠENÍ ( BOD 6§48 ZÁKONA Č.40 2004 SB.). ZÁMĚNY JE NUTNO KONZULTOVAT S PROJEKTANTEM, AUTOREM ARCHITEKTONICKÉHO NÁVRHU A INVESTOREM.</t>
  </si>
  <si>
    <t>Napuštění topného systému upravenou vodou, včetně odvzdušnění</t>
  </si>
  <si>
    <t>Topná zkouška (72 hod)</t>
  </si>
  <si>
    <t>soubor</t>
  </si>
  <si>
    <t>713463311</t>
  </si>
  <si>
    <t>Montáž izolace tepelné potrubí potrubními pouzdry s Al fólií s přesahem Al páskou 1x D do 50 mm</t>
  </si>
  <si>
    <t>Přesun hmot tonážní pro izolace tepelné v objektech v do 24 m</t>
  </si>
  <si>
    <t>Revize spalinové cesty</t>
  </si>
  <si>
    <t>Přesun hmot tonážní pro strojovny v objektech v do 6 m</t>
  </si>
  <si>
    <t>Přesun hmot tonážní pro armatury v objektech v do 24 m</t>
  </si>
  <si>
    <t>998767103</t>
  </si>
  <si>
    <t>Přesun hmot tonážní pro zámečnické konstrukce v objektech v do 24 m</t>
  </si>
  <si>
    <t>Montáž izolace tepelné potrubí potrubními pouzdry s Al fólií s přesahem Al páskou 1x D do 100 mm</t>
  </si>
  <si>
    <t>783624551</t>
  </si>
  <si>
    <t>Základní jednonásobný akrylátový nátěr potrubí DN do 50 mm</t>
  </si>
  <si>
    <t>783624561</t>
  </si>
  <si>
    <t>Základní jednonásobný akrylátový nátěr potrubí DN do 100 mm</t>
  </si>
  <si>
    <t>Demontáže</t>
  </si>
  <si>
    <t>Kotelna</t>
  </si>
  <si>
    <t>VRN</t>
  </si>
  <si>
    <t>Vedleší rozpočtové náklady</t>
  </si>
  <si>
    <t>030001000</t>
  </si>
  <si>
    <t>Vedeljší náklad</t>
  </si>
  <si>
    <t>Prodloužení vynášecího kola šnekovým dopravníkem, celková délka 4 400 mm (2 x 1 200 + 2 000 mm)</t>
  </si>
  <si>
    <t>Prodloužení vynášecího kola šnekovým dopravníkem, celková délka 6 000 mm (3 x 2 000 mm)</t>
  </si>
  <si>
    <t>Kaskádový řadič pro 2 kotle</t>
  </si>
  <si>
    <t>Přídavná deska pro 5 teplotních čidel osazených v akumulačních nádobách</t>
  </si>
  <si>
    <t>Přídavná deska pro signál 0-10 V</t>
  </si>
  <si>
    <t>Teplotní čidlo pro osazení do akumulační nádrže</t>
  </si>
  <si>
    <t>Vestavěný kotlový směšovací uzel (2 ks) pro ochranu před nízkoteplotní korozí v sestavě směšovací třícestný ventil včetně servopohonu a oběhového čerpadla</t>
  </si>
  <si>
    <t>Deska řadiče MOD_BUS pro komunikaci s nadřazenou MaR</t>
  </si>
  <si>
    <t>Termostatický ventil pro SLE (šnekového podavače)</t>
  </si>
  <si>
    <t>732</t>
  </si>
  <si>
    <t>Strojovny</t>
  </si>
  <si>
    <t>Trubkový rozdělovač DN300 PN 6, Tmax=105°C, l=2500mm, m=171,6kg</t>
  </si>
  <si>
    <t>Tepelná PUR izolace TR 300, m=2,8kg</t>
  </si>
  <si>
    <t>Montáž trubkového rozdělovače DN 300</t>
  </si>
  <si>
    <t>732199100</t>
  </si>
  <si>
    <t>Montáž orientačních štítků</t>
  </si>
  <si>
    <t>735-34512</t>
  </si>
  <si>
    <t>tabulka bezpečnostní s tiskem 2 barvy A7 105x74mm</t>
  </si>
  <si>
    <t>732429223</t>
  </si>
  <si>
    <t>Montáž čerpadla oběhového mokroběžného přírubového DN 40 jednodílné</t>
  </si>
  <si>
    <t>732429225</t>
  </si>
  <si>
    <t>Montáž čerpadla oběhového mokroběžného přírubového DN 50 jednodílné</t>
  </si>
  <si>
    <t>732429227</t>
  </si>
  <si>
    <t>Montáž čerpadla oběhového mokroběžného přírubového DN 65 jednodílné</t>
  </si>
  <si>
    <t>732429228</t>
  </si>
  <si>
    <t>Montáž čerpadla oběhového mokroběžného přírubového DN 80 jednodílné</t>
  </si>
  <si>
    <t>732331617</t>
  </si>
  <si>
    <t>Nádoba tlaková expanzní s membránou závitové připojení PN 0,6 o objemu 80 l</t>
  </si>
  <si>
    <t xml:space="preserve">Kulový kohout MK 1 - Uzavírací kulový kohout se zajištěním v otevřené poloze s integrovaným vypouštěním. Hmotnost (kg): 0,5; DN připojení: Rp 1; </t>
  </si>
  <si>
    <t>732344436</t>
  </si>
  <si>
    <t>Nádoba tlaková stojatá vzdušník PN 0,6 o obsahu 10000 l, hrdla: 4 x DN 150, 6 x DN 27x2 (pro čidla, teploměry), hrdlo pro odvzdušnění a vypouštění DN 15</t>
  </si>
  <si>
    <t>Přesun hmot tonážní pro kotelny v objektech v do 6 m</t>
  </si>
  <si>
    <t>733111113</t>
  </si>
  <si>
    <t>Potrubí ocelové závitové bezešvé běžné v kotelnách nebo strojovnách DN 15</t>
  </si>
  <si>
    <t>733111114</t>
  </si>
  <si>
    <t>Potrubí ocelové závitové bezešvé běžné v kotelnách nebo strojovnách DN 20</t>
  </si>
  <si>
    <t>733111115</t>
  </si>
  <si>
    <t>Potrubí ocelové závitové bezešvé běžné v kotelnách nebo strojovnách DN 25</t>
  </si>
  <si>
    <t>733111117</t>
  </si>
  <si>
    <t>Potrubí ocelové závitové bezešvé běžné v kotelnách nebo strojovnách DN 40</t>
  </si>
  <si>
    <t>733121222</t>
  </si>
  <si>
    <t>Potrubí ocelové hladké bezešvé v kotelnách nebo strojovnách D 76x3,2</t>
  </si>
  <si>
    <t>733121225</t>
  </si>
  <si>
    <t>Potrubí ocelové hladké bezešvé v kotelnách nebo strojovnách D 89x3,6</t>
  </si>
  <si>
    <t>733121232</t>
  </si>
  <si>
    <t>Potrubí ocelové hladké bezešvé v kotelnách nebo strojovnách D 133x4,5</t>
  </si>
  <si>
    <t>733121235</t>
  </si>
  <si>
    <t>Potrubí ocelové hladké bezešvé v kotelnách nebo strojovnách D 159x4,5</t>
  </si>
  <si>
    <t>733141102</t>
  </si>
  <si>
    <t>Odvzdušňovací nádoba z trubek ocelových do DN 50</t>
  </si>
  <si>
    <t>733190107</t>
  </si>
  <si>
    <t>Zkouška těsnosti potrubí ocelové závitové do DN 40</t>
  </si>
  <si>
    <t>733190108</t>
  </si>
  <si>
    <t>Zkouška těsnosti potrubí ocelové závitové do DN 50</t>
  </si>
  <si>
    <t>733190225</t>
  </si>
  <si>
    <t>Zkouška těsnosti potrubí ocelové hladké přes D 60,3x2,9 do D 89x5,0</t>
  </si>
  <si>
    <t>733190235</t>
  </si>
  <si>
    <t>Zkouška těsnosti potrubí ocelové hladké přes D 133x5,0 do D 159x6,3</t>
  </si>
  <si>
    <t>998733101</t>
  </si>
  <si>
    <t>Přesun hmot tonážní pro rozvody potrubí v objektech v do 6 m</t>
  </si>
  <si>
    <t>713463313</t>
  </si>
  <si>
    <t>Montáž izolace tepelné potrubí potrubními pouzdry s Al fólií s přesahem Al páskou 1x D do 150 mm</t>
  </si>
  <si>
    <t>631-54571</t>
  </si>
  <si>
    <t>pouzdro izolační potrubní z minerální vlny s Al fólií max. 250/100°C 28/40mm</t>
  </si>
  <si>
    <t>631-54572</t>
  </si>
  <si>
    <t>pouzdro izolační potrubní z minerální vlny s Al fólií max. 250/100°C 35/40mm</t>
  </si>
  <si>
    <t>631-54574</t>
  </si>
  <si>
    <t>pouzdro izolační potrubní z minerální vlny s Al fólií max. 250/100°C 48/40mm</t>
  </si>
  <si>
    <t>631-54032</t>
  </si>
  <si>
    <t>pouzdro izolační potrubní z minerální vlny s Al fólií max. 250/100°C 76/60mm</t>
  </si>
  <si>
    <t>631-54033</t>
  </si>
  <si>
    <t>pouzdro izolační potrubní z minerální vlny s Al fólií max. 250/100°C 89/60mm</t>
  </si>
  <si>
    <t>631-54052</t>
  </si>
  <si>
    <t>pouzdro izolační potrubní z minerální vlny s Al fólií max. 250/100°C 133/80mm</t>
  </si>
  <si>
    <t>631-54054</t>
  </si>
  <si>
    <t>pouzdro izolační potrubní z minerální vlny s Al fólií max. 250/100°C 159/80mm</t>
  </si>
  <si>
    <t>734109115</t>
  </si>
  <si>
    <t>Montáž armatury přírubové se dvěma přírubami PN 6 DN 65</t>
  </si>
  <si>
    <t>734109116</t>
  </si>
  <si>
    <t>Montáž armatury přírubové se dvěma přírubami PN 6 DN 80</t>
  </si>
  <si>
    <t>734109119</t>
  </si>
  <si>
    <t>Montáž armatury přírubové se dvěma přírubami PN 6 DN 150</t>
  </si>
  <si>
    <t>734192316</t>
  </si>
  <si>
    <t>Klapka přírubová zpětná DN 65 PN 16 do 100°C samočinná</t>
  </si>
  <si>
    <t>734192317</t>
  </si>
  <si>
    <t>Klapka přírubová zpětná DN 80 PN 16 do 100°C samočinná</t>
  </si>
  <si>
    <t>734193114</t>
  </si>
  <si>
    <t>Klapka mezipřírubová uzavírací DN 50 PN 16 do 120°C disk tvárná litina</t>
  </si>
  <si>
    <t>734193115</t>
  </si>
  <si>
    <t>Klapka mezipřírubová uzavírací DN 65 PN 16 do 120°C disk tvárná litina</t>
  </si>
  <si>
    <t>734193116</t>
  </si>
  <si>
    <t>Klapka mezipřírubová uzavírací DN 80 PN 16 do 120°C disk tvárná litina</t>
  </si>
  <si>
    <t>734193119</t>
  </si>
  <si>
    <t>Klapka mezipřírubová uzavírací DN 150 PN 16 do 120°C disk tvárná litina</t>
  </si>
  <si>
    <t>Přírubový filtr s magnetem, PN 16, DN 65, materiál - tělo, víčko: litina GJL 250, sítka: AISI 304, těsnění: EPDM</t>
  </si>
  <si>
    <t>Přírubový filtr s magnetem, PN 16, DN 80, materiál - tělo, víčko: litina GJL 250, sítka: AISI 304, těsnění: EPDM</t>
  </si>
  <si>
    <t>Přírubový filtr s magnetem, PN 16, DN 150, materiál - tělo, víčko: litina GJL 250, sítka: AISI 304, těsnění: EPDM</t>
  </si>
  <si>
    <t>734192322</t>
  </si>
  <si>
    <t>Klapka přírubová zpětná DN 150 PN 16 do 100°C samočinná</t>
  </si>
  <si>
    <t>734211115</t>
  </si>
  <si>
    <t>Ventil závitový odvzdušňovací G 1/2 PN 10 do 120°C otopných těles</t>
  </si>
  <si>
    <t>734291123</t>
  </si>
  <si>
    <t>Kohout plnící a vypouštěcí G 1/2 PN 10 do 90°C závitový</t>
  </si>
  <si>
    <t>734424912</t>
  </si>
  <si>
    <t xml:space="preserve">Kohout tlakměru čep.K 71-481-716,M20x1,5 </t>
  </si>
  <si>
    <t>734494121</t>
  </si>
  <si>
    <t>Návarek s metrickým závitem M 20x1,5 délky do 220 mm</t>
  </si>
  <si>
    <t>734499211</t>
  </si>
  <si>
    <t>Montáž návarku M 20x1,5</t>
  </si>
  <si>
    <t>Závitový pojistný ventil pro topení - 1"x5/4", Kv 0,684, 3bar, KD25 DUCO</t>
  </si>
  <si>
    <t>Ventil závitový zpětný přímý G 3/4 PN 16 do 110°C</t>
  </si>
  <si>
    <t>Ventil závitový zpětný přímý G 6/4 PN 16 do 110°C</t>
  </si>
  <si>
    <t>Kohout kulový přímý G 1 1/2 PN 42 do 185°C vnitřní závit</t>
  </si>
  <si>
    <t>Kohout kulový přímý G 3/4 PN 42 do 185°C vnitřní závit</t>
  </si>
  <si>
    <t>Tlakoměr s pevným stonkem a zpětnou klapkou tlak 0-1,2 bar průměr 63 mm spodní připojení</t>
  </si>
  <si>
    <t>Termomanometr 0-120 C, 0 až 0.3 MPa</t>
  </si>
  <si>
    <t>Montáž a mechanické sestavení kotle</t>
  </si>
  <si>
    <t>Uvedení do provozu a zaškolení obsluhy</t>
  </si>
  <si>
    <t>Připojení na internet - internetová brána Gateway - připojení pro vzdálené ovládání kotle, umístění na zeď</t>
  </si>
  <si>
    <t>IVDEDU25</t>
  </si>
  <si>
    <t>IVDRB825</t>
  </si>
  <si>
    <t>IVDRM125</t>
  </si>
  <si>
    <t>IVDRM525</t>
  </si>
  <si>
    <t>IVDRS425</t>
  </si>
  <si>
    <t>IVDSB425</t>
  </si>
  <si>
    <t>IVDRTN25</t>
  </si>
  <si>
    <t>IVEWBU30</t>
  </si>
  <si>
    <t>IVDWHF30</t>
  </si>
  <si>
    <t>IVDFAS25</t>
  </si>
  <si>
    <t>IVDTE825</t>
  </si>
  <si>
    <t>IVDDEU25</t>
  </si>
  <si>
    <t>IVDWHF25</t>
  </si>
  <si>
    <t>IVDWK030</t>
  </si>
  <si>
    <t>TTVRV250</t>
  </si>
  <si>
    <t>TTVFR30V</t>
  </si>
  <si>
    <t>TTVEFC18</t>
  </si>
  <si>
    <t>TTVREPSW</t>
  </si>
  <si>
    <t>IVDRM025</t>
  </si>
  <si>
    <t>Doprava prvků spalinové cesty pro kotel K1 a K2</t>
  </si>
  <si>
    <t>Montáž spalinové cesty pro kotel K1 a K2, vč. ventilátoru, vč  pronájmu hydr. plošiny</t>
  </si>
  <si>
    <t>Doprava kotle na místo instalace</t>
  </si>
  <si>
    <t>783624571</t>
  </si>
  <si>
    <t>Základní jednonásobný akrylátový nátěr potrubí DN do 150 mm</t>
  </si>
  <si>
    <t>Objímka potrubí MP-L-I 20-26 1/2" M8, Rozsah upínání – D 20 - 26 mm, Maximální zatížení - F 400 N, Snížení hlučnosti - 18,5 dB (A), složení materiálu - DC01 - DIN EN 10130, Povrchová úprava pozink, Izolační materiál - EPDM pryž</t>
  </si>
  <si>
    <t>Objímka potrubí MP-L-I 26-32 3/4" M8, Rozsah upínání – D 26 - 32 mm, Maximální zatížení - F 400 N, Snížení hlučnosti - 18,5 dB (A), složení materiálu - DC01 - DIN EN 10130, Povrchová úprava pozink, Izolační materiál - EPDM pryž</t>
  </si>
  <si>
    <t>Objímka potrubí MP-L-I 32-38 1" M8, Rozsah upínání – D 32 - 38 mm, Maximální zatížení - F 400 N, Snížení hlučnosti - 18,5 dB (A), složení materiálu - DC01 - DIN EN 10130, Povrchová úprava pozink, Izolační materiál - EPDM pryž</t>
  </si>
  <si>
    <t>Objímka potrubí MP-MI 70-77 M10/M12, Rozsah upínání – D 70 - 77 mm, Maximální zatížení - F 1800 N, Snížení hlučnosti - 19 dB (A), Šroubová svorka - M8, Utahovací moment upínacího šroubu M8 - 3 Nm, složení materiálu - S235JRG - DIN EN 10025, Povrchová úprava pozink, Izolační materiál - EPDM pryž</t>
  </si>
  <si>
    <t>Objímka potrubí MP-MI 82-90 M10/M12, Rozsah upínání – D 82 - 90 mm, Maximální zatížení - F 1800 N, Snížení hlučnosti - 19 dB (A), Šroubová svorka - M8, Utahovací moment upínacího šroubu M8 - 3 Nm, složení materiálu - S235JRG - DIN EN 10025, Povrchová úprava pozink, Izolační materiál - EPDM pryž</t>
  </si>
  <si>
    <t>Objímka potrubí MP-MI 156-162 M10/M12, Rozsah upínání – D 156 -162 mm, Maximální zatížení - F 2400 N, Snížení hlučnosti - 19 dB (A), Šroubová svorka - M8, Utahovací moment upínacího šroubu M8 - 3 Nm, složení materiálu - S235JRG - DIN EN 10025, Povrchová úprava pozink, Izolační materiál - EPDM pryž</t>
  </si>
  <si>
    <t>Objímka potrubí MP-LI 38-45 1 1/4" M8, Rozsah upínání – D 38 - 45 mm, Maximální zatížení - F 750 N, Snížení hlučnosti - 18,5 dB (A), složení materiálu - DC01 - DIN EN 10130, Povrchová úprava pozink, Izolační materiál - EPDM pryž</t>
  </si>
  <si>
    <t>Objímka potrubí MP-MI 125-133 M10/M12, Rozsah upínání – D 137 -142 mm, Maximální zatížení - F 2400 N, Snížení hlučnosti - 19 dB (A), Šroubová svorka - M8, Utahovací moment upínacího šroubu M8 - 3 Nm, složení materiálu - S235JRG - DIN EN 10025, Povrchová úprava pozink, Izolační materiál - EPDM pryž</t>
  </si>
  <si>
    <t>Závitové kolíky galvanicky pozinkované z oceli třídy 4.6, Závit – M8, délka - 60 mm, Složení materiálu - Stupeň oceli 4.6 - DIN 976-1, Povrchová úprava - Pozinkováno</t>
  </si>
  <si>
    <t>108/20 - Kotelna - Olomoučany</t>
  </si>
  <si>
    <t>KRYCÍ LIST SOUPISU PRACÍ</t>
  </si>
  <si>
    <t xml:space="preserve">Položkový soupis prací </t>
  </si>
  <si>
    <t>Tvarovky a ohyby izolace z minerální vlny a hliníkovou fólií na povrchu</t>
  </si>
  <si>
    <t>Tepelná izolace armatur snímatelná</t>
  </si>
  <si>
    <t>Pojistný ventil TS131 pro dochlazovací smyčku, Rp 3/4", A kapilára 1300 mm</t>
  </si>
  <si>
    <t xml:space="preserve">Automatický stacionární kotel na dřevěnou štěpku o výkonu 90 - 299 kW. Regulace výkonu od 30 %, účinnost přes 93 % při plném i částečném zatížení. Kotel má integrované dotykové ovládání touch, Internet Gateway – ovládání kotle pomocí dotykového telefonu nebo tabletu  s možností připojení na web servis, automatické zapalování – 2 x 300 W bez ventilátoru s optimalizovanou kontrolou zapalování (cca 2-3 min.), regulaci výšky žhavé vrstvy, automatické čištění tepelného výměníku. Součástí kotle je lambda sonda s automatickým rozeznáváním kvality paliva, ekvitermní regulace, čidlo teploty plamene ve spalovací komoře, kontrola teploty roštu a servomotoru sekundárního vzduchu.
 Provedení:  
• Čtyřdílný otočný vibrační rošt - jeden pevný, jeden pro odpopelnění, jeden otočný a jeden posuvný (vhodný na štěpku všech tříd a kvality)
• Vysoce tepelně odolná šamotová spalovací komora, obklopená vodní lázní
• Dvoukomorová lámací Z-propusť s hloubkou komory 22 cm – 100% bezpečnost proti zpětnému prohoření
• EC-sací ventilátory s kontrolou podtlaku (bezúdržbové) = až 94% úspora elektrické energie než u standartního AC motoru
• Popelník o objemu 75 l s možností externího boxu na popel 300 l
• Dvě dochlazovací smyčky
• Dva kotlové směšovací uzly
• Připojení podavače štěpky z leva
Technické údaje: Jmenovitý tepelný výkon 90 - 299 kW
Palivový teplotní výkon (příkon)  320 kW
Třída kotle (EN 303-5:2012)  5 
Palivo a třída (EN ISO 17225)  štěpka (A1-B1) / dřevní pelety (A1)
Výška kotle (H)  2 005 mm
Šířka kotle (B)  1 155 mm
Hloubka kotle  2 138 mm
Přípustný provozní tlak  3 bary
Max. provozní teplota  95 °C
Obsah vody  570 l
Hmotnost  2 150 kg
Potřebný komínový tah  5 Pa
Komínový tah max. omezení  10 Pa
Průměr kouřovodu  250 mm
Teplota spalin  150 °C
CO2  14 %
Hmotnostní tok spalin  0,200 kg/sec
El. příkon  800 W
El. připojení  400V AC. 50 Hz, 13 A </t>
  </si>
  <si>
    <t xml:space="preserve">Automatický stacionární kotel na dřevěnou štěpku o výkonu 90 - 299 kW. Regulace výkonu od 30 %, účinnost přes 93 % při plném i částečném zatížení. Kotel má integrované dotykové ovládání touch, Internet Gateway – ovládání kotle pomocí dotykového telefonu nebo tabletu  s možností připojení na web servis, automatické zapalování – 2 x 300 W bez ventilátoru s optimalizovanou kontrolou zapalování (cca 2-3 min.), regulaci výšky žhavé vrstvy, automatické čištění tepelného výměníku. Součástí kotle je lambda sonda s automatickým rozeznáváním kvality paliva, ekvitermní regulace, čidlo teploty plamene ve spalovací komoře, kontrola teploty roštu a servomotoru sekundárního vzduchu.
 Provedení:  
• Čtyřdílný otočný vibrační rošt - jeden pevný, jeden pro odpopelnění, jeden otočný a jeden posuvný (vhodný na štěpku všech tříd a kvality)
• Vysoce tepelně odolná šamotová spalovací komora, obklopená vodní lázní
• Dvoukomorová lámací Z-propusť s hloubkou komory 22 cm – 100% bezpečnost proti zpětnému prohoření
• EC-sací ventilátory s kontrolou podtlaku (bezúdržbové) = až 94% úspora elektrické energie než u standartního AC motoru
• Popelník o objemu 75 l s možností externího boxu na popel 300 l
• Dvě dochlazovací smyčky
• Dva kotlové směšovací uzly
• Připojení podavače štěpky z prava
Technické údaje: Jmenovitý tepelný výkon 90 - 299 kW
Palivový teplotní výkon (příkon)  320 kW
Třída kotle (EN 303-5:2012)  5 
Palivo a třída (EN ISO 17225)  štěpka (A1-B1) / dřevní pelety (A1)
Výška kotle (H)  2 005 mm
Šířka kotle (B)  1 155 mm
Hloubka kotle  2 138 mm
Přípustný provozní tlak  3 bary
Max. provozní teplota  95 °C
Obsah vody  570 l
Hmotnost  2 150 kg
Potřebný komínový tah  5 Pa
Komínový tah max. omezení  10 Pa
Průměr kouřovodu  250 mm
Teplota spalin  150 °C
CO2  14 %
Hmotnostní tok spalin  0,200 kg/sec
El. příkon  800 W
El. připojení  400V AC. 50 Hz, 13 A </t>
  </si>
  <si>
    <t>Vybírací kolo ve skladu štěpky o průměru 450 cm, 4 pružná ramena</t>
  </si>
  <si>
    <t>K1 - Třívrstvý nerezový kouřovod s tl. Izolace 25 mm, DN 250 - Přechodový díl EW 250, Hmotnost: 1,76 kg</t>
  </si>
  <si>
    <t>K1 - Třívrstvý nerezový kouřovod s tl. Izolace 25 mm, DN 250 - Revizní koleno 85°, Hmotnost: 11,17 kg</t>
  </si>
  <si>
    <t>K1 - Třívrstvý nerezový kouřovod s tl. Izolace 25 mm, DN 250 - Rovný díl 950 mm, Hmotnost: 11,34 kg</t>
  </si>
  <si>
    <t>K1 - Třívrstvý nerezový kouřovod s tl. Izolace 25 mm, DN 250 - Rovný díl 450 mm, Hmotnost: 5,73 kg</t>
  </si>
  <si>
    <t>K1 - Třívrstvý nerezový kouřovod s tl. Izolace 25 mm, DN 250 - Nastav. díl  kouř. 310-400 mm, Hmotnost: 6,24 kg</t>
  </si>
  <si>
    <t>K1 - Třívrstvý nerezový kouřovod s tl. Izolace 25 mm, DN 250 - Koleno 45°, Hmotnost: 3,28 kg</t>
  </si>
  <si>
    <t>K1 - Třívrstvý nerezový kouřovod s tl. Izolace 25 mm, DN 250 - Kontrolní díl, Hmotnost: 9,46 kg</t>
  </si>
  <si>
    <t>K1 - Třívrstvý nerezový kouřovod s tl. Izolace 25 mm, DN 250 - Rozeta a manž. proti zatékání, Hmotnost: 1,27 kg</t>
  </si>
  <si>
    <t>K1 - Třívrstvý nerezový kouřovod s tl. Izolace 25 mm, DN 250 - Stěnová objímka (odstup 50mm), Hmotnost: 0,7 kg</t>
  </si>
  <si>
    <t>K1 - Třívrstvý nerezový komín s tl. Izolace 25 mm, DN 250 - Dno s odvod. kondenz. - dolů, Hmotnost: 5,3 kg</t>
  </si>
  <si>
    <t>K1 - Třívrstvý nerezový komín s tl. Izolace 25 mm, DN 250 - Kontrolní díl, Hmotnost: 9,46 kg</t>
  </si>
  <si>
    <t>K1 - Třívrstvý nerezový komín s tl. Izolace 25 mm, DN 250 - Sopouch 85°, Hmotnost: 7,27 kg</t>
  </si>
  <si>
    <t>K1 - Třívrstvý nerezový komín s tl. Izolace 25 mm, DN 250 - Rovný díl 950 mm, Hmotnost: 11,34 kg</t>
  </si>
  <si>
    <t>K1 - Třívrstvý nerezový komín s tl. Izolace 25 mm, DN 250 - Hlavice a přechodový díl, Hmotnost: 1,23 kg</t>
  </si>
  <si>
    <t>K1 - Třívrstvý nerezový komín s tl. Izolace 25 mm, DN 250 - Stěnová objímka (odstup 50mm), Hmotnost: 0,6 kg</t>
  </si>
  <si>
    <t>K1 - Třívrstvý nerezový komín s tl. Izolace 25 mm, DN 250 - Konzole trojúhelníková (odstup 50-130 mm), Hmotnost: 2,73 kg</t>
  </si>
  <si>
    <t>K1 - Třívrstvý nerezový komín s tl. Izolace 25 mm, DN 250 - Spalinový ventilátor RSV 250 s vertikálním odtahem, Hmotnost: 26 kg</t>
  </si>
  <si>
    <t>K1 - Třívrstvý nerezový komín s tl. Izolace 25 mm, DN 250 - Příruba čtvercová 395x395 mm, Hmotnost: 1 kg</t>
  </si>
  <si>
    <t>K1 - Třívrstvý nerezový komín s tl. Izolace 25 mm, DN 250 - Manuální (ruční) regulátor s teplotním čidlem, Hmotnost: 0,1 kg</t>
  </si>
  <si>
    <t>K1 - Třívrstvý nerezový komín s tl. Izolace 25 mm, DN 250 - Systémový vypínač, čtyřpólový, 16A, pro ruční regulátor, Hmotnost: 0,5 kg</t>
  </si>
  <si>
    <t>K2 - Třívrstvý nerezový kouřovod s tl. Izolace 25 mm, DN 250 - Přechodový díl, Hmotnost: 1,76 kg</t>
  </si>
  <si>
    <t>K2 - Třívrstvý nerezový kouřovod s tl. Izolace 25 mm, DN 250 - Revizní koleno 85°, Hmotnost: 11,17 kg</t>
  </si>
  <si>
    <t>K2 - Třívrstvý nerezový kouřovod s tl. Izolace 25 mm, DN 250 - Rovný díl 950 mm, Hmotnost: 11,34 kg</t>
  </si>
  <si>
    <t>K2 - Třívrstvý nerezový kouřovod s tl. Izolace 25 mm, DN 250 - Rovný díl 450 mm, Hmotnost: 5,73 kg</t>
  </si>
  <si>
    <t>K2 - Třívrstvý nerezový kouřovod s tl. Izolace 25 mm, DN 250 - Rovný díl 200 mm, Hmotnost: 2,91 kg</t>
  </si>
  <si>
    <t>K2 - Třívrstvý nerezový kouřovod s tl. Izolace 25 mm, DN 250 - Nastav. díl kouř. 310-400 mm, Hmotnost: 6,24 kg</t>
  </si>
  <si>
    <t>K2 - Třívrstvý nerezový kouřovod s tl. Izolace 25 mm, DN 250 - Koleno 45°, Hmotnost: 3,28 kg</t>
  </si>
  <si>
    <t>K2 - Třívrstvý nerezový kouřovod s tl. Izolace 25 mm, DN 250 - Kontrolní díl, Hmotnost: 9,46 kg</t>
  </si>
  <si>
    <t>K2 - Třívrstvý nerezový kouřovod s tl. Izolace 25 mm, DN 250 - Rozeta a manž. proti zatékání, Hmotnost: 1,27 kg</t>
  </si>
  <si>
    <t>K2 - Třívrstvý nerezový kouřovod s tl. Izolace 25 mm, DN 250 - Stěnová objímka (odstup 50mm), Hmotnost: 0,7 kg</t>
  </si>
  <si>
    <t>K2 - Třívrstvý nerezový komín s tl. Izolace 25 mm, DN 250 - Dno s odvod. kondenz.- dolů, Hmotnost: 5,3 kg</t>
  </si>
  <si>
    <t>K2 - Třívrstvý nerezový komín s tl. Izolace 25 mm, DN 250 - Kontrolní díl, Hmotnost: 9,46 kg</t>
  </si>
  <si>
    <t>K2 - Třívrstvý nerezový komín s tl. Izolace 25 mm, DN 250 - Sopouch 85°, Hmotnost: 7,27 kg</t>
  </si>
  <si>
    <t>K2 - Třívrstvý nerezový komín s tl. Izolace 25 mm, DN 250 - Rovný díl 950 mm, Hmotnost: 11,34 kg</t>
  </si>
  <si>
    <t>K2 - Třívrstvý nerezový komín s tl. Izolace 25 mm, DN 250 - Hlavice a přechodový díl, Hmotnost: 1,23 kg</t>
  </si>
  <si>
    <t>K2 - Třívrstvý nerezový komín s tl. Izolace 25 mm, DN 250 - Stěnová objímka (odstup 50 mm), Hmotnost: 0,6 kg</t>
  </si>
  <si>
    <t>Závitový filtr s magnetem, PN 16, DN 40</t>
  </si>
  <si>
    <t>Přepouštěcí ventil DN 20, přepouštěcí přetlak 20 kPa</t>
  </si>
  <si>
    <t>734209114</t>
  </si>
  <si>
    <t>Montáž armatury závitové s dvěma závity G 3/4</t>
  </si>
  <si>
    <t>734209117</t>
  </si>
  <si>
    <t>Montáž armatury závitové s dvěma závity G 6/4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</si>
</sst>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0.00000"/>
    <numFmt numFmtId="168" formatCode="0.0"/>
    <numFmt numFmtId="169" formatCode="#,##0\ &quot;Kč&quot;"/>
    <numFmt numFmtId="170" formatCode="dd/mm/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00"/>
    <numFmt numFmtId="175" formatCode="#,##0.00_ ;[Red]\-#,##0.00\ "/>
    <numFmt numFmtId="176" formatCode="[$¥€-2]\ #\ ##,000_);[Red]\([$€-2]\ #\ ##,000\)"/>
    <numFmt numFmtId="177" formatCode="[$-405]dddd\ d\.\ mmmm\ yyyy"/>
    <numFmt numFmtId="178" formatCode="[$-F800]dddd\,\ mmmm\ dd\,\ yyyy"/>
    <numFmt numFmtId="179" formatCode="[$-405]d\.\ mmmm\ yyyy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0"/>
      <color indexed="9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Open Sans"/>
      <family val="2"/>
    </font>
    <font>
      <b/>
      <sz val="11"/>
      <color indexed="8"/>
      <name val="Open Sans"/>
      <family val="2"/>
    </font>
    <font>
      <b/>
      <sz val="11"/>
      <color indexed="9"/>
      <name val="Open Sans"/>
      <family val="2"/>
    </font>
    <font>
      <b/>
      <sz val="15"/>
      <color indexed="54"/>
      <name val="Open Sans"/>
      <family val="2"/>
    </font>
    <font>
      <b/>
      <sz val="13"/>
      <color indexed="54"/>
      <name val="Open Sans"/>
      <family val="2"/>
    </font>
    <font>
      <b/>
      <sz val="11"/>
      <color indexed="54"/>
      <name val="Open Sans"/>
      <family val="2"/>
    </font>
    <font>
      <sz val="18"/>
      <color indexed="54"/>
      <name val="Calibri Light"/>
      <family val="2"/>
    </font>
    <font>
      <sz val="11"/>
      <color indexed="60"/>
      <name val="Open Sans"/>
      <family val="2"/>
    </font>
    <font>
      <sz val="11"/>
      <color indexed="52"/>
      <name val="Open Sans"/>
      <family val="2"/>
    </font>
    <font>
      <sz val="11"/>
      <color indexed="17"/>
      <name val="Open Sans"/>
      <family val="2"/>
    </font>
    <font>
      <sz val="11"/>
      <color indexed="20"/>
      <name val="Open Sans"/>
      <family val="2"/>
    </font>
    <font>
      <sz val="11"/>
      <color indexed="10"/>
      <name val="Open Sans"/>
      <family val="2"/>
    </font>
    <font>
      <sz val="11"/>
      <color indexed="62"/>
      <name val="Open Sans"/>
      <family val="2"/>
    </font>
    <font>
      <b/>
      <sz val="11"/>
      <color indexed="52"/>
      <name val="Open Sans"/>
      <family val="2"/>
    </font>
    <font>
      <b/>
      <sz val="11"/>
      <color indexed="63"/>
      <name val="Open Sans"/>
      <family val="2"/>
    </font>
    <font>
      <i/>
      <sz val="11"/>
      <color indexed="23"/>
      <name val="Open Sans"/>
      <family val="2"/>
    </font>
    <font>
      <sz val="11"/>
      <color indexed="9"/>
      <name val="Open Sans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0" fillId="0" borderId="0">
      <alignment/>
      <protection/>
    </xf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" borderId="8" applyNumberFormat="0" applyAlignment="0" applyProtection="0"/>
    <xf numFmtId="0" fontId="32" fillId="9" borderId="8" applyNumberFormat="0" applyAlignment="0" applyProtection="0"/>
    <xf numFmtId="0" fontId="33" fillId="9" borderId="9" applyNumberFormat="0" applyAlignment="0" applyProtection="0"/>
    <xf numFmtId="0" fontId="34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5" fillId="9" borderId="15" xfId="0" applyNumberFormat="1" applyFont="1" applyFill="1" applyBorder="1" applyAlignment="1">
      <alignment/>
    </xf>
    <xf numFmtId="49" fontId="0" fillId="9" borderId="16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70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9" fontId="0" fillId="0" borderId="25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7" fillId="9" borderId="44" xfId="0" applyFont="1" applyFill="1" applyBorder="1" applyAlignment="1">
      <alignment/>
    </xf>
    <xf numFmtId="0" fontId="7" fillId="9" borderId="45" xfId="0" applyFont="1" applyFill="1" applyBorder="1" applyAlignment="1">
      <alignment/>
    </xf>
    <xf numFmtId="0" fontId="7" fillId="9" borderId="47" xfId="0" applyFont="1" applyFill="1" applyBorder="1" applyAlignment="1">
      <alignment/>
    </xf>
    <xf numFmtId="169" fontId="7" fillId="9" borderId="45" xfId="0" applyNumberFormat="1" applyFont="1" applyFill="1" applyBorder="1" applyAlignment="1">
      <alignment/>
    </xf>
    <xf numFmtId="0" fontId="7" fillId="9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0" applyNumberFormat="1" applyBorder="1" applyAlignment="1">
      <alignment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0" fontId="0" fillId="0" borderId="51" xfId="46" applyFont="1" applyBorder="1">
      <alignment/>
      <protection/>
    </xf>
    <xf numFmtId="0" fontId="0" fillId="0" borderId="51" xfId="0" applyNumberFormat="1" applyBorder="1" applyAlignment="1">
      <alignment/>
    </xf>
    <xf numFmtId="0" fontId="8" fillId="0" borderId="52" xfId="0" applyNumberFormat="1" applyFont="1" applyBorder="1" applyAlignment="1">
      <alignment/>
    </xf>
    <xf numFmtId="49" fontId="4" fillId="0" borderId="0" xfId="0" applyNumberFormat="1" applyFont="1" applyAlignment="1">
      <alignment horizontal="centerContinuous"/>
    </xf>
    <xf numFmtId="49" fontId="1" fillId="13" borderId="31" xfId="0" applyNumberFormat="1" applyFont="1" applyFill="1" applyBorder="1" applyAlignment="1">
      <alignment/>
    </xf>
    <xf numFmtId="0" fontId="1" fillId="13" borderId="32" xfId="0" applyFont="1" applyFill="1" applyBorder="1" applyAlignment="1">
      <alignment/>
    </xf>
    <xf numFmtId="0" fontId="1" fillId="13" borderId="33" xfId="0" applyFont="1" applyFill="1" applyBorder="1" applyAlignment="1">
      <alignment/>
    </xf>
    <xf numFmtId="0" fontId="1" fillId="13" borderId="53" xfId="0" applyFont="1" applyFill="1" applyBorder="1" applyAlignment="1">
      <alignment/>
    </xf>
    <xf numFmtId="0" fontId="1" fillId="13" borderId="54" xfId="0" applyFont="1" applyFill="1" applyBorder="1" applyAlignment="1">
      <alignment/>
    </xf>
    <xf numFmtId="0" fontId="1" fillId="13" borderId="55" xfId="0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1" fillId="9" borderId="31" xfId="0" applyFont="1" applyFill="1" applyBorder="1" applyAlignment="1">
      <alignment/>
    </xf>
    <xf numFmtId="0" fontId="1" fillId="9" borderId="32" xfId="0" applyFont="1" applyFill="1" applyBorder="1" applyAlignment="1">
      <alignment/>
    </xf>
    <xf numFmtId="3" fontId="1" fillId="9" borderId="33" xfId="0" applyNumberFormat="1" applyFont="1" applyFill="1" applyBorder="1" applyAlignment="1">
      <alignment/>
    </xf>
    <xf numFmtId="3" fontId="1" fillId="9" borderId="53" xfId="0" applyNumberFormat="1" applyFont="1" applyFill="1" applyBorder="1" applyAlignment="1">
      <alignment/>
    </xf>
    <xf numFmtId="3" fontId="1" fillId="9" borderId="54" xfId="0" applyNumberFormat="1" applyFont="1" applyFill="1" applyBorder="1" applyAlignment="1">
      <alignment/>
    </xf>
    <xf numFmtId="3" fontId="1" fillId="9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9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0" fontId="0" fillId="0" borderId="0" xfId="46" applyAlignment="1">
      <alignment vertical="center" wrapText="1"/>
      <protection/>
    </xf>
    <xf numFmtId="0" fontId="0" fillId="0" borderId="0" xfId="46" applyAlignment="1">
      <alignment vertical="center"/>
      <protection/>
    </xf>
    <xf numFmtId="0" fontId="11" fillId="0" borderId="0" xfId="46" applyFont="1" applyAlignment="1">
      <alignment horizontal="centerContinuous" vertical="center"/>
      <protection/>
    </xf>
    <xf numFmtId="0" fontId="12" fillId="0" borderId="0" xfId="46" applyFont="1" applyAlignment="1">
      <alignment horizontal="centerContinuous" vertical="center"/>
      <protection/>
    </xf>
    <xf numFmtId="0" fontId="12" fillId="0" borderId="0" xfId="46" applyFont="1" applyAlignment="1">
      <alignment horizontal="right" vertical="center"/>
      <protection/>
    </xf>
    <xf numFmtId="0" fontId="3" fillId="0" borderId="49" xfId="46" applyFont="1" applyBorder="1" applyAlignment="1">
      <alignment vertical="center"/>
      <protection/>
    </xf>
    <xf numFmtId="0" fontId="0" fillId="0" borderId="49" xfId="46" applyBorder="1" applyAlignment="1">
      <alignment vertical="center"/>
      <protection/>
    </xf>
    <xf numFmtId="0" fontId="0" fillId="0" borderId="49" xfId="46" applyBorder="1" applyAlignment="1">
      <alignment horizontal="right" vertical="center"/>
      <protection/>
    </xf>
    <xf numFmtId="0" fontId="0" fillId="0" borderId="50" xfId="46" applyBorder="1" applyAlignment="1">
      <alignment vertical="center"/>
      <protection/>
    </xf>
    <xf numFmtId="0" fontId="9" fillId="0" borderId="0" xfId="46" applyFont="1" applyAlignment="1">
      <alignment vertical="center"/>
      <protection/>
    </xf>
    <xf numFmtId="0" fontId="0" fillId="0" borderId="0" xfId="46" applyAlignment="1">
      <alignment horizontal="right" vertical="center"/>
      <protection/>
    </xf>
    <xf numFmtId="0" fontId="0" fillId="0" borderId="0" xfId="46" applyNumberFormat="1" applyAlignment="1">
      <alignment vertical="center"/>
      <protection/>
    </xf>
    <xf numFmtId="0" fontId="0" fillId="0" borderId="0" xfId="46" applyBorder="1" applyAlignment="1">
      <alignment vertical="center"/>
      <protection/>
    </xf>
    <xf numFmtId="0" fontId="13" fillId="0" borderId="0" xfId="46" applyFont="1" applyAlignment="1">
      <alignment vertical="center"/>
      <protection/>
    </xf>
    <xf numFmtId="0" fontId="14" fillId="0" borderId="0" xfId="46" applyFont="1" applyBorder="1" applyAlignment="1">
      <alignment vertical="center"/>
      <protection/>
    </xf>
    <xf numFmtId="3" fontId="14" fillId="0" borderId="0" xfId="46" applyNumberFormat="1" applyFont="1" applyBorder="1" applyAlignment="1">
      <alignment horizontal="right" vertical="center"/>
      <protection/>
    </xf>
    <xf numFmtId="4" fontId="14" fillId="0" borderId="0" xfId="46" applyNumberFormat="1" applyFont="1" applyBorder="1" applyAlignment="1">
      <alignment vertical="center"/>
      <protection/>
    </xf>
    <xf numFmtId="0" fontId="13" fillId="0" borderId="0" xfId="46" applyFont="1" applyBorder="1" applyAlignment="1">
      <alignment vertical="center"/>
      <protection/>
    </xf>
    <xf numFmtId="0" fontId="0" fillId="0" borderId="0" xfId="46" applyBorder="1" applyAlignment="1">
      <alignment horizontal="right" vertical="center"/>
      <protection/>
    </xf>
    <xf numFmtId="0" fontId="0" fillId="0" borderId="0" xfId="46">
      <alignment/>
      <protection/>
    </xf>
    <xf numFmtId="0" fontId="9" fillId="0" borderId="0" xfId="46" applyFont="1" applyAlignment="1">
      <alignment vertical="center" wrapText="1"/>
      <protection/>
    </xf>
    <xf numFmtId="49" fontId="1" fillId="0" borderId="58" xfId="46" applyNumberFormat="1" applyFont="1" applyBorder="1" applyAlignment="1">
      <alignment horizontal="left" vertical="center"/>
      <protection/>
    </xf>
    <xf numFmtId="0" fontId="1" fillId="0" borderId="58" xfId="46" applyFont="1" applyBorder="1" applyAlignment="1">
      <alignment vertical="center"/>
      <protection/>
    </xf>
    <xf numFmtId="0" fontId="0" fillId="0" borderId="58" xfId="46" applyBorder="1" applyAlignment="1">
      <alignment horizontal="center" vertical="center"/>
      <protection/>
    </xf>
    <xf numFmtId="0" fontId="0" fillId="0" borderId="58" xfId="46" applyNumberFormat="1" applyBorder="1" applyAlignment="1">
      <alignment horizontal="right" vertical="center"/>
      <protection/>
    </xf>
    <xf numFmtId="0" fontId="0" fillId="9" borderId="58" xfId="46" applyFill="1" applyBorder="1" applyAlignment="1">
      <alignment horizontal="center" vertical="center"/>
      <protection/>
    </xf>
    <xf numFmtId="49" fontId="3" fillId="9" borderId="58" xfId="46" applyNumberFormat="1" applyFont="1" applyFill="1" applyBorder="1" applyAlignment="1">
      <alignment horizontal="left" vertical="center"/>
      <protection/>
    </xf>
    <xf numFmtId="0" fontId="3" fillId="9" borderId="58" xfId="46" applyFont="1" applyFill="1" applyBorder="1" applyAlignment="1">
      <alignment vertical="center" wrapText="1"/>
      <protection/>
    </xf>
    <xf numFmtId="4" fontId="0" fillId="9" borderId="58" xfId="46" applyNumberFormat="1" applyFill="1" applyBorder="1" applyAlignment="1">
      <alignment horizontal="right" vertical="center"/>
      <protection/>
    </xf>
    <xf numFmtId="0" fontId="1" fillId="0" borderId="58" xfId="46" applyFont="1" applyBorder="1" applyAlignment="1">
      <alignment vertical="center" wrapText="1"/>
      <protection/>
    </xf>
    <xf numFmtId="49" fontId="8" fillId="0" borderId="58" xfId="46" applyNumberFormat="1" applyFont="1" applyBorder="1" applyAlignment="1">
      <alignment horizontal="center" vertical="center" shrinkToFit="1"/>
      <protection/>
    </xf>
    <xf numFmtId="4" fontId="8" fillId="0" borderId="58" xfId="46" applyNumberFormat="1" applyFont="1" applyBorder="1" applyAlignment="1">
      <alignment horizontal="right" vertical="center"/>
      <protection/>
    </xf>
    <xf numFmtId="49" fontId="9" fillId="13" borderId="59" xfId="46" applyNumberFormat="1" applyFont="1" applyFill="1" applyBorder="1" applyAlignment="1">
      <alignment vertical="center"/>
      <protection/>
    </xf>
    <xf numFmtId="0" fontId="9" fillId="13" borderId="60" xfId="46" applyFont="1" applyFill="1" applyBorder="1" applyAlignment="1">
      <alignment horizontal="center" vertical="center"/>
      <protection/>
    </xf>
    <xf numFmtId="0" fontId="9" fillId="13" borderId="60" xfId="46" applyNumberFormat="1" applyFont="1" applyFill="1" applyBorder="1" applyAlignment="1">
      <alignment horizontal="center" vertical="center"/>
      <protection/>
    </xf>
    <xf numFmtId="0" fontId="9" fillId="13" borderId="61" xfId="46" applyFont="1" applyFill="1" applyBorder="1" applyAlignment="1">
      <alignment horizontal="center" vertical="center"/>
      <protection/>
    </xf>
    <xf numFmtId="0" fontId="1" fillId="0" borderId="62" xfId="46" applyFont="1" applyBorder="1" applyAlignment="1">
      <alignment horizontal="center" vertical="center"/>
      <protection/>
    </xf>
    <xf numFmtId="0" fontId="0" fillId="0" borderId="63" xfId="46" applyNumberFormat="1" applyBorder="1" applyAlignment="1">
      <alignment vertical="center"/>
      <protection/>
    </xf>
    <xf numFmtId="0" fontId="8" fillId="0" borderId="62" xfId="46" applyFont="1" applyBorder="1" applyAlignment="1">
      <alignment horizontal="center" vertical="center"/>
      <protection/>
    </xf>
    <xf numFmtId="4" fontId="8" fillId="0" borderId="63" xfId="46" applyNumberFormat="1" applyFont="1" applyBorder="1" applyAlignment="1">
      <alignment vertical="center"/>
      <protection/>
    </xf>
    <xf numFmtId="0" fontId="0" fillId="9" borderId="62" xfId="46" applyFill="1" applyBorder="1" applyAlignment="1">
      <alignment horizontal="center" vertical="center"/>
      <protection/>
    </xf>
    <xf numFmtId="4" fontId="1" fillId="9" borderId="63" xfId="46" applyNumberFormat="1" applyFont="1" applyFill="1" applyBorder="1" applyAlignment="1">
      <alignment vertical="center"/>
      <protection/>
    </xf>
    <xf numFmtId="4" fontId="8" fillId="0" borderId="63" xfId="46" applyNumberFormat="1" applyFont="1" applyBorder="1" applyAlignment="1">
      <alignment vertical="center" wrapText="1"/>
      <protection/>
    </xf>
    <xf numFmtId="0" fontId="0" fillId="9" borderId="64" xfId="46" applyFill="1" applyBorder="1" applyAlignment="1">
      <alignment horizontal="center" vertical="center"/>
      <protection/>
    </xf>
    <xf numFmtId="49" fontId="3" fillId="9" borderId="65" xfId="46" applyNumberFormat="1" applyFont="1" applyFill="1" applyBorder="1" applyAlignment="1">
      <alignment horizontal="left" vertical="center"/>
      <protection/>
    </xf>
    <xf numFmtId="0" fontId="3" fillId="9" borderId="65" xfId="46" applyFont="1" applyFill="1" applyBorder="1" applyAlignment="1">
      <alignment vertical="center" wrapText="1"/>
      <protection/>
    </xf>
    <xf numFmtId="0" fontId="0" fillId="9" borderId="65" xfId="46" applyFill="1" applyBorder="1" applyAlignment="1">
      <alignment horizontal="center" vertical="center"/>
      <protection/>
    </xf>
    <xf numFmtId="4" fontId="0" fillId="9" borderId="65" xfId="46" applyNumberFormat="1" applyFill="1" applyBorder="1" applyAlignment="1">
      <alignment horizontal="right" vertical="center"/>
      <protection/>
    </xf>
    <xf numFmtId="4" fontId="1" fillId="9" borderId="43" xfId="46" applyNumberFormat="1" applyFont="1" applyFill="1" applyBorder="1" applyAlignment="1">
      <alignment vertical="center"/>
      <protection/>
    </xf>
    <xf numFmtId="0" fontId="8" fillId="0" borderId="58" xfId="46" applyFont="1" applyBorder="1" applyAlignment="1">
      <alignment horizontal="left" vertical="center" wrapText="1"/>
      <protection/>
    </xf>
    <xf numFmtId="49" fontId="8" fillId="0" borderId="58" xfId="46" applyNumberFormat="1" applyFont="1" applyBorder="1" applyAlignment="1">
      <alignment horizontal="left" vertical="center"/>
      <protection/>
    </xf>
    <xf numFmtId="0" fontId="15" fillId="0" borderId="0" xfId="46" applyFont="1">
      <alignment/>
      <protection/>
    </xf>
    <xf numFmtId="0" fontId="8" fillId="0" borderId="58" xfId="46" applyNumberFormat="1" applyFont="1" applyBorder="1" applyAlignment="1">
      <alignment horizontal="right" vertical="center"/>
      <protection/>
    </xf>
    <xf numFmtId="49" fontId="16" fillId="0" borderId="58" xfId="46" applyNumberFormat="1" applyFont="1" applyBorder="1" applyAlignment="1">
      <alignment horizontal="left" vertical="center"/>
      <protection/>
    </xf>
    <xf numFmtId="0" fontId="16" fillId="0" borderId="58" xfId="46" applyFont="1" applyBorder="1" applyAlignment="1">
      <alignment horizontal="left" vertical="center" wrapText="1"/>
      <protection/>
    </xf>
    <xf numFmtId="0" fontId="8" fillId="0" borderId="58" xfId="46" applyFont="1" applyBorder="1" applyAlignment="1">
      <alignment horizontal="center" vertical="center"/>
      <protection/>
    </xf>
    <xf numFmtId="0" fontId="15" fillId="0" borderId="0" xfId="46" applyFont="1" applyAlignment="1">
      <alignment vertical="center"/>
      <protection/>
    </xf>
    <xf numFmtId="4" fontId="8" fillId="0" borderId="63" xfId="46" applyNumberFormat="1" applyFont="1" applyBorder="1" applyAlignment="1">
      <alignment vertical="center"/>
      <protection/>
    </xf>
    <xf numFmtId="0" fontId="16" fillId="0" borderId="62" xfId="46" applyFont="1" applyBorder="1" applyAlignment="1">
      <alignment horizontal="center" vertical="center"/>
      <protection/>
    </xf>
    <xf numFmtId="0" fontId="8" fillId="4" borderId="62" xfId="46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/>
    </xf>
    <xf numFmtId="0" fontId="3" fillId="9" borderId="0" xfId="0" applyFont="1" applyFill="1" applyAlignment="1">
      <alignment/>
    </xf>
    <xf numFmtId="0" fontId="0" fillId="9" borderId="0" xfId="0" applyFill="1" applyAlignment="1">
      <alignment/>
    </xf>
    <xf numFmtId="0" fontId="0" fillId="9" borderId="17" xfId="0" applyFill="1" applyBorder="1" applyAlignment="1">
      <alignment/>
    </xf>
    <xf numFmtId="0" fontId="0" fillId="9" borderId="18" xfId="0" applyFill="1" applyBorder="1" applyAlignment="1">
      <alignment/>
    </xf>
    <xf numFmtId="49" fontId="0" fillId="9" borderId="17" xfId="0" applyNumberFormat="1" applyFill="1" applyBorder="1" applyAlignment="1">
      <alignment horizontal="left"/>
    </xf>
    <xf numFmtId="14" fontId="0" fillId="0" borderId="0" xfId="0" applyNumberFormat="1" applyBorder="1" applyAlignment="1">
      <alignment/>
    </xf>
    <xf numFmtId="4" fontId="8" fillId="0" borderId="58" xfId="46" applyNumberFormat="1" applyFont="1" applyFill="1" applyBorder="1" applyAlignment="1">
      <alignment horizontal="right" vertical="center"/>
      <protection/>
    </xf>
    <xf numFmtId="4" fontId="8" fillId="0" borderId="58" xfId="46" applyNumberFormat="1" applyFont="1" applyFill="1" applyBorder="1" applyAlignment="1">
      <alignment horizontal="right" vertical="center" wrapText="1"/>
      <protection/>
    </xf>
    <xf numFmtId="4" fontId="8" fillId="0" borderId="58" xfId="46" applyNumberFormat="1" applyFont="1" applyFill="1" applyBorder="1" applyAlignment="1">
      <alignment horizontal="right" vertical="center"/>
      <protection/>
    </xf>
    <xf numFmtId="4" fontId="8" fillId="0" borderId="63" xfId="46" applyNumberFormat="1" applyFont="1" applyFill="1" applyBorder="1" applyAlignment="1">
      <alignment vertical="center"/>
      <protection/>
    </xf>
    <xf numFmtId="4" fontId="8" fillId="0" borderId="63" xfId="46" applyNumberFormat="1" applyFont="1" applyFill="1" applyBorder="1" applyAlignment="1">
      <alignment vertical="center" wrapText="1"/>
      <protection/>
    </xf>
    <xf numFmtId="4" fontId="8" fillId="0" borderId="63" xfId="46" applyNumberFormat="1" applyFont="1" applyFill="1" applyBorder="1" applyAlignment="1">
      <alignment vertical="center"/>
      <protection/>
    </xf>
    <xf numFmtId="49" fontId="8" fillId="0" borderId="58" xfId="46" applyNumberFormat="1" applyFont="1" applyFill="1" applyBorder="1" applyAlignment="1">
      <alignment horizontal="left" vertical="center"/>
      <protection/>
    </xf>
    <xf numFmtId="0" fontId="8" fillId="0" borderId="58" xfId="46" applyFont="1" applyFill="1" applyBorder="1" applyAlignment="1">
      <alignment horizontal="left" vertical="center" wrapText="1"/>
      <protection/>
    </xf>
    <xf numFmtId="49" fontId="8" fillId="0" borderId="58" xfId="46" applyNumberFormat="1" applyFont="1" applyFill="1" applyBorder="1" applyAlignment="1">
      <alignment horizontal="center" vertical="center" shrinkToFit="1"/>
      <protection/>
    </xf>
    <xf numFmtId="49" fontId="8" fillId="0" borderId="58" xfId="46" applyNumberFormat="1" applyFont="1" applyFill="1" applyBorder="1" applyAlignment="1">
      <alignment horizontal="left" vertical="center"/>
      <protection/>
    </xf>
    <xf numFmtId="49" fontId="8" fillId="0" borderId="58" xfId="46" applyNumberFormat="1" applyFont="1" applyFill="1" applyBorder="1" applyAlignment="1">
      <alignment horizontal="center" vertical="center" shrinkToFit="1"/>
      <protection/>
    </xf>
    <xf numFmtId="0" fontId="8" fillId="0" borderId="58" xfId="46" applyFont="1" applyFill="1" applyBorder="1" applyAlignment="1">
      <alignment horizontal="left" vertical="center" wrapText="1"/>
      <protection/>
    </xf>
    <xf numFmtId="0" fontId="8" fillId="0" borderId="58" xfId="46" applyFont="1" applyFill="1" applyBorder="1" applyAlignment="1">
      <alignment horizontal="center" vertical="center" wrapText="1"/>
      <protection/>
    </xf>
    <xf numFmtId="0" fontId="8" fillId="0" borderId="58" xfId="46" applyFont="1" applyFill="1" applyBorder="1" applyAlignment="1">
      <alignment vertical="center"/>
      <protection/>
    </xf>
    <xf numFmtId="4" fontId="8" fillId="0" borderId="63" xfId="46" applyNumberFormat="1" applyFont="1" applyBorder="1" applyAlignment="1">
      <alignment horizontal="right" vertical="center"/>
      <protection/>
    </xf>
    <xf numFmtId="0" fontId="8" fillId="0" borderId="62" xfId="46" applyFont="1" applyFill="1" applyBorder="1" applyAlignment="1">
      <alignment horizontal="center" vertical="center"/>
      <protection/>
    </xf>
    <xf numFmtId="0" fontId="0" fillId="0" borderId="36" xfId="0" applyNumberFormat="1" applyBorder="1" applyAlignment="1">
      <alignment/>
    </xf>
    <xf numFmtId="49" fontId="8" fillId="0" borderId="58" xfId="46" applyNumberFormat="1" applyFont="1" applyFill="1" applyBorder="1" applyAlignment="1">
      <alignment horizontal="left" vertical="center"/>
      <protection/>
    </xf>
    <xf numFmtId="0" fontId="8" fillId="0" borderId="58" xfId="46" applyFont="1" applyFill="1" applyBorder="1" applyAlignment="1">
      <alignment horizontal="left" vertical="center" wrapText="1"/>
      <protection/>
    </xf>
    <xf numFmtId="49" fontId="8" fillId="0" borderId="58" xfId="46" applyNumberFormat="1" applyFont="1" applyFill="1" applyBorder="1" applyAlignment="1">
      <alignment horizontal="center" vertical="center" shrinkToFit="1"/>
      <protection/>
    </xf>
    <xf numFmtId="4" fontId="8" fillId="0" borderId="58" xfId="46" applyNumberFormat="1" applyFont="1" applyFill="1" applyBorder="1" applyAlignment="1">
      <alignment horizontal="right" vertical="center"/>
      <protection/>
    </xf>
    <xf numFmtId="4" fontId="8" fillId="0" borderId="58" xfId="46" applyNumberFormat="1" applyFont="1" applyFill="1" applyBorder="1" applyAlignment="1">
      <alignment horizontal="right" vertical="center" wrapText="1"/>
      <protection/>
    </xf>
    <xf numFmtId="0" fontId="8" fillId="0" borderId="58" xfId="46" applyFont="1" applyFill="1" applyBorder="1" applyAlignment="1">
      <alignment vertical="center" wrapText="1"/>
      <protection/>
    </xf>
    <xf numFmtId="49" fontId="8" fillId="0" borderId="58" xfId="46" applyNumberFormat="1" applyFont="1" applyFill="1" applyBorder="1" applyAlignment="1">
      <alignment horizontal="left" vertical="center"/>
      <protection/>
    </xf>
    <xf numFmtId="4" fontId="8" fillId="0" borderId="58" xfId="46" applyNumberFormat="1" applyFont="1" applyFill="1" applyBorder="1" applyAlignment="1">
      <alignment horizontal="right" vertical="center"/>
      <protection/>
    </xf>
    <xf numFmtId="49" fontId="8" fillId="0" borderId="58" xfId="46" applyNumberFormat="1" applyFont="1" applyFill="1" applyBorder="1" applyAlignment="1">
      <alignment horizontal="center" vertical="center" shrinkToFit="1"/>
      <protection/>
    </xf>
    <xf numFmtId="0" fontId="8" fillId="0" borderId="58" xfId="46" applyFont="1" applyFill="1" applyBorder="1" applyAlignment="1">
      <alignment horizontal="left" vertical="center" wrapText="1"/>
      <protection/>
    </xf>
    <xf numFmtId="49" fontId="8" fillId="0" borderId="58" xfId="46" applyNumberFormat="1" applyFont="1" applyFill="1" applyBorder="1" applyAlignment="1">
      <alignment horizontal="center" vertical="center" wrapText="1" shrinkToFit="1"/>
      <protection/>
    </xf>
    <xf numFmtId="0" fontId="3" fillId="0" borderId="0" xfId="46" applyFont="1" applyBorder="1" applyAlignment="1">
      <alignment vertical="center"/>
      <protection/>
    </xf>
    <xf numFmtId="0" fontId="0" fillId="0" borderId="66" xfId="46" applyFont="1" applyBorder="1" applyAlignment="1">
      <alignment vertical="center"/>
      <protection/>
    </xf>
    <xf numFmtId="0" fontId="9" fillId="0" borderId="10" xfId="46" applyFont="1" applyBorder="1" applyAlignment="1">
      <alignment vertical="center"/>
      <protection/>
    </xf>
    <xf numFmtId="0" fontId="0" fillId="0" borderId="12" xfId="46" applyFont="1" applyBorder="1" applyAlignment="1">
      <alignment vertical="center"/>
      <protection/>
    </xf>
    <xf numFmtId="0" fontId="0" fillId="0" borderId="12" xfId="46" applyBorder="1" applyAlignment="1">
      <alignment vertical="center"/>
      <protection/>
    </xf>
    <xf numFmtId="0" fontId="0" fillId="0" borderId="12" xfId="46" applyBorder="1" applyAlignment="1">
      <alignment horizontal="right" vertical="center"/>
      <protection/>
    </xf>
    <xf numFmtId="0" fontId="0" fillId="0" borderId="14" xfId="46" applyBorder="1" applyAlignment="1">
      <alignment vertical="center"/>
      <protection/>
    </xf>
    <xf numFmtId="49" fontId="8" fillId="0" borderId="58" xfId="46" applyNumberFormat="1" applyFont="1" applyBorder="1" applyAlignment="1">
      <alignment horizontal="left" vertical="center" wrapText="1"/>
      <protection/>
    </xf>
    <xf numFmtId="0" fontId="8" fillId="0" borderId="58" xfId="46" applyFont="1" applyBorder="1" applyAlignment="1">
      <alignment horizontal="left" vertical="center" wrapText="1"/>
      <protection/>
    </xf>
    <xf numFmtId="49" fontId="8" fillId="0" borderId="58" xfId="46" applyNumberFormat="1" applyFont="1" applyBorder="1" applyAlignment="1">
      <alignment horizontal="center" vertical="center" wrapText="1" shrinkToFit="1"/>
      <protection/>
    </xf>
    <xf numFmtId="4" fontId="8" fillId="0" borderId="58" xfId="46" applyNumberFormat="1" applyFont="1" applyBorder="1" applyAlignment="1">
      <alignment horizontal="right" vertical="center" wrapText="1"/>
      <protection/>
    </xf>
    <xf numFmtId="49" fontId="1" fillId="18" borderId="67" xfId="0" applyNumberFormat="1" applyFont="1" applyFill="1" applyBorder="1" applyAlignment="1">
      <alignment/>
    </xf>
    <xf numFmtId="0" fontId="1" fillId="18" borderId="68" xfId="0" applyFont="1" applyFill="1" applyBorder="1" applyAlignment="1">
      <alignment/>
    </xf>
    <xf numFmtId="0" fontId="1" fillId="18" borderId="69" xfId="0" applyFont="1" applyFill="1" applyBorder="1" applyAlignment="1">
      <alignment/>
    </xf>
    <xf numFmtId="0" fontId="1" fillId="18" borderId="70" xfId="0" applyFont="1" applyFill="1" applyBorder="1" applyAlignment="1">
      <alignment/>
    </xf>
    <xf numFmtId="0" fontId="1" fillId="18" borderId="71" xfId="0" applyFont="1" applyFill="1" applyBorder="1" applyAlignment="1">
      <alignment/>
    </xf>
    <xf numFmtId="0" fontId="1" fillId="18" borderId="72" xfId="0" applyFont="1" applyFill="1" applyBorder="1" applyAlignment="1">
      <alignment/>
    </xf>
    <xf numFmtId="49" fontId="9" fillId="0" borderId="73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74" xfId="0" applyNumberFormat="1" applyFont="1" applyBorder="1" applyAlignment="1">
      <alignment/>
    </xf>
    <xf numFmtId="3" fontId="0" fillId="0" borderId="75" xfId="0" applyNumberFormat="1" applyFont="1" applyBorder="1" applyAlignment="1">
      <alignment/>
    </xf>
    <xf numFmtId="3" fontId="0" fillId="0" borderId="76" xfId="0" applyNumberFormat="1" applyFont="1" applyBorder="1" applyAlignment="1">
      <alignment/>
    </xf>
    <xf numFmtId="0" fontId="1" fillId="19" borderId="67" xfId="0" applyFont="1" applyFill="1" applyBorder="1" applyAlignment="1">
      <alignment/>
    </xf>
    <xf numFmtId="0" fontId="1" fillId="19" borderId="68" xfId="0" applyFont="1" applyFill="1" applyBorder="1" applyAlignment="1">
      <alignment/>
    </xf>
    <xf numFmtId="3" fontId="1" fillId="19" borderId="69" xfId="0" applyNumberFormat="1" applyFont="1" applyFill="1" applyBorder="1" applyAlignment="1">
      <alignment/>
    </xf>
    <xf numFmtId="3" fontId="1" fillId="19" borderId="70" xfId="0" applyNumberFormat="1" applyFont="1" applyFill="1" applyBorder="1" applyAlignment="1">
      <alignment/>
    </xf>
    <xf numFmtId="3" fontId="1" fillId="19" borderId="71" xfId="0" applyNumberFormat="1" applyFont="1" applyFill="1" applyBorder="1" applyAlignment="1">
      <alignment/>
    </xf>
    <xf numFmtId="3" fontId="1" fillId="19" borderId="72" xfId="0" applyNumberFormat="1" applyFont="1" applyFill="1" applyBorder="1" applyAlignment="1">
      <alignment/>
    </xf>
    <xf numFmtId="0" fontId="8" fillId="0" borderId="58" xfId="46" applyFont="1" applyFill="1" applyBorder="1" applyAlignment="1">
      <alignment vertical="center" wrapText="1"/>
      <protection/>
    </xf>
    <xf numFmtId="49" fontId="8" fillId="0" borderId="58" xfId="46" applyNumberFormat="1" applyFont="1" applyFill="1" applyBorder="1" applyAlignment="1">
      <alignment horizontal="left" vertical="center" wrapText="1"/>
      <protection/>
    </xf>
    <xf numFmtId="0" fontId="8" fillId="0" borderId="58" xfId="46" applyFont="1" applyFill="1" applyBorder="1" applyAlignment="1">
      <alignment horizontal="center" vertical="center" wrapText="1"/>
      <protection/>
    </xf>
    <xf numFmtId="4" fontId="8" fillId="0" borderId="58" xfId="46" applyNumberFormat="1" applyFont="1" applyFill="1" applyBorder="1" applyAlignment="1">
      <alignment horizontal="right" vertical="center" wrapText="1"/>
      <protection/>
    </xf>
    <xf numFmtId="49" fontId="8" fillId="0" borderId="58" xfId="46" applyNumberFormat="1" applyFont="1" applyBorder="1" applyAlignment="1">
      <alignment horizontal="left" vertical="center"/>
      <protection/>
    </xf>
    <xf numFmtId="0" fontId="8" fillId="0" borderId="58" xfId="46" applyFont="1" applyBorder="1" applyAlignment="1">
      <alignment vertical="center" wrapText="1"/>
      <protection/>
    </xf>
    <xf numFmtId="49" fontId="8" fillId="0" borderId="58" xfId="46" applyNumberFormat="1" applyFont="1" applyBorder="1" applyAlignment="1">
      <alignment horizontal="center" vertical="center" shrinkToFit="1"/>
      <protection/>
    </xf>
    <xf numFmtId="4" fontId="8" fillId="0" borderId="58" xfId="46" applyNumberFormat="1" applyFont="1" applyBorder="1" applyAlignment="1">
      <alignment horizontal="right" vertical="center"/>
      <protection/>
    </xf>
    <xf numFmtId="4" fontId="8" fillId="0" borderId="58" xfId="46" applyNumberFormat="1" applyFont="1" applyBorder="1" applyAlignment="1">
      <alignment horizontal="right" vertical="center" wrapText="1"/>
      <protection/>
    </xf>
    <xf numFmtId="0" fontId="9" fillId="0" borderId="15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6" fillId="0" borderId="25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1" fillId="0" borderId="77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78" xfId="0" applyFont="1" applyBorder="1" applyAlignment="1">
      <alignment horizontal="left"/>
    </xf>
    <xf numFmtId="0" fontId="0" fillId="0" borderId="79" xfId="46" applyFont="1" applyBorder="1" applyAlignment="1">
      <alignment horizontal="center"/>
      <protection/>
    </xf>
    <xf numFmtId="0" fontId="0" fillId="0" borderId="80" xfId="46" applyFont="1" applyBorder="1" applyAlignment="1">
      <alignment horizontal="center"/>
      <protection/>
    </xf>
    <xf numFmtId="0" fontId="0" fillId="0" borderId="81" xfId="46" applyFont="1" applyBorder="1" applyAlignment="1">
      <alignment horizontal="center"/>
      <protection/>
    </xf>
    <xf numFmtId="0" fontId="0" fillId="0" borderId="82" xfId="46" applyFont="1" applyBorder="1" applyAlignment="1">
      <alignment horizontal="center"/>
      <protection/>
    </xf>
    <xf numFmtId="49" fontId="4" fillId="0" borderId="0" xfId="0" applyNumberFormat="1" applyFont="1" applyBorder="1" applyAlignment="1">
      <alignment horizontal="center"/>
    </xf>
    <xf numFmtId="0" fontId="10" fillId="0" borderId="0" xfId="46" applyFont="1" applyAlignment="1">
      <alignment horizontal="center" vertical="center"/>
      <protection/>
    </xf>
    <xf numFmtId="0" fontId="0" fillId="0" borderId="79" xfId="46" applyFont="1" applyBorder="1" applyAlignment="1">
      <alignment horizontal="center" vertical="center"/>
      <protection/>
    </xf>
    <xf numFmtId="0" fontId="0" fillId="0" borderId="80" xfId="46" applyFont="1" applyBorder="1" applyAlignment="1">
      <alignment horizontal="center" vertical="center"/>
      <protection/>
    </xf>
    <xf numFmtId="49" fontId="0" fillId="0" borderId="83" xfId="46" applyNumberFormat="1" applyFont="1" applyBorder="1" applyAlignment="1">
      <alignment horizontal="center" vertical="center"/>
      <protection/>
    </xf>
    <xf numFmtId="0" fontId="0" fillId="0" borderId="16" xfId="46" applyFont="1" applyBorder="1" applyAlignment="1">
      <alignment horizontal="center" vertical="center"/>
      <protection/>
    </xf>
    <xf numFmtId="4" fontId="8" fillId="20" borderId="58" xfId="46" applyNumberFormat="1" applyFont="1" applyFill="1" applyBorder="1" applyAlignment="1">
      <alignment horizontal="right" vertic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Followed Hyperlink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275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14</v>
      </c>
      <c r="B3" s="4"/>
      <c r="C3" s="5" t="s">
        <v>15</v>
      </c>
      <c r="D3" s="159" t="s">
        <v>274</v>
      </c>
      <c r="E3" s="5"/>
      <c r="F3" s="6"/>
      <c r="G3" s="7"/>
    </row>
    <row r="4" spans="1:7" ht="12.75" customHeight="1">
      <c r="A4" s="8" t="s">
        <v>16</v>
      </c>
      <c r="B4" s="9"/>
      <c r="C4" s="160" t="s">
        <v>16</v>
      </c>
      <c r="D4" s="161"/>
      <c r="E4" s="161"/>
      <c r="F4" s="162"/>
      <c r="G4" s="163"/>
    </row>
    <row r="5" spans="1:7" ht="12.75" customHeight="1">
      <c r="A5" s="12" t="s">
        <v>17</v>
      </c>
      <c r="B5" s="13"/>
      <c r="C5" s="14" t="s">
        <v>18</v>
      </c>
      <c r="D5" s="14" t="s">
        <v>98</v>
      </c>
      <c r="E5" s="14"/>
      <c r="F5" s="15"/>
      <c r="G5" s="16"/>
    </row>
    <row r="6" spans="1:7" ht="12.75" customHeight="1">
      <c r="A6" s="8" t="s">
        <v>16</v>
      </c>
      <c r="B6" s="9"/>
      <c r="C6" s="160" t="s">
        <v>16</v>
      </c>
      <c r="D6" s="161"/>
      <c r="E6" s="161"/>
      <c r="F6" s="164"/>
      <c r="G6" s="163"/>
    </row>
    <row r="7" spans="1:9" ht="12.75">
      <c r="A7" s="12" t="s">
        <v>19</v>
      </c>
      <c r="B7" s="14"/>
      <c r="C7" s="235" t="s">
        <v>85</v>
      </c>
      <c r="D7" s="236"/>
      <c r="E7" s="17" t="s">
        <v>20</v>
      </c>
      <c r="F7" s="18"/>
      <c r="G7" s="19">
        <v>600</v>
      </c>
      <c r="H7" s="20"/>
      <c r="I7" s="20"/>
    </row>
    <row r="8" spans="1:7" ht="12.75">
      <c r="A8" s="12" t="s">
        <v>21</v>
      </c>
      <c r="B8" s="14"/>
      <c r="C8" s="235"/>
      <c r="D8" s="236"/>
      <c r="E8" s="15" t="s">
        <v>22</v>
      </c>
      <c r="F8" s="14"/>
      <c r="G8" s="21">
        <f>C22/PocetMJ</f>
        <v>0</v>
      </c>
    </row>
    <row r="9" spans="1:7" ht="12.75">
      <c r="A9" s="22" t="s">
        <v>23</v>
      </c>
      <c r="B9" s="23"/>
      <c r="C9" s="23"/>
      <c r="D9" s="23"/>
      <c r="E9" s="24" t="s">
        <v>24</v>
      </c>
      <c r="F9" s="23"/>
      <c r="G9" s="25"/>
    </row>
    <row r="10" spans="1:57" ht="12.75">
      <c r="A10" s="26" t="s">
        <v>25</v>
      </c>
      <c r="B10" s="27"/>
      <c r="C10" s="27"/>
      <c r="D10" s="27"/>
      <c r="E10" s="10" t="s">
        <v>26</v>
      </c>
      <c r="F10" s="27"/>
      <c r="G10" s="11"/>
      <c r="BA10" s="28"/>
      <c r="BB10" s="28"/>
      <c r="BC10" s="28"/>
      <c r="BD10" s="28"/>
      <c r="BE10" s="28"/>
    </row>
    <row r="11" spans="1:7" ht="12.75">
      <c r="A11" s="26"/>
      <c r="B11" s="27"/>
      <c r="C11" s="27"/>
      <c r="D11" s="27"/>
      <c r="E11" s="237"/>
      <c r="F11" s="238"/>
      <c r="G11" s="239"/>
    </row>
    <row r="12" spans="1:7" ht="28.5" customHeight="1" thickBot="1">
      <c r="A12" s="29" t="s">
        <v>27</v>
      </c>
      <c r="B12" s="30"/>
      <c r="C12" s="30"/>
      <c r="D12" s="30"/>
      <c r="E12" s="31"/>
      <c r="F12" s="31"/>
      <c r="G12" s="32"/>
    </row>
    <row r="13" spans="1:7" ht="17.25" customHeight="1" thickBot="1">
      <c r="A13" s="33" t="s">
        <v>28</v>
      </c>
      <c r="B13" s="34"/>
      <c r="C13" s="35"/>
      <c r="D13" s="36" t="s">
        <v>29</v>
      </c>
      <c r="E13" s="37"/>
      <c r="F13" s="37"/>
      <c r="G13" s="35"/>
    </row>
    <row r="14" spans="1:7" ht="15.75" customHeight="1">
      <c r="A14" s="38"/>
      <c r="B14" s="39" t="s">
        <v>30</v>
      </c>
      <c r="C14" s="40">
        <f>Dodavka</f>
        <v>0</v>
      </c>
      <c r="D14" s="41" t="str">
        <f>Rekapitulace!A19</f>
        <v>VRN</v>
      </c>
      <c r="E14" s="42"/>
      <c r="F14" s="43"/>
      <c r="G14" s="40">
        <f>Rekapitulace!F19</f>
        <v>0</v>
      </c>
    </row>
    <row r="15" spans="1:7" ht="15.75" customHeight="1">
      <c r="A15" s="38" t="s">
        <v>31</v>
      </c>
      <c r="B15" s="39" t="s">
        <v>32</v>
      </c>
      <c r="C15" s="40">
        <f>Mont</f>
        <v>0</v>
      </c>
      <c r="D15" s="22" t="str">
        <f>Rekapitulace!A20</f>
        <v>OST</v>
      </c>
      <c r="E15" s="44"/>
      <c r="F15" s="45"/>
      <c r="G15" s="40">
        <f>Rekapitulace!F20</f>
        <v>0</v>
      </c>
    </row>
    <row r="16" spans="1:7" ht="15.75" customHeight="1">
      <c r="A16" s="38" t="s">
        <v>33</v>
      </c>
      <c r="B16" s="39" t="s">
        <v>34</v>
      </c>
      <c r="C16" s="40">
        <f>HSV</f>
        <v>0</v>
      </c>
      <c r="D16" s="22"/>
      <c r="E16" s="44"/>
      <c r="F16" s="45"/>
      <c r="G16" s="182"/>
    </row>
    <row r="17" spans="1:7" ht="15.75" customHeight="1">
      <c r="A17" s="46" t="s">
        <v>35</v>
      </c>
      <c r="B17" s="39" t="s">
        <v>36</v>
      </c>
      <c r="C17" s="40">
        <f>PSV</f>
        <v>0</v>
      </c>
      <c r="D17" s="22"/>
      <c r="E17" s="44"/>
      <c r="F17" s="45"/>
      <c r="G17" s="182"/>
    </row>
    <row r="18" spans="1:7" ht="15.75" customHeight="1">
      <c r="A18" s="47" t="s">
        <v>37</v>
      </c>
      <c r="B18" s="39"/>
      <c r="C18" s="40">
        <f>SUM(C14:C17)</f>
        <v>0</v>
      </c>
      <c r="D18" s="48"/>
      <c r="E18" s="44"/>
      <c r="F18" s="45"/>
      <c r="G18" s="182"/>
    </row>
    <row r="19" spans="1:7" ht="15.75" customHeight="1">
      <c r="A19" s="47"/>
      <c r="B19" s="39"/>
      <c r="C19" s="40"/>
      <c r="D19" s="22"/>
      <c r="E19" s="44"/>
      <c r="F19" s="45"/>
      <c r="G19" s="182"/>
    </row>
    <row r="20" spans="1:7" ht="15.75" customHeight="1">
      <c r="A20" s="47" t="s">
        <v>38</v>
      </c>
      <c r="B20" s="39"/>
      <c r="C20" s="40">
        <f>HZS</f>
        <v>0</v>
      </c>
      <c r="D20" s="22"/>
      <c r="E20" s="44"/>
      <c r="F20" s="45"/>
      <c r="G20" s="182"/>
    </row>
    <row r="21" spans="1:7" ht="15.75" customHeight="1">
      <c r="A21" s="26" t="s">
        <v>39</v>
      </c>
      <c r="B21" s="27"/>
      <c r="C21" s="40">
        <f>C18+C20</f>
        <v>0</v>
      </c>
      <c r="D21" s="22"/>
      <c r="E21" s="44"/>
      <c r="F21" s="45"/>
      <c r="G21" s="182"/>
    </row>
    <row r="22" spans="1:7" ht="15.75" customHeight="1" thickBot="1">
      <c r="A22" s="22" t="s">
        <v>40</v>
      </c>
      <c r="B22" s="23"/>
      <c r="C22" s="49">
        <f>C21+G22</f>
        <v>0</v>
      </c>
      <c r="D22" s="50" t="s">
        <v>41</v>
      </c>
      <c r="E22" s="51"/>
      <c r="F22" s="52"/>
      <c r="G22" s="40">
        <f>SUM(G14:G21)</f>
        <v>0</v>
      </c>
    </row>
    <row r="23" spans="1:7" ht="12.75">
      <c r="A23" s="3" t="s">
        <v>42</v>
      </c>
      <c r="B23" s="5"/>
      <c r="C23" s="6" t="s">
        <v>43</v>
      </c>
      <c r="D23" s="5"/>
      <c r="E23" s="6" t="s">
        <v>44</v>
      </c>
      <c r="F23" s="5"/>
      <c r="G23" s="7"/>
    </row>
    <row r="24" spans="1:7" ht="12.75">
      <c r="A24" s="12"/>
      <c r="B24" s="14"/>
      <c r="C24" s="15" t="s">
        <v>45</v>
      </c>
      <c r="D24" s="14" t="s">
        <v>85</v>
      </c>
      <c r="E24" s="15" t="s">
        <v>45</v>
      </c>
      <c r="F24" s="14"/>
      <c r="G24" s="16"/>
    </row>
    <row r="25" spans="1:7" ht="12.75">
      <c r="A25" s="26" t="s">
        <v>46</v>
      </c>
      <c r="B25" s="53"/>
      <c r="C25" s="10" t="s">
        <v>46</v>
      </c>
      <c r="D25" s="165">
        <v>44077</v>
      </c>
      <c r="E25" s="10" t="s">
        <v>46</v>
      </c>
      <c r="F25" s="27"/>
      <c r="G25" s="11"/>
    </row>
    <row r="26" spans="1:7" ht="12.75">
      <c r="A26" s="26"/>
      <c r="B26" s="54"/>
      <c r="C26" s="10" t="s">
        <v>47</v>
      </c>
      <c r="D26" s="27"/>
      <c r="E26" s="10" t="s">
        <v>48</v>
      </c>
      <c r="F26" s="27"/>
      <c r="G26" s="11"/>
    </row>
    <row r="27" spans="1:7" ht="12.75">
      <c r="A27" s="26"/>
      <c r="B27" s="27"/>
      <c r="C27" s="10"/>
      <c r="D27" s="27"/>
      <c r="E27" s="10"/>
      <c r="F27" s="27"/>
      <c r="G27" s="11"/>
    </row>
    <row r="28" spans="1:7" ht="97.5" customHeight="1">
      <c r="A28" s="26"/>
      <c r="B28" s="27"/>
      <c r="C28" s="10"/>
      <c r="D28" s="27"/>
      <c r="E28" s="10"/>
      <c r="F28" s="27"/>
      <c r="G28" s="11"/>
    </row>
    <row r="29" spans="1:7" ht="12.75">
      <c r="A29" s="12" t="s">
        <v>49</v>
      </c>
      <c r="B29" s="14"/>
      <c r="C29" s="55">
        <v>15</v>
      </c>
      <c r="D29" s="14" t="s">
        <v>50</v>
      </c>
      <c r="E29" s="15"/>
      <c r="F29" s="56">
        <v>0</v>
      </c>
      <c r="G29" s="16"/>
    </row>
    <row r="30" spans="1:7" ht="12.75">
      <c r="A30" s="12" t="s">
        <v>51</v>
      </c>
      <c r="B30" s="14"/>
      <c r="C30" s="55">
        <v>15</v>
      </c>
      <c r="D30" s="14" t="s">
        <v>50</v>
      </c>
      <c r="E30" s="15"/>
      <c r="F30" s="57">
        <f>ROUND(PRODUCT(F29,C30/100),1)</f>
        <v>0</v>
      </c>
      <c r="G30" s="25"/>
    </row>
    <row r="31" spans="1:7" ht="12.75">
      <c r="A31" s="12" t="s">
        <v>49</v>
      </c>
      <c r="B31" s="14"/>
      <c r="C31" s="55">
        <v>21</v>
      </c>
      <c r="D31" s="14" t="s">
        <v>50</v>
      </c>
      <c r="E31" s="15"/>
      <c r="F31" s="56">
        <f>C22</f>
        <v>0</v>
      </c>
      <c r="G31" s="16"/>
    </row>
    <row r="32" spans="1:7" ht="12.75">
      <c r="A32" s="12" t="s">
        <v>51</v>
      </c>
      <c r="B32" s="14"/>
      <c r="C32" s="55">
        <v>21</v>
      </c>
      <c r="D32" s="14" t="s">
        <v>50</v>
      </c>
      <c r="E32" s="15"/>
      <c r="F32" s="57">
        <f>ROUND(PRODUCT(F31,C32/100),1)</f>
        <v>0</v>
      </c>
      <c r="G32" s="25"/>
    </row>
    <row r="33" spans="1:7" s="63" customFormat="1" ht="19.5" customHeight="1" thickBot="1">
      <c r="A33" s="58" t="s">
        <v>52</v>
      </c>
      <c r="B33" s="59"/>
      <c r="C33" s="59"/>
      <c r="D33" s="59"/>
      <c r="E33" s="60"/>
      <c r="F33" s="61">
        <f>CEILING(SUM(F29:F32),1)</f>
        <v>0</v>
      </c>
      <c r="G33" s="62"/>
    </row>
    <row r="35" spans="1:8" ht="12.75">
      <c r="A35" s="64" t="s">
        <v>53</v>
      </c>
      <c r="B35" s="64"/>
      <c r="C35" s="64"/>
      <c r="D35" s="64"/>
      <c r="E35" s="64"/>
      <c r="F35" s="64"/>
      <c r="G35" s="64"/>
      <c r="H35" t="s">
        <v>16</v>
      </c>
    </row>
    <row r="36" spans="1:8" ht="14.25" customHeight="1">
      <c r="A36" s="64"/>
      <c r="B36" s="234" t="s">
        <v>99</v>
      </c>
      <c r="C36" s="234"/>
      <c r="D36" s="234"/>
      <c r="E36" s="234"/>
      <c r="F36" s="234"/>
      <c r="G36" s="234"/>
      <c r="H36" t="s">
        <v>16</v>
      </c>
    </row>
    <row r="37" spans="1:8" ht="12.75" customHeight="1">
      <c r="A37" s="65"/>
      <c r="B37" s="234"/>
      <c r="C37" s="234"/>
      <c r="D37" s="234"/>
      <c r="E37" s="234"/>
      <c r="F37" s="234"/>
      <c r="G37" s="234"/>
      <c r="H37" t="s">
        <v>16</v>
      </c>
    </row>
    <row r="38" spans="1:8" ht="12.75">
      <c r="A38" s="65"/>
      <c r="B38" s="234"/>
      <c r="C38" s="234"/>
      <c r="D38" s="234"/>
      <c r="E38" s="234"/>
      <c r="F38" s="234"/>
      <c r="G38" s="234"/>
      <c r="H38" t="s">
        <v>16</v>
      </c>
    </row>
    <row r="39" spans="1:8" ht="12.75">
      <c r="A39" s="65"/>
      <c r="B39" s="234"/>
      <c r="C39" s="234"/>
      <c r="D39" s="234"/>
      <c r="E39" s="234"/>
      <c r="F39" s="234"/>
      <c r="G39" s="234"/>
      <c r="H39" t="s">
        <v>16</v>
      </c>
    </row>
    <row r="40" spans="1:8" ht="12.75">
      <c r="A40" s="65"/>
      <c r="B40" s="234"/>
      <c r="C40" s="234"/>
      <c r="D40" s="234"/>
      <c r="E40" s="234"/>
      <c r="F40" s="234"/>
      <c r="G40" s="234"/>
      <c r="H40" t="s">
        <v>16</v>
      </c>
    </row>
    <row r="41" spans="1:8" ht="12.75">
      <c r="A41" s="65"/>
      <c r="B41" s="234"/>
      <c r="C41" s="234"/>
      <c r="D41" s="234"/>
      <c r="E41" s="234"/>
      <c r="F41" s="234"/>
      <c r="G41" s="234"/>
      <c r="H41" t="s">
        <v>16</v>
      </c>
    </row>
    <row r="42" spans="1:8" ht="12.75">
      <c r="A42" s="65"/>
      <c r="B42" s="234"/>
      <c r="C42" s="234"/>
      <c r="D42" s="234"/>
      <c r="E42" s="234"/>
      <c r="F42" s="234"/>
      <c r="G42" s="234"/>
      <c r="H42" t="s">
        <v>16</v>
      </c>
    </row>
    <row r="43" spans="1:8" ht="12.75">
      <c r="A43" s="65"/>
      <c r="B43" s="234"/>
      <c r="C43" s="234"/>
      <c r="D43" s="234"/>
      <c r="E43" s="234"/>
      <c r="F43" s="234"/>
      <c r="G43" s="234"/>
      <c r="H43" t="s">
        <v>16</v>
      </c>
    </row>
    <row r="44" spans="1:8" ht="12.75">
      <c r="A44" s="65"/>
      <c r="B44" s="234"/>
      <c r="C44" s="234"/>
      <c r="D44" s="234"/>
      <c r="E44" s="234"/>
      <c r="F44" s="234"/>
      <c r="G44" s="234"/>
      <c r="H44" t="s">
        <v>16</v>
      </c>
    </row>
    <row r="45" spans="2:7" ht="12.75">
      <c r="B45" s="233"/>
      <c r="C45" s="233"/>
      <c r="D45" s="233"/>
      <c r="E45" s="233"/>
      <c r="F45" s="233"/>
      <c r="G45" s="233"/>
    </row>
    <row r="46" spans="2:7" ht="12.75">
      <c r="B46" s="233"/>
      <c r="C46" s="233"/>
      <c r="D46" s="233"/>
      <c r="E46" s="233"/>
      <c r="F46" s="233"/>
      <c r="G46" s="233"/>
    </row>
    <row r="47" spans="2:7" ht="12.75">
      <c r="B47" s="233"/>
      <c r="C47" s="233"/>
      <c r="D47" s="233"/>
      <c r="E47" s="233"/>
      <c r="F47" s="233"/>
      <c r="G47" s="233"/>
    </row>
    <row r="48" spans="2:7" ht="12.75">
      <c r="B48" s="233"/>
      <c r="C48" s="233"/>
      <c r="D48" s="233"/>
      <c r="E48" s="233"/>
      <c r="F48" s="233"/>
      <c r="G48" s="233"/>
    </row>
    <row r="49" spans="2:7" ht="12.75">
      <c r="B49" s="233"/>
      <c r="C49" s="233"/>
      <c r="D49" s="233"/>
      <c r="E49" s="233"/>
      <c r="F49" s="233"/>
      <c r="G49" s="233"/>
    </row>
    <row r="50" spans="2:7" ht="12.75">
      <c r="B50" s="233"/>
      <c r="C50" s="233"/>
      <c r="D50" s="233"/>
      <c r="E50" s="233"/>
      <c r="F50" s="233"/>
      <c r="G50" s="233"/>
    </row>
    <row r="51" spans="2:7" ht="12.75">
      <c r="B51" s="233"/>
      <c r="C51" s="233"/>
      <c r="D51" s="233"/>
      <c r="E51" s="233"/>
      <c r="F51" s="233"/>
      <c r="G51" s="233"/>
    </row>
    <row r="52" spans="2:7" ht="12.75">
      <c r="B52" s="233"/>
      <c r="C52" s="233"/>
      <c r="D52" s="233"/>
      <c r="E52" s="233"/>
      <c r="F52" s="233"/>
      <c r="G52" s="233"/>
    </row>
    <row r="53" spans="2:7" ht="12.75">
      <c r="B53" s="233"/>
      <c r="C53" s="233"/>
      <c r="D53" s="233"/>
      <c r="E53" s="233"/>
      <c r="F53" s="233"/>
      <c r="G53" s="233"/>
    </row>
    <row r="54" spans="2:7" ht="12.75">
      <c r="B54" s="233"/>
      <c r="C54" s="233"/>
      <c r="D54" s="233"/>
      <c r="E54" s="233"/>
      <c r="F54" s="233"/>
      <c r="G54" s="233"/>
    </row>
  </sheetData>
  <sheetProtection/>
  <mergeCells count="14">
    <mergeCell ref="B53:G53"/>
    <mergeCell ref="B54:G54"/>
    <mergeCell ref="B48:G48"/>
    <mergeCell ref="B49:G49"/>
    <mergeCell ref="B50:G50"/>
    <mergeCell ref="B51:G51"/>
    <mergeCell ref="B52:G52"/>
    <mergeCell ref="B46:G46"/>
    <mergeCell ref="B47:G47"/>
    <mergeCell ref="B36:G44"/>
    <mergeCell ref="C7:D7"/>
    <mergeCell ref="C8:D8"/>
    <mergeCell ref="E11:G11"/>
    <mergeCell ref="B45:G4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40" t="s">
        <v>17</v>
      </c>
      <c r="B1" s="241"/>
      <c r="C1" s="66" t="str">
        <f>'Krycí list'!D3</f>
        <v>108/20 - Kotelna - Olomoučany</v>
      </c>
      <c r="D1" s="67"/>
      <c r="E1" s="68"/>
      <c r="F1" s="67"/>
      <c r="G1" s="67"/>
      <c r="H1" s="69"/>
      <c r="I1" s="70"/>
    </row>
    <row r="2" spans="1:9" ht="13.5" thickBot="1">
      <c r="A2" s="242" t="s">
        <v>14</v>
      </c>
      <c r="B2" s="243"/>
      <c r="C2" s="71" t="str">
        <f>'Krycí list'!D5</f>
        <v>730 - ÚSTŘEDNÍ VYTÁPĚNÍ</v>
      </c>
      <c r="D2" s="72"/>
      <c r="E2" s="73"/>
      <c r="F2" s="72"/>
      <c r="G2" s="74"/>
      <c r="H2" s="75"/>
      <c r="I2" s="76"/>
    </row>
    <row r="3" ht="13.5" thickTop="1"/>
    <row r="4" spans="1:9" ht="19.5" customHeight="1">
      <c r="A4" s="77" t="s">
        <v>54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27" customFormat="1" ht="13.5" thickBot="1">
      <c r="A6" s="78"/>
      <c r="B6" s="79" t="s">
        <v>55</v>
      </c>
      <c r="C6" s="79"/>
      <c r="D6" s="80"/>
      <c r="E6" s="81" t="s">
        <v>56</v>
      </c>
      <c r="F6" s="82" t="s">
        <v>57</v>
      </c>
      <c r="G6" s="82" t="s">
        <v>58</v>
      </c>
      <c r="H6" s="82" t="s">
        <v>59</v>
      </c>
      <c r="I6" s="83" t="s">
        <v>38</v>
      </c>
    </row>
    <row r="7" spans="1:9" s="27" customFormat="1" ht="12.75">
      <c r="A7" s="232" t="str">
        <f>Položky!B7</f>
        <v>713</v>
      </c>
      <c r="B7" s="212" t="str">
        <f>Položky!C7</f>
        <v>Izolace tepelné</v>
      </c>
      <c r="D7" s="84"/>
      <c r="E7" s="96"/>
      <c r="F7" s="97">
        <f>Položky!G21</f>
        <v>0</v>
      </c>
      <c r="G7" s="97"/>
      <c r="H7" s="97"/>
      <c r="I7" s="98"/>
    </row>
    <row r="8" spans="1:9" s="27" customFormat="1" ht="12.75">
      <c r="A8" s="232" t="str">
        <f>Položky!B22</f>
        <v>731</v>
      </c>
      <c r="B8" s="212" t="str">
        <f>Položky!C22</f>
        <v>Kotelna</v>
      </c>
      <c r="D8" s="84"/>
      <c r="E8" s="96"/>
      <c r="F8" s="97">
        <f>Položky!G84</f>
        <v>0</v>
      </c>
      <c r="G8" s="97"/>
      <c r="H8" s="97"/>
      <c r="I8" s="98"/>
    </row>
    <row r="9" spans="1:9" s="27" customFormat="1" ht="12.75">
      <c r="A9" s="95" t="str">
        <f>Položky!B85</f>
        <v>732</v>
      </c>
      <c r="B9" s="212" t="str">
        <f>Položky!C85</f>
        <v>Strojovny</v>
      </c>
      <c r="D9" s="84"/>
      <c r="E9" s="96"/>
      <c r="F9" s="97">
        <f>Položky!G105</f>
        <v>0</v>
      </c>
      <c r="G9" s="97"/>
      <c r="H9" s="97"/>
      <c r="I9" s="98"/>
    </row>
    <row r="10" spans="1:9" s="27" customFormat="1" ht="12.75">
      <c r="A10" s="232" t="str">
        <f>Položky!B106</f>
        <v>733</v>
      </c>
      <c r="B10" s="212" t="str">
        <f>Položky!C106</f>
        <v>Rozvod potrubí</v>
      </c>
      <c r="D10" s="84"/>
      <c r="E10" s="96"/>
      <c r="F10" s="97">
        <f>Položky!G121</f>
        <v>0</v>
      </c>
      <c r="G10" s="97"/>
      <c r="H10" s="97"/>
      <c r="I10" s="98"/>
    </row>
    <row r="11" spans="1:9" s="27" customFormat="1" ht="12.75">
      <c r="A11" s="232" t="str">
        <f>Položky!B122</f>
        <v>734</v>
      </c>
      <c r="B11" s="212" t="str">
        <f>Položky!C122</f>
        <v>Armatury</v>
      </c>
      <c r="D11" s="84"/>
      <c r="E11" s="96"/>
      <c r="F11" s="97">
        <f>Položky!G154</f>
        <v>0</v>
      </c>
      <c r="G11" s="97"/>
      <c r="H11" s="97"/>
      <c r="I11" s="98"/>
    </row>
    <row r="12" spans="1:9" s="27" customFormat="1" ht="12.75">
      <c r="A12" s="232" t="s">
        <v>86</v>
      </c>
      <c r="B12" s="212" t="str">
        <f>Položky!C155</f>
        <v>Konstrukce zámečnické</v>
      </c>
      <c r="D12" s="84"/>
      <c r="E12" s="96"/>
      <c r="F12" s="97">
        <f>Položky!G167</f>
        <v>0</v>
      </c>
      <c r="G12" s="97"/>
      <c r="H12" s="97"/>
      <c r="I12" s="98"/>
    </row>
    <row r="13" spans="1:9" s="27" customFormat="1" ht="13.5" thickBot="1">
      <c r="A13" s="232" t="s">
        <v>88</v>
      </c>
      <c r="B13" s="212" t="str">
        <f>Položky!C168</f>
        <v>Nátěry</v>
      </c>
      <c r="D13" s="84"/>
      <c r="E13" s="96"/>
      <c r="F13" s="97">
        <f>Položky!G173</f>
        <v>0</v>
      </c>
      <c r="G13" s="97"/>
      <c r="H13" s="97"/>
      <c r="I13" s="98"/>
    </row>
    <row r="14" spans="1:9" s="91" customFormat="1" ht="13.5" thickBot="1">
      <c r="A14" s="85"/>
      <c r="B14" s="86" t="s">
        <v>60</v>
      </c>
      <c r="C14" s="86"/>
      <c r="D14" s="87"/>
      <c r="E14" s="88">
        <f>SUM(E7:E11)</f>
        <v>0</v>
      </c>
      <c r="F14" s="89">
        <f>SUM(F7:F13)</f>
        <v>0</v>
      </c>
      <c r="G14" s="89">
        <f>SUM(G7:G11)</f>
        <v>0</v>
      </c>
      <c r="H14" s="89">
        <f>SUM(H7:H11)</f>
        <v>0</v>
      </c>
      <c r="I14" s="90">
        <f>SUM(I7:I11)</f>
        <v>0</v>
      </c>
    </row>
    <row r="15" spans="1:9" ht="12.75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9.5" customHeight="1">
      <c r="A16" s="244" t="s">
        <v>13</v>
      </c>
      <c r="B16" s="244"/>
      <c r="C16" s="244"/>
      <c r="D16" s="244"/>
      <c r="E16" s="244"/>
      <c r="F16" s="244"/>
      <c r="G16" s="244"/>
      <c r="H16" s="244"/>
      <c r="I16" s="244"/>
    </row>
    <row r="17" ht="13.5" thickBot="1"/>
    <row r="18" spans="1:9" s="27" customFormat="1" ht="13.5" thickBot="1">
      <c r="A18" s="205"/>
      <c r="B18" s="206" t="s">
        <v>121</v>
      </c>
      <c r="C18" s="206"/>
      <c r="D18" s="207"/>
      <c r="E18" s="208" t="s">
        <v>56</v>
      </c>
      <c r="F18" s="209" t="s">
        <v>57</v>
      </c>
      <c r="G18" s="209" t="s">
        <v>58</v>
      </c>
      <c r="H18" s="209" t="s">
        <v>59</v>
      </c>
      <c r="I18" s="210" t="s">
        <v>38</v>
      </c>
    </row>
    <row r="19" spans="1:9" s="27" customFormat="1" ht="12.75">
      <c r="A19" s="211" t="str">
        <f>Položky!B174</f>
        <v>VRN</v>
      </c>
      <c r="B19" s="212" t="str">
        <f>Položky!C174</f>
        <v>Vedleší rozpočtové náklady</v>
      </c>
      <c r="C19" s="213"/>
      <c r="D19" s="214"/>
      <c r="E19" s="215">
        <v>0</v>
      </c>
      <c r="F19" s="216">
        <f>Položky!G176</f>
        <v>0</v>
      </c>
      <c r="G19" s="216">
        <v>0</v>
      </c>
      <c r="H19" s="216">
        <v>0</v>
      </c>
      <c r="I19" s="216">
        <v>0</v>
      </c>
    </row>
    <row r="20" spans="1:9" s="27" customFormat="1" ht="13.5" thickBot="1">
      <c r="A20" s="211" t="str">
        <f>Položky!B177</f>
        <v>OST</v>
      </c>
      <c r="B20" s="212" t="str">
        <f>Položky!C177</f>
        <v>Ostatní rozpočtové náklady</v>
      </c>
      <c r="C20" s="213"/>
      <c r="D20" s="214"/>
      <c r="E20" s="215">
        <v>0</v>
      </c>
      <c r="F20" s="216">
        <f>Položky!G184</f>
        <v>0</v>
      </c>
      <c r="G20" s="216">
        <v>0</v>
      </c>
      <c r="H20" s="216">
        <v>0</v>
      </c>
      <c r="I20" s="216">
        <v>0</v>
      </c>
    </row>
    <row r="21" spans="1:9" s="91" customFormat="1" ht="13.5" thickBot="1">
      <c r="A21" s="217"/>
      <c r="B21" s="218" t="s">
        <v>60</v>
      </c>
      <c r="C21" s="218"/>
      <c r="D21" s="219"/>
      <c r="E21" s="220">
        <f>SUM(E19:E20)</f>
        <v>0</v>
      </c>
      <c r="F21" s="221">
        <f>SUM(F19:F20)</f>
        <v>0</v>
      </c>
      <c r="G21" s="221">
        <f>SUM(G19:G20)</f>
        <v>0</v>
      </c>
      <c r="H21" s="221">
        <f>SUM(H19:H20)</f>
        <v>0</v>
      </c>
      <c r="I21" s="222">
        <f>SUM(I19:I20)</f>
        <v>0</v>
      </c>
    </row>
    <row r="22" spans="6:9" ht="12.75">
      <c r="F22" s="92"/>
      <c r="G22" s="93"/>
      <c r="H22" s="93"/>
      <c r="I22" s="94"/>
    </row>
    <row r="23" spans="6:9" ht="12.75">
      <c r="F23" s="92"/>
      <c r="G23" s="93"/>
      <c r="H23" s="93"/>
      <c r="I23" s="94"/>
    </row>
    <row r="24" spans="6:9" ht="12.75">
      <c r="F24" s="92"/>
      <c r="G24" s="93"/>
      <c r="H24" s="93"/>
      <c r="I24" s="94"/>
    </row>
    <row r="25" spans="6:9" ht="12.75">
      <c r="F25" s="92"/>
      <c r="G25" s="93"/>
      <c r="H25" s="93"/>
      <c r="I25" s="94"/>
    </row>
    <row r="26" spans="6:9" ht="12.75">
      <c r="F26" s="92"/>
      <c r="G26" s="93"/>
      <c r="H26" s="93"/>
      <c r="I26" s="94"/>
    </row>
    <row r="27" spans="6:9" ht="12.75">
      <c r="F27" s="92"/>
      <c r="G27" s="93"/>
      <c r="H27" s="93"/>
      <c r="I27" s="94"/>
    </row>
    <row r="28" spans="6:9" ht="12.75">
      <c r="F28" s="92"/>
      <c r="G28" s="93"/>
      <c r="H28" s="93"/>
      <c r="I28" s="94"/>
    </row>
    <row r="29" spans="6:9" ht="12.75">
      <c r="F29" s="92"/>
      <c r="G29" s="93"/>
      <c r="H29" s="93"/>
      <c r="I29" s="94"/>
    </row>
    <row r="30" spans="6:9" ht="12.75">
      <c r="F30" s="92"/>
      <c r="G30" s="93"/>
      <c r="H30" s="93"/>
      <c r="I30" s="94"/>
    </row>
    <row r="31" spans="6:9" ht="12.75">
      <c r="F31" s="92"/>
      <c r="G31" s="93"/>
      <c r="H31" s="93"/>
      <c r="I31" s="94"/>
    </row>
    <row r="32" spans="6:9" ht="12.75">
      <c r="F32" s="92"/>
      <c r="G32" s="93"/>
      <c r="H32" s="93"/>
      <c r="I32" s="94"/>
    </row>
    <row r="33" spans="6:9" ht="12.75">
      <c r="F33" s="92"/>
      <c r="G33" s="93"/>
      <c r="H33" s="93"/>
      <c r="I33" s="94"/>
    </row>
    <row r="34" spans="6:9" ht="12.75">
      <c r="F34" s="92"/>
      <c r="G34" s="93"/>
      <c r="H34" s="93"/>
      <c r="I34" s="94"/>
    </row>
    <row r="35" spans="6:9" ht="12.75">
      <c r="F35" s="92"/>
      <c r="G35" s="93"/>
      <c r="H35" s="93"/>
      <c r="I35" s="94"/>
    </row>
    <row r="36" spans="6:9" ht="12.75">
      <c r="F36" s="92"/>
      <c r="G36" s="93"/>
      <c r="H36" s="93"/>
      <c r="I36" s="94"/>
    </row>
    <row r="37" spans="6:9" ht="12.75">
      <c r="F37" s="92"/>
      <c r="G37" s="93"/>
      <c r="H37" s="93"/>
      <c r="I37" s="94"/>
    </row>
    <row r="38" spans="6:9" ht="12.75">
      <c r="F38" s="92"/>
      <c r="G38" s="93"/>
      <c r="H38" s="93"/>
      <c r="I38" s="94"/>
    </row>
    <row r="39" spans="6:9" ht="12.75">
      <c r="F39" s="92"/>
      <c r="G39" s="93"/>
      <c r="H39" s="93"/>
      <c r="I39" s="94"/>
    </row>
    <row r="40" spans="6:9" ht="12.75">
      <c r="F40" s="92"/>
      <c r="G40" s="93"/>
      <c r="H40" s="93"/>
      <c r="I40" s="94"/>
    </row>
    <row r="41" spans="6:9" ht="12.75">
      <c r="F41" s="92"/>
      <c r="G41" s="93"/>
      <c r="H41" s="93"/>
      <c r="I41" s="94"/>
    </row>
    <row r="42" spans="6:9" ht="12.75">
      <c r="F42" s="92"/>
      <c r="G42" s="93"/>
      <c r="H42" s="93"/>
      <c r="I42" s="94"/>
    </row>
    <row r="43" spans="6:9" ht="12.75">
      <c r="F43" s="92"/>
      <c r="G43" s="93"/>
      <c r="H43" s="93"/>
      <c r="I43" s="94"/>
    </row>
    <row r="44" spans="6:9" ht="12.75">
      <c r="F44" s="92"/>
      <c r="G44" s="93"/>
      <c r="H44" s="93"/>
      <c r="I44" s="94"/>
    </row>
    <row r="45" spans="6:9" ht="12.75">
      <c r="F45" s="92"/>
      <c r="G45" s="93"/>
      <c r="H45" s="93"/>
      <c r="I45" s="94"/>
    </row>
    <row r="46" spans="6:9" ht="12.75">
      <c r="F46" s="92"/>
      <c r="G46" s="93"/>
      <c r="H46" s="93"/>
      <c r="I46" s="94"/>
    </row>
    <row r="47" spans="6:9" ht="12.75">
      <c r="F47" s="92"/>
      <c r="G47" s="93"/>
      <c r="H47" s="93"/>
      <c r="I47" s="94"/>
    </row>
    <row r="48" spans="6:9" ht="12.75">
      <c r="F48" s="92"/>
      <c r="G48" s="93"/>
      <c r="H48" s="93"/>
      <c r="I48" s="94"/>
    </row>
    <row r="49" spans="6:9" ht="12.75">
      <c r="F49" s="92"/>
      <c r="G49" s="93"/>
      <c r="H49" s="93"/>
      <c r="I49" s="94"/>
    </row>
    <row r="50" spans="6:9" ht="12.75">
      <c r="F50" s="92"/>
      <c r="G50" s="93"/>
      <c r="H50" s="93"/>
      <c r="I50" s="94"/>
    </row>
    <row r="51" spans="6:9" ht="12.75">
      <c r="F51" s="92"/>
      <c r="G51" s="93"/>
      <c r="H51" s="93"/>
      <c r="I51" s="94"/>
    </row>
    <row r="52" spans="6:9" ht="12.75">
      <c r="F52" s="92"/>
      <c r="G52" s="93"/>
      <c r="H52" s="93"/>
      <c r="I52" s="94"/>
    </row>
    <row r="53" spans="6:9" ht="12.75">
      <c r="F53" s="92"/>
      <c r="G53" s="93"/>
      <c r="H53" s="93"/>
      <c r="I53" s="94"/>
    </row>
    <row r="54" spans="6:9" ht="12.75">
      <c r="F54" s="92"/>
      <c r="G54" s="93"/>
      <c r="H54" s="93"/>
      <c r="I54" s="94"/>
    </row>
    <row r="55" spans="6:9" ht="12.75">
      <c r="F55" s="92"/>
      <c r="G55" s="93"/>
      <c r="H55" s="93"/>
      <c r="I55" s="94"/>
    </row>
    <row r="56" spans="6:9" ht="12.75">
      <c r="F56" s="92"/>
      <c r="G56" s="93"/>
      <c r="H56" s="93"/>
      <c r="I56" s="94"/>
    </row>
    <row r="57" spans="6:9" ht="12.75">
      <c r="F57" s="92"/>
      <c r="G57" s="93"/>
      <c r="H57" s="93"/>
      <c r="I57" s="94"/>
    </row>
    <row r="58" spans="6:9" ht="12.75">
      <c r="F58" s="92"/>
      <c r="G58" s="93"/>
      <c r="H58" s="93"/>
      <c r="I58" s="94"/>
    </row>
    <row r="59" spans="6:9" ht="12.75">
      <c r="F59" s="92"/>
      <c r="G59" s="93"/>
      <c r="H59" s="93"/>
      <c r="I59" s="94"/>
    </row>
    <row r="60" spans="6:9" ht="12.75">
      <c r="F60" s="92"/>
      <c r="G60" s="93"/>
      <c r="H60" s="93"/>
      <c r="I60" s="94"/>
    </row>
    <row r="61" spans="6:9" ht="12.75">
      <c r="F61" s="92"/>
      <c r="G61" s="93"/>
      <c r="H61" s="93"/>
      <c r="I61" s="94"/>
    </row>
  </sheetData>
  <sheetProtection/>
  <mergeCells count="3">
    <mergeCell ref="A1:B1"/>
    <mergeCell ref="A2:B2"/>
    <mergeCell ref="A16:I1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257"/>
  <sheetViews>
    <sheetView showGridLines="0" showZeros="0" tabSelected="1" zoomScale="125" zoomScaleNormal="125" zoomScalePageLayoutView="0" workbookViewId="0" topLeftCell="A100">
      <selection activeCell="B160" sqref="B160"/>
    </sheetView>
  </sheetViews>
  <sheetFormatPr defaultColWidth="9.00390625" defaultRowHeight="12.75"/>
  <cols>
    <col min="1" max="1" width="4.375" style="100" customWidth="1"/>
    <col min="2" max="2" width="14.75390625" style="100" customWidth="1"/>
    <col min="3" max="3" width="83.25390625" style="100" customWidth="1"/>
    <col min="4" max="4" width="5.625" style="100" customWidth="1"/>
    <col min="5" max="5" width="8.625" style="109" customWidth="1"/>
    <col min="6" max="6" width="9.875" style="100" customWidth="1"/>
    <col min="7" max="7" width="13.875" style="100" customWidth="1"/>
    <col min="8" max="16384" width="9.125" style="100" customWidth="1"/>
  </cols>
  <sheetData>
    <row r="1" spans="1:7" ht="15.75">
      <c r="A1" s="245" t="s">
        <v>276</v>
      </c>
      <c r="B1" s="245"/>
      <c r="C1" s="245"/>
      <c r="D1" s="245"/>
      <c r="E1" s="245"/>
      <c r="F1" s="245"/>
      <c r="G1" s="245"/>
    </row>
    <row r="2" spans="2:7" ht="13.5" thickBot="1">
      <c r="B2" s="101"/>
      <c r="C2" s="102"/>
      <c r="D2" s="102"/>
      <c r="E2" s="103"/>
      <c r="F2" s="102"/>
      <c r="G2" s="102"/>
    </row>
    <row r="3" spans="1:7" ht="13.5" thickTop="1">
      <c r="A3" s="246" t="s">
        <v>17</v>
      </c>
      <c r="B3" s="247"/>
      <c r="C3" s="104" t="str">
        <f>Rekapitulace!C1</f>
        <v>108/20 - Kotelna - Olomoučany</v>
      </c>
      <c r="D3" s="105"/>
      <c r="E3" s="106"/>
      <c r="F3" s="105"/>
      <c r="G3" s="107"/>
    </row>
    <row r="4" spans="1:7" ht="13.5" thickBot="1">
      <c r="A4" s="248" t="s">
        <v>14</v>
      </c>
      <c r="B4" s="249"/>
      <c r="C4" s="194" t="str">
        <f>Rekapitulace!C2</f>
        <v>730 - ÚSTŘEDNÍ VYTÁPĚNÍ</v>
      </c>
      <c r="D4" s="111"/>
      <c r="E4" s="117"/>
      <c r="F4" s="111"/>
      <c r="G4" s="195"/>
    </row>
    <row r="5" spans="1:7" ht="13.5" thickBot="1">
      <c r="A5" s="196"/>
      <c r="B5" s="197"/>
      <c r="C5" s="197"/>
      <c r="D5" s="198"/>
      <c r="E5" s="199"/>
      <c r="F5" s="198"/>
      <c r="G5" s="200"/>
    </row>
    <row r="6" spans="1:7" ht="12.75">
      <c r="A6" s="131" t="s">
        <v>62</v>
      </c>
      <c r="B6" s="132" t="s">
        <v>63</v>
      </c>
      <c r="C6" s="132" t="s">
        <v>64</v>
      </c>
      <c r="D6" s="132" t="s">
        <v>65</v>
      </c>
      <c r="E6" s="133" t="s">
        <v>66</v>
      </c>
      <c r="F6" s="132" t="s">
        <v>67</v>
      </c>
      <c r="G6" s="134" t="s">
        <v>68</v>
      </c>
    </row>
    <row r="7" spans="1:8" ht="12.75">
      <c r="A7" s="135" t="s">
        <v>69</v>
      </c>
      <c r="B7" s="120" t="s">
        <v>71</v>
      </c>
      <c r="C7" s="121" t="s">
        <v>72</v>
      </c>
      <c r="D7" s="122"/>
      <c r="E7" s="123"/>
      <c r="F7" s="123"/>
      <c r="G7" s="136"/>
      <c r="H7" s="110"/>
    </row>
    <row r="8" spans="1:7" s="108" customFormat="1" ht="12">
      <c r="A8" s="181">
        <v>1</v>
      </c>
      <c r="B8" s="183" t="s">
        <v>103</v>
      </c>
      <c r="C8" s="184" t="s">
        <v>104</v>
      </c>
      <c r="D8" s="185" t="s">
        <v>73</v>
      </c>
      <c r="E8" s="186">
        <v>62</v>
      </c>
      <c r="F8" s="186"/>
      <c r="G8" s="169">
        <f aca="true" t="shared" si="0" ref="G8:G17">E8*F8</f>
        <v>0</v>
      </c>
    </row>
    <row r="9" spans="1:7" s="108" customFormat="1" ht="12">
      <c r="A9" s="181">
        <f aca="true" t="shared" si="1" ref="A9:A20">1+A8</f>
        <v>2</v>
      </c>
      <c r="B9" s="184">
        <v>713463312</v>
      </c>
      <c r="C9" s="184" t="s">
        <v>111</v>
      </c>
      <c r="D9" s="185" t="s">
        <v>73</v>
      </c>
      <c r="E9" s="187">
        <v>44</v>
      </c>
      <c r="F9" s="186"/>
      <c r="G9" s="169">
        <f t="shared" si="0"/>
        <v>0</v>
      </c>
    </row>
    <row r="10" spans="1:7" s="108" customFormat="1" ht="12">
      <c r="A10" s="181">
        <f t="shared" si="1"/>
        <v>3</v>
      </c>
      <c r="B10" s="183" t="s">
        <v>182</v>
      </c>
      <c r="C10" s="188" t="s">
        <v>183</v>
      </c>
      <c r="D10" s="185" t="s">
        <v>73</v>
      </c>
      <c r="E10" s="187">
        <v>77</v>
      </c>
      <c r="F10" s="186"/>
      <c r="G10" s="171">
        <f t="shared" si="0"/>
        <v>0</v>
      </c>
    </row>
    <row r="11" spans="1:7" s="108" customFormat="1" ht="12">
      <c r="A11" s="181">
        <f t="shared" si="1"/>
        <v>4</v>
      </c>
      <c r="B11" s="183" t="s">
        <v>184</v>
      </c>
      <c r="C11" s="188" t="s">
        <v>185</v>
      </c>
      <c r="D11" s="185" t="s">
        <v>73</v>
      </c>
      <c r="E11" s="187">
        <v>8</v>
      </c>
      <c r="F11" s="186"/>
      <c r="G11" s="171">
        <f t="shared" si="0"/>
        <v>0</v>
      </c>
    </row>
    <row r="12" spans="1:7" s="108" customFormat="1" ht="12">
      <c r="A12" s="181">
        <f t="shared" si="1"/>
        <v>5</v>
      </c>
      <c r="B12" s="183" t="s">
        <v>186</v>
      </c>
      <c r="C12" s="188" t="s">
        <v>187</v>
      </c>
      <c r="D12" s="185" t="s">
        <v>73</v>
      </c>
      <c r="E12" s="186">
        <v>18</v>
      </c>
      <c r="F12" s="186"/>
      <c r="G12" s="171">
        <f t="shared" si="0"/>
        <v>0</v>
      </c>
    </row>
    <row r="13" spans="1:7" s="108" customFormat="1" ht="12">
      <c r="A13" s="181">
        <f t="shared" si="1"/>
        <v>6</v>
      </c>
      <c r="B13" s="183" t="s">
        <v>188</v>
      </c>
      <c r="C13" s="188" t="s">
        <v>189</v>
      </c>
      <c r="D13" s="185" t="s">
        <v>73</v>
      </c>
      <c r="E13" s="190">
        <v>36</v>
      </c>
      <c r="F13" s="186"/>
      <c r="G13" s="171">
        <f t="shared" si="0"/>
        <v>0</v>
      </c>
    </row>
    <row r="14" spans="1:7" s="108" customFormat="1" ht="12">
      <c r="A14" s="181">
        <f t="shared" si="1"/>
        <v>7</v>
      </c>
      <c r="B14" s="183" t="s">
        <v>190</v>
      </c>
      <c r="C14" s="188" t="s">
        <v>191</v>
      </c>
      <c r="D14" s="185" t="s">
        <v>73</v>
      </c>
      <c r="E14" s="187">
        <v>24</v>
      </c>
      <c r="F14" s="186"/>
      <c r="G14" s="171">
        <f t="shared" si="0"/>
        <v>0</v>
      </c>
    </row>
    <row r="15" spans="1:7" s="108" customFormat="1" ht="12">
      <c r="A15" s="181">
        <f t="shared" si="1"/>
        <v>8</v>
      </c>
      <c r="B15" s="183" t="s">
        <v>192</v>
      </c>
      <c r="C15" s="188" t="s">
        <v>193</v>
      </c>
      <c r="D15" s="185" t="s">
        <v>73</v>
      </c>
      <c r="E15" s="186">
        <v>20</v>
      </c>
      <c r="F15" s="186"/>
      <c r="G15" s="171">
        <f t="shared" si="0"/>
        <v>0</v>
      </c>
    </row>
    <row r="16" spans="1:7" s="108" customFormat="1" ht="12">
      <c r="A16" s="181">
        <f t="shared" si="1"/>
        <v>9</v>
      </c>
      <c r="B16" s="183" t="s">
        <v>194</v>
      </c>
      <c r="C16" s="188" t="s">
        <v>195</v>
      </c>
      <c r="D16" s="185" t="s">
        <v>73</v>
      </c>
      <c r="E16" s="190">
        <v>8</v>
      </c>
      <c r="F16" s="186"/>
      <c r="G16" s="171">
        <f t="shared" si="0"/>
        <v>0</v>
      </c>
    </row>
    <row r="17" spans="1:7" s="108" customFormat="1" ht="12">
      <c r="A17" s="181">
        <f t="shared" si="1"/>
        <v>10</v>
      </c>
      <c r="B17" s="183" t="s">
        <v>196</v>
      </c>
      <c r="C17" s="188" t="s">
        <v>197</v>
      </c>
      <c r="D17" s="185" t="s">
        <v>73</v>
      </c>
      <c r="E17" s="187">
        <v>69</v>
      </c>
      <c r="F17" s="186"/>
      <c r="G17" s="171">
        <f t="shared" si="0"/>
        <v>0</v>
      </c>
    </row>
    <row r="18" spans="1:7" s="108" customFormat="1" ht="12">
      <c r="A18" s="181">
        <f t="shared" si="1"/>
        <v>11</v>
      </c>
      <c r="B18" s="183" t="s">
        <v>91</v>
      </c>
      <c r="C18" s="184" t="s">
        <v>277</v>
      </c>
      <c r="D18" s="185" t="s">
        <v>61</v>
      </c>
      <c r="E18" s="186">
        <v>33</v>
      </c>
      <c r="F18" s="186">
        <f>SUM(G11:G17)</f>
        <v>0</v>
      </c>
      <c r="G18" s="171">
        <f>E18*F18*0.01</f>
        <v>0</v>
      </c>
    </row>
    <row r="19" spans="1:7" s="108" customFormat="1" ht="12">
      <c r="A19" s="181">
        <f t="shared" si="1"/>
        <v>12</v>
      </c>
      <c r="B19" s="183" t="s">
        <v>91</v>
      </c>
      <c r="C19" s="188" t="s">
        <v>278</v>
      </c>
      <c r="D19" s="185" t="s">
        <v>76</v>
      </c>
      <c r="E19" s="186">
        <v>62</v>
      </c>
      <c r="F19" s="186"/>
      <c r="G19" s="171">
        <f>E19*F19</f>
        <v>0</v>
      </c>
    </row>
    <row r="20" spans="1:7" s="108" customFormat="1" ht="12">
      <c r="A20" s="181">
        <f t="shared" si="1"/>
        <v>13</v>
      </c>
      <c r="B20" s="184">
        <v>998713103</v>
      </c>
      <c r="C20" s="188" t="s">
        <v>105</v>
      </c>
      <c r="D20" s="185" t="s">
        <v>74</v>
      </c>
      <c r="E20" s="166">
        <v>0.2</v>
      </c>
      <c r="F20" s="186"/>
      <c r="G20" s="171">
        <f>E20*F20</f>
        <v>0</v>
      </c>
    </row>
    <row r="21" spans="1:7" ht="12.75">
      <c r="A21" s="139"/>
      <c r="B21" s="125" t="s">
        <v>70</v>
      </c>
      <c r="C21" s="126" t="str">
        <f>CONCATENATE(B7," ",C7)</f>
        <v>713 Izolace tepelné</v>
      </c>
      <c r="D21" s="124"/>
      <c r="E21" s="127"/>
      <c r="F21" s="127"/>
      <c r="G21" s="140">
        <f>SUM(G7:G20)</f>
        <v>0</v>
      </c>
    </row>
    <row r="22" spans="1:8" ht="12.75">
      <c r="A22" s="135" t="s">
        <v>69</v>
      </c>
      <c r="B22" s="120" t="s">
        <v>75</v>
      </c>
      <c r="C22" s="128" t="s">
        <v>117</v>
      </c>
      <c r="D22" s="122"/>
      <c r="E22" s="123"/>
      <c r="F22" s="123"/>
      <c r="G22" s="136"/>
      <c r="H22" s="110"/>
    </row>
    <row r="23" spans="1:7" ht="399.75" customHeight="1">
      <c r="A23" s="137">
        <f>1+A20</f>
        <v>14</v>
      </c>
      <c r="B23" s="189" t="s">
        <v>91</v>
      </c>
      <c r="C23" s="188" t="s">
        <v>280</v>
      </c>
      <c r="D23" s="185" t="s">
        <v>102</v>
      </c>
      <c r="E23" s="187">
        <v>1</v>
      </c>
      <c r="F23" s="186"/>
      <c r="G23" s="138">
        <f aca="true" t="shared" si="2" ref="G23:G53">E23*F23</f>
        <v>0</v>
      </c>
    </row>
    <row r="24" spans="1:7" ht="399.75" customHeight="1">
      <c r="A24" s="181">
        <f aca="true" t="shared" si="3" ref="A24:A83">1+A23</f>
        <v>15</v>
      </c>
      <c r="B24" s="189" t="s">
        <v>91</v>
      </c>
      <c r="C24" s="188" t="s">
        <v>281</v>
      </c>
      <c r="D24" s="185" t="s">
        <v>102</v>
      </c>
      <c r="E24" s="187">
        <v>1</v>
      </c>
      <c r="F24" s="186"/>
      <c r="G24" s="138">
        <f>E24*F24</f>
        <v>0</v>
      </c>
    </row>
    <row r="25" spans="1:7" ht="12.75">
      <c r="A25" s="181">
        <f t="shared" si="3"/>
        <v>16</v>
      </c>
      <c r="B25" s="189" t="s">
        <v>91</v>
      </c>
      <c r="C25" s="188" t="s">
        <v>282</v>
      </c>
      <c r="D25" s="185" t="s">
        <v>102</v>
      </c>
      <c r="E25" s="187">
        <v>2</v>
      </c>
      <c r="F25" s="186"/>
      <c r="G25" s="138">
        <f t="shared" si="2"/>
        <v>0</v>
      </c>
    </row>
    <row r="26" spans="1:7" ht="12.75">
      <c r="A26" s="181">
        <f t="shared" si="3"/>
        <v>17</v>
      </c>
      <c r="B26" s="189" t="s">
        <v>91</v>
      </c>
      <c r="C26" s="188" t="s">
        <v>122</v>
      </c>
      <c r="D26" s="185" t="s">
        <v>102</v>
      </c>
      <c r="E26" s="187">
        <v>1</v>
      </c>
      <c r="F26" s="186"/>
      <c r="G26" s="138">
        <f t="shared" si="2"/>
        <v>0</v>
      </c>
    </row>
    <row r="27" spans="1:7" ht="12.75">
      <c r="A27" s="181">
        <f t="shared" si="3"/>
        <v>18</v>
      </c>
      <c r="B27" s="189" t="s">
        <v>91</v>
      </c>
      <c r="C27" s="188" t="s">
        <v>123</v>
      </c>
      <c r="D27" s="185" t="s">
        <v>102</v>
      </c>
      <c r="E27" s="187">
        <v>1</v>
      </c>
      <c r="F27" s="186"/>
      <c r="G27" s="138">
        <f t="shared" si="2"/>
        <v>0</v>
      </c>
    </row>
    <row r="28" spans="1:7" ht="12.75">
      <c r="A28" s="181">
        <f t="shared" si="3"/>
        <v>19</v>
      </c>
      <c r="B28" s="189" t="s">
        <v>91</v>
      </c>
      <c r="C28" s="188" t="s">
        <v>130</v>
      </c>
      <c r="D28" s="185" t="s">
        <v>76</v>
      </c>
      <c r="E28" s="187">
        <v>2</v>
      </c>
      <c r="F28" s="186"/>
      <c r="G28" s="138">
        <f t="shared" si="2"/>
        <v>0</v>
      </c>
    </row>
    <row r="29" spans="1:7" ht="12.75">
      <c r="A29" s="181">
        <f t="shared" si="3"/>
        <v>20</v>
      </c>
      <c r="B29" s="189" t="s">
        <v>91</v>
      </c>
      <c r="C29" s="188" t="s">
        <v>124</v>
      </c>
      <c r="D29" s="185" t="s">
        <v>76</v>
      </c>
      <c r="E29" s="187">
        <v>1</v>
      </c>
      <c r="F29" s="186"/>
      <c r="G29" s="138">
        <f aca="true" t="shared" si="4" ref="G29:G37">E29*F29</f>
        <v>0</v>
      </c>
    </row>
    <row r="30" spans="1:7" ht="22.5">
      <c r="A30" s="181">
        <f t="shared" si="3"/>
        <v>21</v>
      </c>
      <c r="B30" s="189" t="s">
        <v>91</v>
      </c>
      <c r="C30" s="188" t="s">
        <v>128</v>
      </c>
      <c r="D30" s="185" t="s">
        <v>102</v>
      </c>
      <c r="E30" s="187">
        <v>2</v>
      </c>
      <c r="F30" s="186"/>
      <c r="G30" s="138">
        <f t="shared" si="4"/>
        <v>0</v>
      </c>
    </row>
    <row r="31" spans="1:7" ht="12.75">
      <c r="A31" s="181">
        <f t="shared" si="3"/>
        <v>22</v>
      </c>
      <c r="B31" s="189" t="s">
        <v>91</v>
      </c>
      <c r="C31" s="188" t="s">
        <v>240</v>
      </c>
      <c r="D31" s="185" t="s">
        <v>76</v>
      </c>
      <c r="E31" s="187">
        <v>2</v>
      </c>
      <c r="F31" s="186"/>
      <c r="G31" s="138">
        <f t="shared" si="4"/>
        <v>0</v>
      </c>
    </row>
    <row r="32" spans="1:7" ht="12.75">
      <c r="A32" s="181">
        <f t="shared" si="3"/>
        <v>23</v>
      </c>
      <c r="B32" s="189" t="s">
        <v>91</v>
      </c>
      <c r="C32" s="188" t="s">
        <v>129</v>
      </c>
      <c r="D32" s="185" t="s">
        <v>76</v>
      </c>
      <c r="E32" s="187">
        <v>1</v>
      </c>
      <c r="F32" s="186"/>
      <c r="G32" s="138">
        <f t="shared" si="4"/>
        <v>0</v>
      </c>
    </row>
    <row r="33" spans="1:7" ht="12.75">
      <c r="A33" s="181">
        <f t="shared" si="3"/>
        <v>24</v>
      </c>
      <c r="B33" s="189" t="s">
        <v>91</v>
      </c>
      <c r="C33" s="188" t="s">
        <v>125</v>
      </c>
      <c r="D33" s="185" t="s">
        <v>76</v>
      </c>
      <c r="E33" s="187">
        <v>1</v>
      </c>
      <c r="F33" s="186"/>
      <c r="G33" s="138">
        <f t="shared" si="4"/>
        <v>0</v>
      </c>
    </row>
    <row r="34" spans="1:7" ht="12.75">
      <c r="A34" s="181">
        <f t="shared" si="3"/>
        <v>25</v>
      </c>
      <c r="B34" s="189" t="s">
        <v>91</v>
      </c>
      <c r="C34" s="188" t="s">
        <v>126</v>
      </c>
      <c r="D34" s="185" t="s">
        <v>76</v>
      </c>
      <c r="E34" s="187">
        <v>1</v>
      </c>
      <c r="F34" s="186"/>
      <c r="G34" s="138">
        <f t="shared" si="4"/>
        <v>0</v>
      </c>
    </row>
    <row r="35" spans="1:7" ht="12.75">
      <c r="A35" s="181">
        <f t="shared" si="3"/>
        <v>26</v>
      </c>
      <c r="B35" s="189" t="s">
        <v>91</v>
      </c>
      <c r="C35" s="188" t="s">
        <v>127</v>
      </c>
      <c r="D35" s="185" t="s">
        <v>76</v>
      </c>
      <c r="E35" s="187">
        <v>5</v>
      </c>
      <c r="F35" s="186"/>
      <c r="G35" s="138">
        <f>E35*F35</f>
        <v>0</v>
      </c>
    </row>
    <row r="36" spans="1:7" ht="12.75">
      <c r="A36" s="181">
        <f t="shared" si="3"/>
        <v>27</v>
      </c>
      <c r="B36" s="189" t="s">
        <v>91</v>
      </c>
      <c r="C36" s="188" t="s">
        <v>238</v>
      </c>
      <c r="D36" s="185" t="s">
        <v>102</v>
      </c>
      <c r="E36" s="187">
        <v>2</v>
      </c>
      <c r="F36" s="186"/>
      <c r="G36" s="138">
        <f>E36*F36</f>
        <v>0</v>
      </c>
    </row>
    <row r="37" spans="1:7" ht="12.75">
      <c r="A37" s="181">
        <f t="shared" si="3"/>
        <v>28</v>
      </c>
      <c r="B37" s="189" t="s">
        <v>91</v>
      </c>
      <c r="C37" s="188" t="s">
        <v>262</v>
      </c>
      <c r="D37" s="185" t="s">
        <v>102</v>
      </c>
      <c r="E37" s="187">
        <v>2</v>
      </c>
      <c r="F37" s="186"/>
      <c r="G37" s="138">
        <f t="shared" si="4"/>
        <v>0</v>
      </c>
    </row>
    <row r="38" spans="1:7" ht="12.75">
      <c r="A38" s="181">
        <f t="shared" si="3"/>
        <v>29</v>
      </c>
      <c r="B38" s="189" t="s">
        <v>91</v>
      </c>
      <c r="C38" s="188" t="s">
        <v>239</v>
      </c>
      <c r="D38" s="185" t="s">
        <v>102</v>
      </c>
      <c r="E38" s="187">
        <v>1</v>
      </c>
      <c r="F38" s="186"/>
      <c r="G38" s="138">
        <f>E38*F38</f>
        <v>0</v>
      </c>
    </row>
    <row r="39" spans="1:7" ht="12.75">
      <c r="A39" s="181">
        <f t="shared" si="3"/>
        <v>30</v>
      </c>
      <c r="B39" s="189" t="s">
        <v>241</v>
      </c>
      <c r="C39" s="188" t="s">
        <v>283</v>
      </c>
      <c r="D39" s="185" t="s">
        <v>76</v>
      </c>
      <c r="E39" s="187">
        <v>1</v>
      </c>
      <c r="F39" s="186"/>
      <c r="G39" s="138">
        <f>E39*F39</f>
        <v>0</v>
      </c>
    </row>
    <row r="40" spans="1:7" ht="12.75">
      <c r="A40" s="181">
        <f t="shared" si="3"/>
        <v>31</v>
      </c>
      <c r="B40" s="189" t="s">
        <v>242</v>
      </c>
      <c r="C40" s="188" t="s">
        <v>284</v>
      </c>
      <c r="D40" s="185" t="s">
        <v>76</v>
      </c>
      <c r="E40" s="187">
        <v>1</v>
      </c>
      <c r="F40" s="186"/>
      <c r="G40" s="138">
        <f>E40*F40</f>
        <v>0</v>
      </c>
    </row>
    <row r="41" spans="1:7" ht="12.75">
      <c r="A41" s="181">
        <f t="shared" si="3"/>
        <v>32</v>
      </c>
      <c r="B41" s="189" t="s">
        <v>243</v>
      </c>
      <c r="C41" s="188" t="s">
        <v>285</v>
      </c>
      <c r="D41" s="185" t="s">
        <v>76</v>
      </c>
      <c r="E41" s="187">
        <v>5</v>
      </c>
      <c r="F41" s="186"/>
      <c r="G41" s="138">
        <f>E41*F41</f>
        <v>0</v>
      </c>
    </row>
    <row r="42" spans="1:7" ht="12.75">
      <c r="A42" s="181">
        <f t="shared" si="3"/>
        <v>33</v>
      </c>
      <c r="B42" s="189" t="s">
        <v>244</v>
      </c>
      <c r="C42" s="188" t="s">
        <v>286</v>
      </c>
      <c r="D42" s="185" t="s">
        <v>76</v>
      </c>
      <c r="E42" s="187">
        <v>2</v>
      </c>
      <c r="F42" s="186"/>
      <c r="G42" s="138">
        <f>E42*F42</f>
        <v>0</v>
      </c>
    </row>
    <row r="43" spans="1:7" ht="12.75">
      <c r="A43" s="181">
        <f t="shared" si="3"/>
        <v>34</v>
      </c>
      <c r="B43" s="189" t="s">
        <v>245</v>
      </c>
      <c r="C43" s="188" t="s">
        <v>287</v>
      </c>
      <c r="D43" s="185" t="s">
        <v>76</v>
      </c>
      <c r="E43" s="187">
        <v>2</v>
      </c>
      <c r="F43" s="166"/>
      <c r="G43" s="138">
        <f t="shared" si="2"/>
        <v>0</v>
      </c>
    </row>
    <row r="44" spans="1:7" ht="12.75">
      <c r="A44" s="181">
        <f t="shared" si="3"/>
        <v>35</v>
      </c>
      <c r="B44" s="189" t="s">
        <v>246</v>
      </c>
      <c r="C44" s="188" t="s">
        <v>288</v>
      </c>
      <c r="D44" s="185" t="s">
        <v>76</v>
      </c>
      <c r="E44" s="187">
        <v>1</v>
      </c>
      <c r="F44" s="166"/>
      <c r="G44" s="138">
        <f t="shared" si="2"/>
        <v>0</v>
      </c>
    </row>
    <row r="45" spans="1:7" ht="12.75">
      <c r="A45" s="181">
        <f t="shared" si="3"/>
        <v>36</v>
      </c>
      <c r="B45" s="189" t="s">
        <v>247</v>
      </c>
      <c r="C45" s="188" t="s">
        <v>289</v>
      </c>
      <c r="D45" s="185" t="s">
        <v>76</v>
      </c>
      <c r="E45" s="187">
        <v>1</v>
      </c>
      <c r="F45" s="166"/>
      <c r="G45" s="138">
        <f t="shared" si="2"/>
        <v>0</v>
      </c>
    </row>
    <row r="46" spans="1:10" ht="12.75">
      <c r="A46" s="181">
        <f t="shared" si="3"/>
        <v>37</v>
      </c>
      <c r="B46" s="189" t="s">
        <v>248</v>
      </c>
      <c r="C46" s="188" t="s">
        <v>290</v>
      </c>
      <c r="D46" s="185" t="s">
        <v>76</v>
      </c>
      <c r="E46" s="187">
        <v>2</v>
      </c>
      <c r="F46" s="186"/>
      <c r="G46" s="171">
        <f t="shared" si="2"/>
        <v>0</v>
      </c>
      <c r="H46" s="118"/>
      <c r="I46" s="118"/>
      <c r="J46" s="118"/>
    </row>
    <row r="47" spans="1:7" s="118" customFormat="1" ht="12.75">
      <c r="A47" s="181">
        <f t="shared" si="3"/>
        <v>38</v>
      </c>
      <c r="B47" s="189" t="s">
        <v>249</v>
      </c>
      <c r="C47" s="188" t="s">
        <v>291</v>
      </c>
      <c r="D47" s="185" t="s">
        <v>76</v>
      </c>
      <c r="E47" s="190">
        <v>3</v>
      </c>
      <c r="F47" s="190"/>
      <c r="G47" s="169">
        <f t="shared" si="2"/>
        <v>0</v>
      </c>
    </row>
    <row r="48" spans="1:10" s="118" customFormat="1" ht="12.75">
      <c r="A48" s="181">
        <f t="shared" si="3"/>
        <v>39</v>
      </c>
      <c r="B48" s="189" t="s">
        <v>250</v>
      </c>
      <c r="C48" s="188" t="s">
        <v>292</v>
      </c>
      <c r="D48" s="185" t="s">
        <v>76</v>
      </c>
      <c r="E48" s="190">
        <v>1</v>
      </c>
      <c r="F48" s="190"/>
      <c r="G48" s="169">
        <f t="shared" si="2"/>
        <v>0</v>
      </c>
      <c r="H48" s="119"/>
      <c r="I48" s="119"/>
      <c r="J48" s="119"/>
    </row>
    <row r="49" spans="1:7" s="119" customFormat="1" ht="12">
      <c r="A49" s="181">
        <f t="shared" si="3"/>
        <v>40</v>
      </c>
      <c r="B49" s="189" t="s">
        <v>247</v>
      </c>
      <c r="C49" s="188" t="s">
        <v>293</v>
      </c>
      <c r="D49" s="185" t="s">
        <v>76</v>
      </c>
      <c r="E49" s="187">
        <v>1</v>
      </c>
      <c r="F49" s="187"/>
      <c r="G49" s="170">
        <f t="shared" si="2"/>
        <v>0</v>
      </c>
    </row>
    <row r="50" spans="1:7" s="119" customFormat="1" ht="12.75" customHeight="1">
      <c r="A50" s="181">
        <f t="shared" si="3"/>
        <v>41</v>
      </c>
      <c r="B50" s="189" t="s">
        <v>251</v>
      </c>
      <c r="C50" s="188" t="s">
        <v>294</v>
      </c>
      <c r="D50" s="185" t="s">
        <v>76</v>
      </c>
      <c r="E50" s="187">
        <v>1</v>
      </c>
      <c r="F50" s="187"/>
      <c r="G50" s="170">
        <f t="shared" si="2"/>
        <v>0</v>
      </c>
    </row>
    <row r="51" spans="1:7" s="119" customFormat="1" ht="12">
      <c r="A51" s="181">
        <f t="shared" si="3"/>
        <v>42</v>
      </c>
      <c r="B51" s="189" t="s">
        <v>243</v>
      </c>
      <c r="C51" s="188" t="s">
        <v>295</v>
      </c>
      <c r="D51" s="185" t="s">
        <v>76</v>
      </c>
      <c r="E51" s="187">
        <v>7</v>
      </c>
      <c r="F51" s="187"/>
      <c r="G51" s="170">
        <f t="shared" si="2"/>
        <v>0</v>
      </c>
    </row>
    <row r="52" spans="1:10" s="119" customFormat="1" ht="12.75">
      <c r="A52" s="181">
        <f t="shared" si="3"/>
        <v>43</v>
      </c>
      <c r="B52" s="189" t="s">
        <v>252</v>
      </c>
      <c r="C52" s="188" t="s">
        <v>296</v>
      </c>
      <c r="D52" s="185" t="s">
        <v>76</v>
      </c>
      <c r="E52" s="187">
        <v>1</v>
      </c>
      <c r="F52" s="187"/>
      <c r="G52" s="170">
        <f t="shared" si="2"/>
        <v>0</v>
      </c>
      <c r="H52" s="100"/>
      <c r="I52" s="100"/>
      <c r="J52" s="100"/>
    </row>
    <row r="53" spans="1:10" s="119" customFormat="1" ht="12.75">
      <c r="A53" s="181">
        <f t="shared" si="3"/>
        <v>44</v>
      </c>
      <c r="B53" s="189" t="s">
        <v>253</v>
      </c>
      <c r="C53" s="188" t="s">
        <v>297</v>
      </c>
      <c r="D53" s="185" t="s">
        <v>76</v>
      </c>
      <c r="E53" s="187">
        <v>2</v>
      </c>
      <c r="F53" s="187"/>
      <c r="G53" s="170">
        <f t="shared" si="2"/>
        <v>0</v>
      </c>
      <c r="H53" s="100"/>
      <c r="I53" s="100"/>
      <c r="J53" s="100"/>
    </row>
    <row r="54" spans="1:10" ht="22.5">
      <c r="A54" s="181">
        <f t="shared" si="3"/>
        <v>45</v>
      </c>
      <c r="B54" s="189" t="s">
        <v>254</v>
      </c>
      <c r="C54" s="188" t="s">
        <v>298</v>
      </c>
      <c r="D54" s="185" t="s">
        <v>76</v>
      </c>
      <c r="E54" s="187">
        <v>1</v>
      </c>
      <c r="F54" s="186"/>
      <c r="G54" s="171">
        <f aca="true" t="shared" si="5" ref="G54:G63">E54*F54</f>
        <v>0</v>
      </c>
      <c r="H54" s="118"/>
      <c r="I54" s="118"/>
      <c r="J54" s="118"/>
    </row>
    <row r="55" spans="1:7" s="118" customFormat="1" ht="22.5">
      <c r="A55" s="181">
        <f t="shared" si="3"/>
        <v>46</v>
      </c>
      <c r="B55" s="189" t="s">
        <v>255</v>
      </c>
      <c r="C55" s="188" t="s">
        <v>299</v>
      </c>
      <c r="D55" s="185" t="s">
        <v>76</v>
      </c>
      <c r="E55" s="190">
        <v>1</v>
      </c>
      <c r="F55" s="190"/>
      <c r="G55" s="169">
        <f t="shared" si="5"/>
        <v>0</v>
      </c>
    </row>
    <row r="56" spans="1:10" s="118" customFormat="1" ht="12.75">
      <c r="A56" s="181">
        <f t="shared" si="3"/>
        <v>47</v>
      </c>
      <c r="B56" s="189" t="s">
        <v>256</v>
      </c>
      <c r="C56" s="188" t="s">
        <v>300</v>
      </c>
      <c r="D56" s="185" t="s">
        <v>76</v>
      </c>
      <c r="E56" s="190">
        <v>1</v>
      </c>
      <c r="F56" s="190"/>
      <c r="G56" s="169">
        <f t="shared" si="5"/>
        <v>0</v>
      </c>
      <c r="H56" s="119"/>
      <c r="I56" s="119"/>
      <c r="J56" s="119"/>
    </row>
    <row r="57" spans="1:7" s="119" customFormat="1" ht="22.5">
      <c r="A57" s="181">
        <f t="shared" si="3"/>
        <v>48</v>
      </c>
      <c r="B57" s="189" t="s">
        <v>257</v>
      </c>
      <c r="C57" s="188" t="s">
        <v>301</v>
      </c>
      <c r="D57" s="185" t="s">
        <v>76</v>
      </c>
      <c r="E57" s="187">
        <v>1</v>
      </c>
      <c r="F57" s="187"/>
      <c r="G57" s="170">
        <f t="shared" si="5"/>
        <v>0</v>
      </c>
    </row>
    <row r="58" spans="1:7" s="119" customFormat="1" ht="22.5">
      <c r="A58" s="181">
        <f t="shared" si="3"/>
        <v>49</v>
      </c>
      <c r="B58" s="189" t="s">
        <v>258</v>
      </c>
      <c r="C58" s="188" t="s">
        <v>302</v>
      </c>
      <c r="D58" s="185" t="s">
        <v>76</v>
      </c>
      <c r="E58" s="187">
        <v>1</v>
      </c>
      <c r="F58" s="187"/>
      <c r="G58" s="170">
        <f t="shared" si="5"/>
        <v>0</v>
      </c>
    </row>
    <row r="59" spans="1:7" ht="12.75">
      <c r="A59" s="181">
        <f t="shared" si="3"/>
        <v>50</v>
      </c>
      <c r="B59" s="189" t="s">
        <v>241</v>
      </c>
      <c r="C59" s="188" t="s">
        <v>303</v>
      </c>
      <c r="D59" s="185" t="s">
        <v>76</v>
      </c>
      <c r="E59" s="187">
        <v>1</v>
      </c>
      <c r="F59" s="186"/>
      <c r="G59" s="138">
        <f t="shared" si="5"/>
        <v>0</v>
      </c>
    </row>
    <row r="60" spans="1:7" ht="12.75">
      <c r="A60" s="181">
        <f t="shared" si="3"/>
        <v>51</v>
      </c>
      <c r="B60" s="189" t="s">
        <v>242</v>
      </c>
      <c r="C60" s="188" t="s">
        <v>304</v>
      </c>
      <c r="D60" s="185" t="s">
        <v>76</v>
      </c>
      <c r="E60" s="187">
        <v>1</v>
      </c>
      <c r="F60" s="186"/>
      <c r="G60" s="138">
        <f t="shared" si="5"/>
        <v>0</v>
      </c>
    </row>
    <row r="61" spans="1:7" ht="12.75">
      <c r="A61" s="181">
        <f t="shared" si="3"/>
        <v>52</v>
      </c>
      <c r="B61" s="189" t="s">
        <v>243</v>
      </c>
      <c r="C61" s="188" t="s">
        <v>305</v>
      </c>
      <c r="D61" s="185" t="s">
        <v>76</v>
      </c>
      <c r="E61" s="187">
        <v>4</v>
      </c>
      <c r="F61" s="186"/>
      <c r="G61" s="138">
        <f t="shared" si="5"/>
        <v>0</v>
      </c>
    </row>
    <row r="62" spans="1:7" ht="12.75">
      <c r="A62" s="181">
        <f t="shared" si="3"/>
        <v>53</v>
      </c>
      <c r="B62" s="189" t="s">
        <v>244</v>
      </c>
      <c r="C62" s="188" t="s">
        <v>306</v>
      </c>
      <c r="D62" s="185" t="s">
        <v>76</v>
      </c>
      <c r="E62" s="187">
        <v>2</v>
      </c>
      <c r="F62" s="186"/>
      <c r="G62" s="138">
        <f t="shared" si="5"/>
        <v>0</v>
      </c>
    </row>
    <row r="63" spans="1:7" ht="12.75">
      <c r="A63" s="181">
        <f t="shared" si="3"/>
        <v>54</v>
      </c>
      <c r="B63" s="189" t="s">
        <v>259</v>
      </c>
      <c r="C63" s="188" t="s">
        <v>307</v>
      </c>
      <c r="D63" s="185" t="s">
        <v>76</v>
      </c>
      <c r="E63" s="187">
        <v>1</v>
      </c>
      <c r="F63" s="186"/>
      <c r="G63" s="138">
        <f t="shared" si="5"/>
        <v>0</v>
      </c>
    </row>
    <row r="64" spans="1:7" ht="12.75">
      <c r="A64" s="181">
        <f t="shared" si="3"/>
        <v>55</v>
      </c>
      <c r="B64" s="189" t="s">
        <v>245</v>
      </c>
      <c r="C64" s="188" t="s">
        <v>308</v>
      </c>
      <c r="D64" s="185" t="s">
        <v>76</v>
      </c>
      <c r="E64" s="187">
        <v>2</v>
      </c>
      <c r="F64" s="166"/>
      <c r="G64" s="138">
        <f aca="true" t="shared" si="6" ref="G64:G79">E64*F64</f>
        <v>0</v>
      </c>
    </row>
    <row r="65" spans="1:7" ht="12.75">
      <c r="A65" s="181">
        <f t="shared" si="3"/>
        <v>56</v>
      </c>
      <c r="B65" s="189" t="s">
        <v>246</v>
      </c>
      <c r="C65" s="188" t="s">
        <v>309</v>
      </c>
      <c r="D65" s="185" t="s">
        <v>76</v>
      </c>
      <c r="E65" s="187">
        <v>1</v>
      </c>
      <c r="F65" s="166"/>
      <c r="G65" s="138">
        <f t="shared" si="6"/>
        <v>0</v>
      </c>
    </row>
    <row r="66" spans="1:7" ht="12.75">
      <c r="A66" s="181">
        <f t="shared" si="3"/>
        <v>57</v>
      </c>
      <c r="B66" s="189" t="s">
        <v>247</v>
      </c>
      <c r="C66" s="188" t="s">
        <v>310</v>
      </c>
      <c r="D66" s="185" t="s">
        <v>76</v>
      </c>
      <c r="E66" s="187">
        <v>1</v>
      </c>
      <c r="F66" s="166"/>
      <c r="G66" s="138">
        <f t="shared" si="6"/>
        <v>0</v>
      </c>
    </row>
    <row r="67" spans="1:10" ht="12.75">
      <c r="A67" s="181">
        <f t="shared" si="3"/>
        <v>58</v>
      </c>
      <c r="B67" s="189" t="s">
        <v>248</v>
      </c>
      <c r="C67" s="188" t="s">
        <v>311</v>
      </c>
      <c r="D67" s="185" t="s">
        <v>76</v>
      </c>
      <c r="E67" s="187">
        <v>2</v>
      </c>
      <c r="F67" s="186"/>
      <c r="G67" s="171">
        <f t="shared" si="6"/>
        <v>0</v>
      </c>
      <c r="H67" s="118"/>
      <c r="I67" s="118"/>
      <c r="J67" s="118"/>
    </row>
    <row r="68" spans="1:7" s="118" customFormat="1" ht="12.75">
      <c r="A68" s="181">
        <f t="shared" si="3"/>
        <v>59</v>
      </c>
      <c r="B68" s="189" t="s">
        <v>249</v>
      </c>
      <c r="C68" s="188" t="s">
        <v>312</v>
      </c>
      <c r="D68" s="185" t="s">
        <v>76</v>
      </c>
      <c r="E68" s="190">
        <v>3</v>
      </c>
      <c r="F68" s="190"/>
      <c r="G68" s="169">
        <f t="shared" si="6"/>
        <v>0</v>
      </c>
    </row>
    <row r="69" spans="1:10" s="118" customFormat="1" ht="12.75">
      <c r="A69" s="181">
        <f t="shared" si="3"/>
        <v>60</v>
      </c>
      <c r="B69" s="189" t="s">
        <v>250</v>
      </c>
      <c r="C69" s="188" t="s">
        <v>313</v>
      </c>
      <c r="D69" s="185" t="s">
        <v>76</v>
      </c>
      <c r="E69" s="190">
        <v>1</v>
      </c>
      <c r="F69" s="190"/>
      <c r="G69" s="169">
        <f t="shared" si="6"/>
        <v>0</v>
      </c>
      <c r="H69" s="119"/>
      <c r="I69" s="119"/>
      <c r="J69" s="119"/>
    </row>
    <row r="70" spans="1:7" s="119" customFormat="1" ht="12">
      <c r="A70" s="181">
        <f t="shared" si="3"/>
        <v>61</v>
      </c>
      <c r="B70" s="189" t="s">
        <v>247</v>
      </c>
      <c r="C70" s="188" t="s">
        <v>314</v>
      </c>
      <c r="D70" s="185" t="s">
        <v>76</v>
      </c>
      <c r="E70" s="187">
        <v>1</v>
      </c>
      <c r="F70" s="187"/>
      <c r="G70" s="170">
        <f t="shared" si="6"/>
        <v>0</v>
      </c>
    </row>
    <row r="71" spans="1:7" s="119" customFormat="1" ht="12.75" customHeight="1">
      <c r="A71" s="181">
        <f t="shared" si="3"/>
        <v>62</v>
      </c>
      <c r="B71" s="189" t="s">
        <v>251</v>
      </c>
      <c r="C71" s="188" t="s">
        <v>315</v>
      </c>
      <c r="D71" s="185" t="s">
        <v>76</v>
      </c>
      <c r="E71" s="187">
        <v>1</v>
      </c>
      <c r="F71" s="187"/>
      <c r="G71" s="170">
        <f t="shared" si="6"/>
        <v>0</v>
      </c>
    </row>
    <row r="72" spans="1:7" s="119" customFormat="1" ht="12">
      <c r="A72" s="181">
        <f t="shared" si="3"/>
        <v>63</v>
      </c>
      <c r="B72" s="189" t="s">
        <v>243</v>
      </c>
      <c r="C72" s="188" t="s">
        <v>316</v>
      </c>
      <c r="D72" s="185" t="s">
        <v>76</v>
      </c>
      <c r="E72" s="187">
        <v>7</v>
      </c>
      <c r="F72" s="187"/>
      <c r="G72" s="170">
        <f t="shared" si="6"/>
        <v>0</v>
      </c>
    </row>
    <row r="73" spans="1:10" s="119" customFormat="1" ht="12.75">
      <c r="A73" s="181">
        <f t="shared" si="3"/>
        <v>64</v>
      </c>
      <c r="B73" s="189" t="s">
        <v>252</v>
      </c>
      <c r="C73" s="188" t="s">
        <v>317</v>
      </c>
      <c r="D73" s="185" t="s">
        <v>76</v>
      </c>
      <c r="E73" s="187">
        <v>1</v>
      </c>
      <c r="F73" s="187"/>
      <c r="G73" s="170">
        <f t="shared" si="6"/>
        <v>0</v>
      </c>
      <c r="H73" s="100"/>
      <c r="I73" s="100"/>
      <c r="J73" s="100"/>
    </row>
    <row r="74" spans="1:10" s="119" customFormat="1" ht="12.75">
      <c r="A74" s="181">
        <f t="shared" si="3"/>
        <v>65</v>
      </c>
      <c r="B74" s="189" t="s">
        <v>253</v>
      </c>
      <c r="C74" s="188" t="s">
        <v>318</v>
      </c>
      <c r="D74" s="185" t="s">
        <v>76</v>
      </c>
      <c r="E74" s="187">
        <v>2</v>
      </c>
      <c r="F74" s="187"/>
      <c r="G74" s="170">
        <f t="shared" si="6"/>
        <v>0</v>
      </c>
      <c r="H74" s="100"/>
      <c r="I74" s="100"/>
      <c r="J74" s="100"/>
    </row>
    <row r="75" spans="1:10" ht="22.5">
      <c r="A75" s="181">
        <f t="shared" si="3"/>
        <v>66</v>
      </c>
      <c r="B75" s="189" t="s">
        <v>254</v>
      </c>
      <c r="C75" s="188" t="s">
        <v>0</v>
      </c>
      <c r="D75" s="185" t="s">
        <v>76</v>
      </c>
      <c r="E75" s="187">
        <v>1</v>
      </c>
      <c r="F75" s="186"/>
      <c r="G75" s="171">
        <f t="shared" si="6"/>
        <v>0</v>
      </c>
      <c r="H75" s="118"/>
      <c r="I75" s="118"/>
      <c r="J75" s="118"/>
    </row>
    <row r="76" spans="1:7" s="118" customFormat="1" ht="22.5">
      <c r="A76" s="181">
        <f t="shared" si="3"/>
        <v>67</v>
      </c>
      <c r="B76" s="189" t="s">
        <v>255</v>
      </c>
      <c r="C76" s="188" t="s">
        <v>1</v>
      </c>
      <c r="D76" s="185" t="s">
        <v>76</v>
      </c>
      <c r="E76" s="190">
        <v>1</v>
      </c>
      <c r="F76" s="190"/>
      <c r="G76" s="169">
        <f t="shared" si="6"/>
        <v>0</v>
      </c>
    </row>
    <row r="77" spans="1:10" s="118" customFormat="1" ht="12.75">
      <c r="A77" s="181">
        <f t="shared" si="3"/>
        <v>68</v>
      </c>
      <c r="B77" s="189" t="s">
        <v>256</v>
      </c>
      <c r="C77" s="188" t="s">
        <v>2</v>
      </c>
      <c r="D77" s="185" t="s">
        <v>76</v>
      </c>
      <c r="E77" s="190">
        <v>1</v>
      </c>
      <c r="F77" s="190"/>
      <c r="G77" s="169">
        <f t="shared" si="6"/>
        <v>0</v>
      </c>
      <c r="H77" s="119"/>
      <c r="I77" s="119"/>
      <c r="J77" s="119"/>
    </row>
    <row r="78" spans="1:7" s="119" customFormat="1" ht="22.5">
      <c r="A78" s="181">
        <f t="shared" si="3"/>
        <v>69</v>
      </c>
      <c r="B78" s="189" t="s">
        <v>257</v>
      </c>
      <c r="C78" s="188" t="s">
        <v>3</v>
      </c>
      <c r="D78" s="185" t="s">
        <v>76</v>
      </c>
      <c r="E78" s="187">
        <v>1</v>
      </c>
      <c r="F78" s="187"/>
      <c r="G78" s="170">
        <f t="shared" si="6"/>
        <v>0</v>
      </c>
    </row>
    <row r="79" spans="1:7" s="119" customFormat="1" ht="22.5">
      <c r="A79" s="181">
        <f t="shared" si="3"/>
        <v>70</v>
      </c>
      <c r="B79" s="189" t="s">
        <v>258</v>
      </c>
      <c r="C79" s="188" t="s">
        <v>4</v>
      </c>
      <c r="D79" s="185" t="s">
        <v>76</v>
      </c>
      <c r="E79" s="187">
        <v>1</v>
      </c>
      <c r="F79" s="187"/>
      <c r="G79" s="170">
        <f t="shared" si="6"/>
        <v>0</v>
      </c>
    </row>
    <row r="80" spans="1:10" s="119" customFormat="1" ht="12.75">
      <c r="A80" s="181">
        <f t="shared" si="3"/>
        <v>71</v>
      </c>
      <c r="B80" s="184" t="s">
        <v>91</v>
      </c>
      <c r="C80" s="188" t="s">
        <v>260</v>
      </c>
      <c r="D80" s="185" t="s">
        <v>102</v>
      </c>
      <c r="E80" s="187">
        <v>1</v>
      </c>
      <c r="F80" s="187"/>
      <c r="G80" s="170">
        <f>E80*F80</f>
        <v>0</v>
      </c>
      <c r="H80" s="100"/>
      <c r="I80" s="100"/>
      <c r="J80" s="100"/>
    </row>
    <row r="81" spans="1:10" s="119" customFormat="1" ht="12.75">
      <c r="A81" s="181">
        <f t="shared" si="3"/>
        <v>72</v>
      </c>
      <c r="B81" s="184" t="s">
        <v>91</v>
      </c>
      <c r="C81" s="188" t="s">
        <v>261</v>
      </c>
      <c r="D81" s="185" t="s">
        <v>102</v>
      </c>
      <c r="E81" s="187">
        <v>1</v>
      </c>
      <c r="F81" s="187"/>
      <c r="G81" s="170">
        <f>E81*F81</f>
        <v>0</v>
      </c>
      <c r="H81" s="100"/>
      <c r="I81" s="100"/>
      <c r="J81" s="100"/>
    </row>
    <row r="82" spans="1:10" s="119" customFormat="1" ht="12.75">
      <c r="A82" s="181">
        <f t="shared" si="3"/>
        <v>73</v>
      </c>
      <c r="B82" s="184" t="s">
        <v>91</v>
      </c>
      <c r="C82" s="188" t="s">
        <v>106</v>
      </c>
      <c r="D82" s="185" t="s">
        <v>102</v>
      </c>
      <c r="E82" s="187">
        <v>2</v>
      </c>
      <c r="F82" s="187"/>
      <c r="G82" s="170">
        <f>E82*F82</f>
        <v>0</v>
      </c>
      <c r="H82" s="100"/>
      <c r="I82" s="100"/>
      <c r="J82" s="100"/>
    </row>
    <row r="83" spans="1:7" ht="12.75">
      <c r="A83" s="181">
        <f t="shared" si="3"/>
        <v>74</v>
      </c>
      <c r="B83" s="173">
        <v>998731101</v>
      </c>
      <c r="C83" s="188" t="s">
        <v>153</v>
      </c>
      <c r="D83" s="174" t="s">
        <v>74</v>
      </c>
      <c r="E83" s="167">
        <v>5.8</v>
      </c>
      <c r="F83" s="166"/>
      <c r="G83" s="138">
        <f>E83*F83</f>
        <v>0</v>
      </c>
    </row>
    <row r="84" spans="1:8" ht="12.75">
      <c r="A84" s="139"/>
      <c r="B84" s="125" t="s">
        <v>70</v>
      </c>
      <c r="C84" s="126" t="str">
        <f>CONCATENATE(B22," ",C22)</f>
        <v>731 Kotelna</v>
      </c>
      <c r="D84" s="124"/>
      <c r="E84" s="127"/>
      <c r="F84" s="127"/>
      <c r="G84" s="140">
        <f>SUM(G22:G83)</f>
        <v>0</v>
      </c>
      <c r="H84" s="110"/>
    </row>
    <row r="85" spans="1:8" ht="12.75">
      <c r="A85" s="135" t="s">
        <v>69</v>
      </c>
      <c r="B85" s="120" t="s">
        <v>131</v>
      </c>
      <c r="C85" s="128" t="s">
        <v>132</v>
      </c>
      <c r="D85" s="122"/>
      <c r="E85" s="123"/>
      <c r="F85" s="123"/>
      <c r="G85" s="136"/>
      <c r="H85" s="110"/>
    </row>
    <row r="86" spans="1:7" ht="12.75">
      <c r="A86" s="137">
        <f>1+A83</f>
        <v>75</v>
      </c>
      <c r="B86" s="189" t="s">
        <v>91</v>
      </c>
      <c r="C86" s="188" t="s">
        <v>133</v>
      </c>
      <c r="D86" s="185" t="s">
        <v>102</v>
      </c>
      <c r="E86" s="187">
        <v>2</v>
      </c>
      <c r="F86" s="186"/>
      <c r="G86" s="138">
        <f>E86*F86</f>
        <v>0</v>
      </c>
    </row>
    <row r="87" spans="1:7" ht="12.75">
      <c r="A87" s="181">
        <f aca="true" t="shared" si="7" ref="A87:A104">1+A86</f>
        <v>76</v>
      </c>
      <c r="B87" s="189" t="s">
        <v>91</v>
      </c>
      <c r="C87" s="188" t="s">
        <v>134</v>
      </c>
      <c r="D87" s="185" t="s">
        <v>102</v>
      </c>
      <c r="E87" s="187">
        <v>2</v>
      </c>
      <c r="F87" s="186"/>
      <c r="G87" s="138">
        <f>E87*F87</f>
        <v>0</v>
      </c>
    </row>
    <row r="88" spans="1:7" ht="12.75">
      <c r="A88" s="181">
        <f t="shared" si="7"/>
        <v>77</v>
      </c>
      <c r="B88" s="189" t="s">
        <v>91</v>
      </c>
      <c r="C88" s="188" t="s">
        <v>135</v>
      </c>
      <c r="D88" s="185" t="s">
        <v>102</v>
      </c>
      <c r="E88" s="187">
        <v>2</v>
      </c>
      <c r="F88" s="186"/>
      <c r="G88" s="138">
        <f aca="true" t="shared" si="8" ref="G88:G97">E88*F88</f>
        <v>0</v>
      </c>
    </row>
    <row r="89" spans="1:7" ht="12.75">
      <c r="A89" s="181">
        <f t="shared" si="7"/>
        <v>78</v>
      </c>
      <c r="B89" s="189" t="s">
        <v>136</v>
      </c>
      <c r="C89" s="188" t="s">
        <v>137</v>
      </c>
      <c r="D89" s="185" t="s">
        <v>102</v>
      </c>
      <c r="E89" s="187">
        <v>30</v>
      </c>
      <c r="F89" s="186"/>
      <c r="G89" s="138">
        <f t="shared" si="8"/>
        <v>0</v>
      </c>
    </row>
    <row r="90" spans="1:7" ht="12.75">
      <c r="A90" s="181">
        <f t="shared" si="7"/>
        <v>79</v>
      </c>
      <c r="B90" s="189" t="s">
        <v>138</v>
      </c>
      <c r="C90" s="223" t="s">
        <v>139</v>
      </c>
      <c r="D90" s="191" t="s">
        <v>76</v>
      </c>
      <c r="E90" s="190">
        <v>30</v>
      </c>
      <c r="F90" s="168"/>
      <c r="G90" s="138">
        <f t="shared" si="8"/>
        <v>0</v>
      </c>
    </row>
    <row r="91" spans="1:7" ht="12.75">
      <c r="A91" s="181">
        <f t="shared" si="7"/>
        <v>80</v>
      </c>
      <c r="B91" s="189" t="s">
        <v>140</v>
      </c>
      <c r="C91" s="188" t="s">
        <v>141</v>
      </c>
      <c r="D91" s="185" t="s">
        <v>102</v>
      </c>
      <c r="E91" s="187">
        <v>3</v>
      </c>
      <c r="F91" s="186"/>
      <c r="G91" s="138">
        <f t="shared" si="8"/>
        <v>0</v>
      </c>
    </row>
    <row r="92" spans="1:7" ht="12.75">
      <c r="A92" s="181">
        <f t="shared" si="7"/>
        <v>81</v>
      </c>
      <c r="B92" s="189" t="s">
        <v>142</v>
      </c>
      <c r="C92" s="188" t="s">
        <v>143</v>
      </c>
      <c r="D92" s="185" t="s">
        <v>102</v>
      </c>
      <c r="E92" s="187">
        <v>1</v>
      </c>
      <c r="F92" s="186"/>
      <c r="G92" s="138">
        <f t="shared" si="8"/>
        <v>0</v>
      </c>
    </row>
    <row r="93" spans="1:7" ht="12.75">
      <c r="A93" s="181">
        <f t="shared" si="7"/>
        <v>82</v>
      </c>
      <c r="B93" s="189" t="s">
        <v>144</v>
      </c>
      <c r="C93" s="188" t="s">
        <v>145</v>
      </c>
      <c r="D93" s="185" t="s">
        <v>102</v>
      </c>
      <c r="E93" s="187">
        <v>1</v>
      </c>
      <c r="F93" s="186"/>
      <c r="G93" s="138">
        <f t="shared" si="8"/>
        <v>0</v>
      </c>
    </row>
    <row r="94" spans="1:7" ht="12.75">
      <c r="A94" s="181">
        <f t="shared" si="7"/>
        <v>83</v>
      </c>
      <c r="B94" s="189" t="s">
        <v>146</v>
      </c>
      <c r="C94" s="188" t="s">
        <v>147</v>
      </c>
      <c r="D94" s="185" t="s">
        <v>102</v>
      </c>
      <c r="E94" s="187">
        <v>1</v>
      </c>
      <c r="F94" s="186"/>
      <c r="G94" s="138">
        <f t="shared" si="8"/>
        <v>0</v>
      </c>
    </row>
    <row r="95" spans="1:7" ht="22.5">
      <c r="A95" s="181">
        <f t="shared" si="7"/>
        <v>84</v>
      </c>
      <c r="B95" s="189" t="s">
        <v>91</v>
      </c>
      <c r="C95" s="188" t="s">
        <v>5</v>
      </c>
      <c r="D95" s="185" t="s">
        <v>76</v>
      </c>
      <c r="E95" s="187">
        <v>1</v>
      </c>
      <c r="F95" s="186"/>
      <c r="G95" s="138">
        <f t="shared" si="8"/>
        <v>0</v>
      </c>
    </row>
    <row r="96" spans="1:7" ht="22.5">
      <c r="A96" s="181">
        <f t="shared" si="7"/>
        <v>85</v>
      </c>
      <c r="B96" s="189" t="s">
        <v>91</v>
      </c>
      <c r="C96" s="188" t="s">
        <v>6</v>
      </c>
      <c r="D96" s="185" t="s">
        <v>76</v>
      </c>
      <c r="E96" s="187">
        <v>1</v>
      </c>
      <c r="F96" s="186"/>
      <c r="G96" s="138">
        <f t="shared" si="8"/>
        <v>0</v>
      </c>
    </row>
    <row r="97" spans="1:7" ht="22.5">
      <c r="A97" s="181">
        <f t="shared" si="7"/>
        <v>86</v>
      </c>
      <c r="B97" s="189" t="s">
        <v>91</v>
      </c>
      <c r="C97" s="188" t="s">
        <v>7</v>
      </c>
      <c r="D97" s="185" t="s">
        <v>76</v>
      </c>
      <c r="E97" s="187">
        <v>1</v>
      </c>
      <c r="F97" s="186"/>
      <c r="G97" s="138">
        <f t="shared" si="8"/>
        <v>0</v>
      </c>
    </row>
    <row r="98" spans="1:7" ht="22.5">
      <c r="A98" s="181">
        <f t="shared" si="7"/>
        <v>87</v>
      </c>
      <c r="B98" s="189" t="s">
        <v>91</v>
      </c>
      <c r="C98" s="188" t="s">
        <v>8</v>
      </c>
      <c r="D98" s="185" t="s">
        <v>76</v>
      </c>
      <c r="E98" s="187">
        <v>1</v>
      </c>
      <c r="F98" s="186"/>
      <c r="G98" s="138">
        <f aca="true" t="shared" si="9" ref="G98:G103">E98*F98</f>
        <v>0</v>
      </c>
    </row>
    <row r="99" spans="1:7" ht="22.5">
      <c r="A99" s="181">
        <f t="shared" si="7"/>
        <v>88</v>
      </c>
      <c r="B99" s="189" t="s">
        <v>91</v>
      </c>
      <c r="C99" s="188" t="s">
        <v>9</v>
      </c>
      <c r="D99" s="185" t="s">
        <v>76</v>
      </c>
      <c r="E99" s="187">
        <v>1</v>
      </c>
      <c r="F99" s="186"/>
      <c r="G99" s="138">
        <f t="shared" si="9"/>
        <v>0</v>
      </c>
    </row>
    <row r="100" spans="1:7" ht="22.5">
      <c r="A100" s="181">
        <f t="shared" si="7"/>
        <v>89</v>
      </c>
      <c r="B100" s="189" t="s">
        <v>91</v>
      </c>
      <c r="C100" s="188" t="s">
        <v>10</v>
      </c>
      <c r="D100" s="185" t="s">
        <v>76</v>
      </c>
      <c r="E100" s="187">
        <v>1</v>
      </c>
      <c r="F100" s="186"/>
      <c r="G100" s="138">
        <f t="shared" si="9"/>
        <v>0</v>
      </c>
    </row>
    <row r="101" spans="1:7" ht="12.75">
      <c r="A101" s="181">
        <f t="shared" si="7"/>
        <v>90</v>
      </c>
      <c r="B101" s="189" t="s">
        <v>148</v>
      </c>
      <c r="C101" s="188" t="s">
        <v>149</v>
      </c>
      <c r="D101" s="185" t="s">
        <v>102</v>
      </c>
      <c r="E101" s="187">
        <v>2</v>
      </c>
      <c r="F101" s="186"/>
      <c r="G101" s="138">
        <f t="shared" si="9"/>
        <v>0</v>
      </c>
    </row>
    <row r="102" spans="1:7" ht="22.5">
      <c r="A102" s="181">
        <f t="shared" si="7"/>
        <v>91</v>
      </c>
      <c r="B102" s="189" t="s">
        <v>91</v>
      </c>
      <c r="C102" s="223" t="s">
        <v>150</v>
      </c>
      <c r="D102" s="191" t="s">
        <v>76</v>
      </c>
      <c r="E102" s="190">
        <v>2</v>
      </c>
      <c r="F102" s="190"/>
      <c r="G102" s="138">
        <f t="shared" si="9"/>
        <v>0</v>
      </c>
    </row>
    <row r="103" spans="1:7" ht="22.5">
      <c r="A103" s="181">
        <f t="shared" si="7"/>
        <v>92</v>
      </c>
      <c r="B103" s="189" t="s">
        <v>151</v>
      </c>
      <c r="C103" s="188" t="s">
        <v>152</v>
      </c>
      <c r="D103" s="185" t="s">
        <v>102</v>
      </c>
      <c r="E103" s="187">
        <v>2</v>
      </c>
      <c r="F103" s="186"/>
      <c r="G103" s="138">
        <f t="shared" si="9"/>
        <v>0</v>
      </c>
    </row>
    <row r="104" spans="1:7" ht="12.75">
      <c r="A104" s="181">
        <f t="shared" si="7"/>
        <v>93</v>
      </c>
      <c r="B104" s="173">
        <v>998732101</v>
      </c>
      <c r="C104" s="188" t="s">
        <v>107</v>
      </c>
      <c r="D104" s="174" t="s">
        <v>74</v>
      </c>
      <c r="E104" s="167">
        <v>4.8</v>
      </c>
      <c r="F104" s="166"/>
      <c r="G104" s="138">
        <f>E104*F104</f>
        <v>0</v>
      </c>
    </row>
    <row r="105" spans="1:8" ht="12.75">
      <c r="A105" s="139"/>
      <c r="B105" s="125" t="s">
        <v>70</v>
      </c>
      <c r="C105" s="126" t="str">
        <f>CONCATENATE(B85," ",C85)</f>
        <v>732 Strojovny</v>
      </c>
      <c r="D105" s="124"/>
      <c r="E105" s="127"/>
      <c r="F105" s="127"/>
      <c r="G105" s="140">
        <f>SUM(G85:G104)</f>
        <v>0</v>
      </c>
      <c r="H105" s="110"/>
    </row>
    <row r="106" spans="1:10" ht="12.75">
      <c r="A106" s="135" t="s">
        <v>69</v>
      </c>
      <c r="B106" s="120" t="s">
        <v>77</v>
      </c>
      <c r="C106" s="128" t="s">
        <v>78</v>
      </c>
      <c r="D106" s="122"/>
      <c r="E106" s="123"/>
      <c r="F106" s="123"/>
      <c r="G106" s="136"/>
      <c r="H106" s="99"/>
      <c r="I106" s="99"/>
      <c r="J106" s="99"/>
    </row>
    <row r="107" spans="1:10" ht="12.75">
      <c r="A107" s="158">
        <f>1+A104</f>
        <v>94</v>
      </c>
      <c r="B107" s="183" t="s">
        <v>154</v>
      </c>
      <c r="C107" s="188" t="s">
        <v>155</v>
      </c>
      <c r="D107" s="193" t="s">
        <v>73</v>
      </c>
      <c r="E107" s="187">
        <v>62</v>
      </c>
      <c r="F107" s="187"/>
      <c r="G107" s="170">
        <f aca="true" t="shared" si="10" ref="G107:G120">E107*F107</f>
        <v>0</v>
      </c>
      <c r="H107" s="99"/>
      <c r="I107" s="99"/>
      <c r="J107" s="99"/>
    </row>
    <row r="108" spans="1:10" ht="12.75">
      <c r="A108" s="181">
        <f aca="true" t="shared" si="11" ref="A108:A120">1+A107</f>
        <v>95</v>
      </c>
      <c r="B108" s="183" t="s">
        <v>156</v>
      </c>
      <c r="C108" s="188" t="s">
        <v>157</v>
      </c>
      <c r="D108" s="193" t="s">
        <v>73</v>
      </c>
      <c r="E108" s="187">
        <v>8</v>
      </c>
      <c r="F108" s="187"/>
      <c r="G108" s="170">
        <f t="shared" si="10"/>
        <v>0</v>
      </c>
      <c r="H108" s="99"/>
      <c r="I108" s="99"/>
      <c r="J108" s="99"/>
    </row>
    <row r="109" spans="1:7" s="99" customFormat="1" ht="12.75">
      <c r="A109" s="181">
        <f t="shared" si="11"/>
        <v>96</v>
      </c>
      <c r="B109" s="183" t="s">
        <v>158</v>
      </c>
      <c r="C109" s="188" t="s">
        <v>159</v>
      </c>
      <c r="D109" s="185" t="s">
        <v>73</v>
      </c>
      <c r="E109" s="186">
        <v>18</v>
      </c>
      <c r="F109" s="186"/>
      <c r="G109" s="170">
        <f t="shared" si="10"/>
        <v>0</v>
      </c>
    </row>
    <row r="110" spans="1:7" s="99" customFormat="1" ht="12.75">
      <c r="A110" s="181">
        <f t="shared" si="11"/>
        <v>97</v>
      </c>
      <c r="B110" s="189" t="s">
        <v>160</v>
      </c>
      <c r="C110" s="192" t="s">
        <v>161</v>
      </c>
      <c r="D110" s="191" t="s">
        <v>73</v>
      </c>
      <c r="E110" s="190">
        <v>36</v>
      </c>
      <c r="F110" s="190"/>
      <c r="G110" s="170">
        <f t="shared" si="10"/>
        <v>0</v>
      </c>
    </row>
    <row r="111" spans="1:10" ht="12.75">
      <c r="A111" s="181">
        <f t="shared" si="11"/>
        <v>98</v>
      </c>
      <c r="B111" s="183" t="s">
        <v>162</v>
      </c>
      <c r="C111" s="188" t="s">
        <v>163</v>
      </c>
      <c r="D111" s="193" t="s">
        <v>73</v>
      </c>
      <c r="E111" s="187">
        <v>24</v>
      </c>
      <c r="F111" s="187"/>
      <c r="G111" s="170">
        <f t="shared" si="10"/>
        <v>0</v>
      </c>
      <c r="H111" s="99"/>
      <c r="I111" s="99"/>
      <c r="J111" s="99"/>
    </row>
    <row r="112" spans="1:7" s="99" customFormat="1" ht="12.75">
      <c r="A112" s="181">
        <f t="shared" si="11"/>
        <v>99</v>
      </c>
      <c r="B112" s="183" t="s">
        <v>164</v>
      </c>
      <c r="C112" s="188" t="s">
        <v>165</v>
      </c>
      <c r="D112" s="185" t="s">
        <v>73</v>
      </c>
      <c r="E112" s="186">
        <v>20</v>
      </c>
      <c r="F112" s="186"/>
      <c r="G112" s="170">
        <f t="shared" si="10"/>
        <v>0</v>
      </c>
    </row>
    <row r="113" spans="1:7" s="99" customFormat="1" ht="12.75">
      <c r="A113" s="181">
        <f t="shared" si="11"/>
        <v>100</v>
      </c>
      <c r="B113" s="189" t="s">
        <v>166</v>
      </c>
      <c r="C113" s="192" t="s">
        <v>167</v>
      </c>
      <c r="D113" s="191" t="s">
        <v>73</v>
      </c>
      <c r="E113" s="190">
        <v>8</v>
      </c>
      <c r="F113" s="190"/>
      <c r="G113" s="170">
        <f t="shared" si="10"/>
        <v>0</v>
      </c>
    </row>
    <row r="114" spans="1:10" ht="12.75">
      <c r="A114" s="181">
        <f t="shared" si="11"/>
        <v>101</v>
      </c>
      <c r="B114" s="183" t="s">
        <v>168</v>
      </c>
      <c r="C114" s="188" t="s">
        <v>169</v>
      </c>
      <c r="D114" s="193" t="s">
        <v>73</v>
      </c>
      <c r="E114" s="187">
        <v>69</v>
      </c>
      <c r="F114" s="187"/>
      <c r="G114" s="170">
        <f t="shared" si="10"/>
        <v>0</v>
      </c>
      <c r="H114" s="99"/>
      <c r="I114" s="99"/>
      <c r="J114" s="99"/>
    </row>
    <row r="115" spans="1:7" s="99" customFormat="1" ht="12.75">
      <c r="A115" s="181">
        <f t="shared" si="11"/>
        <v>102</v>
      </c>
      <c r="B115" s="183" t="s">
        <v>170</v>
      </c>
      <c r="C115" s="188" t="s">
        <v>171</v>
      </c>
      <c r="D115" s="185" t="s">
        <v>76</v>
      </c>
      <c r="E115" s="186">
        <v>16</v>
      </c>
      <c r="F115" s="186"/>
      <c r="G115" s="170">
        <f t="shared" si="10"/>
        <v>0</v>
      </c>
    </row>
    <row r="116" spans="1:7" s="99" customFormat="1" ht="12.75">
      <c r="A116" s="181">
        <f t="shared" si="11"/>
        <v>103</v>
      </c>
      <c r="B116" s="189" t="s">
        <v>172</v>
      </c>
      <c r="C116" s="192" t="s">
        <v>173</v>
      </c>
      <c r="D116" s="191" t="s">
        <v>73</v>
      </c>
      <c r="E116" s="190">
        <v>88</v>
      </c>
      <c r="F116" s="190"/>
      <c r="G116" s="170">
        <f t="shared" si="10"/>
        <v>0</v>
      </c>
    </row>
    <row r="117" spans="1:10" ht="12.75">
      <c r="A117" s="181">
        <f t="shared" si="11"/>
        <v>104</v>
      </c>
      <c r="B117" s="183" t="s">
        <v>174</v>
      </c>
      <c r="C117" s="188" t="s">
        <v>175</v>
      </c>
      <c r="D117" s="193" t="s">
        <v>73</v>
      </c>
      <c r="E117" s="187">
        <v>36</v>
      </c>
      <c r="F117" s="187"/>
      <c r="G117" s="170">
        <f t="shared" si="10"/>
        <v>0</v>
      </c>
      <c r="H117" s="99"/>
      <c r="I117" s="99"/>
      <c r="J117" s="99"/>
    </row>
    <row r="118" spans="1:7" s="99" customFormat="1" ht="12.75">
      <c r="A118" s="181">
        <f t="shared" si="11"/>
        <v>105</v>
      </c>
      <c r="B118" s="183" t="s">
        <v>176</v>
      </c>
      <c r="C118" s="188" t="s">
        <v>177</v>
      </c>
      <c r="D118" s="185" t="s">
        <v>73</v>
      </c>
      <c r="E118" s="186">
        <v>44</v>
      </c>
      <c r="F118" s="186"/>
      <c r="G118" s="170">
        <f t="shared" si="10"/>
        <v>0</v>
      </c>
    </row>
    <row r="119" spans="1:7" s="99" customFormat="1" ht="12.75">
      <c r="A119" s="181">
        <f t="shared" si="11"/>
        <v>106</v>
      </c>
      <c r="B119" s="189" t="s">
        <v>178</v>
      </c>
      <c r="C119" s="192" t="s">
        <v>179</v>
      </c>
      <c r="D119" s="191" t="s">
        <v>73</v>
      </c>
      <c r="E119" s="190">
        <v>77</v>
      </c>
      <c r="F119" s="190"/>
      <c r="G119" s="170">
        <f t="shared" si="10"/>
        <v>0</v>
      </c>
    </row>
    <row r="120" spans="1:7" ht="12.75">
      <c r="A120" s="181">
        <f t="shared" si="11"/>
        <v>107</v>
      </c>
      <c r="B120" s="172" t="s">
        <v>180</v>
      </c>
      <c r="C120" s="188" t="s">
        <v>181</v>
      </c>
      <c r="D120" s="174" t="s">
        <v>74</v>
      </c>
      <c r="E120" s="166">
        <v>3.5</v>
      </c>
      <c r="F120" s="166"/>
      <c r="G120" s="170">
        <f t="shared" si="10"/>
        <v>0</v>
      </c>
    </row>
    <row r="121" spans="1:8" ht="12.75">
      <c r="A121" s="139"/>
      <c r="B121" s="125" t="s">
        <v>70</v>
      </c>
      <c r="C121" s="126" t="str">
        <f>CONCATENATE(B106," ",C106)</f>
        <v>733 Rozvod potrubí</v>
      </c>
      <c r="D121" s="124"/>
      <c r="E121" s="127"/>
      <c r="F121" s="127"/>
      <c r="G121" s="140">
        <f>SUM(G106:G120)</f>
        <v>0</v>
      </c>
      <c r="H121" s="110"/>
    </row>
    <row r="122" spans="1:7" ht="12.75">
      <c r="A122" s="135" t="s">
        <v>69</v>
      </c>
      <c r="B122" s="120" t="s">
        <v>82</v>
      </c>
      <c r="C122" s="128" t="s">
        <v>83</v>
      </c>
      <c r="D122" s="122"/>
      <c r="E122" s="123"/>
      <c r="F122" s="123"/>
      <c r="G122" s="136"/>
    </row>
    <row r="123" spans="1:103" ht="12.75">
      <c r="A123" s="158">
        <f>1+A120</f>
        <v>108</v>
      </c>
      <c r="B123" s="183" t="s">
        <v>198</v>
      </c>
      <c r="C123" s="148" t="s">
        <v>199</v>
      </c>
      <c r="D123" s="129" t="s">
        <v>102</v>
      </c>
      <c r="E123" s="250">
        <v>4</v>
      </c>
      <c r="F123" s="130"/>
      <c r="G123" s="171">
        <f aca="true" t="shared" si="12" ref="G123:G148">E123*F123</f>
        <v>0</v>
      </c>
      <c r="N123" s="155">
        <v>2</v>
      </c>
      <c r="Z123" s="100">
        <v>1</v>
      </c>
      <c r="AA123" s="100">
        <v>7</v>
      </c>
      <c r="AB123" s="100">
        <v>7</v>
      </c>
      <c r="AY123" s="100">
        <v>2</v>
      </c>
      <c r="AZ123" s="100">
        <f aca="true" t="shared" si="13" ref="AZ123:AZ152">IF(AY123=1,G123,0)</f>
        <v>0</v>
      </c>
      <c r="BA123" s="100">
        <f aca="true" t="shared" si="14" ref="BA123:BA152">IF(AY123=2,G123,0)</f>
        <v>0</v>
      </c>
      <c r="BB123" s="100">
        <f aca="true" t="shared" si="15" ref="BB123:BB152">IF(AY123=3,G123,0)</f>
        <v>0</v>
      </c>
      <c r="BC123" s="100">
        <f aca="true" t="shared" si="16" ref="BC123:BC152">IF(AY123=4,G123,0)</f>
        <v>0</v>
      </c>
      <c r="BD123" s="100">
        <f aca="true" t="shared" si="17" ref="BD123:BD152">IF(AY123=5,G123,0)</f>
        <v>0</v>
      </c>
      <c r="CY123" s="100">
        <v>3E-05</v>
      </c>
    </row>
    <row r="124" spans="1:103" ht="12.75">
      <c r="A124" s="181">
        <f aca="true" t="shared" si="18" ref="A124:A153">1+A123</f>
        <v>109</v>
      </c>
      <c r="B124" s="183" t="s">
        <v>200</v>
      </c>
      <c r="C124" s="148" t="s">
        <v>201</v>
      </c>
      <c r="D124" s="129" t="s">
        <v>102</v>
      </c>
      <c r="E124" s="130">
        <v>2</v>
      </c>
      <c r="F124" s="130"/>
      <c r="G124" s="171">
        <f t="shared" si="12"/>
        <v>0</v>
      </c>
      <c r="N124" s="155">
        <v>2</v>
      </c>
      <c r="Z124" s="100">
        <v>1</v>
      </c>
      <c r="AA124" s="100">
        <v>7</v>
      </c>
      <c r="AB124" s="100">
        <v>7</v>
      </c>
      <c r="AY124" s="100">
        <v>2</v>
      </c>
      <c r="AZ124" s="100">
        <f t="shared" si="13"/>
        <v>0</v>
      </c>
      <c r="BA124" s="100">
        <f t="shared" si="14"/>
        <v>0</v>
      </c>
      <c r="BB124" s="100">
        <f t="shared" si="15"/>
        <v>0</v>
      </c>
      <c r="BC124" s="100">
        <f t="shared" si="16"/>
        <v>0</v>
      </c>
      <c r="BD124" s="100">
        <f t="shared" si="17"/>
        <v>0</v>
      </c>
      <c r="CY124" s="100">
        <v>3E-05</v>
      </c>
    </row>
    <row r="125" spans="1:103" ht="12.75">
      <c r="A125" s="181">
        <f t="shared" si="18"/>
        <v>110</v>
      </c>
      <c r="B125" s="183" t="s">
        <v>202</v>
      </c>
      <c r="C125" s="148" t="s">
        <v>203</v>
      </c>
      <c r="D125" s="129" t="s">
        <v>102</v>
      </c>
      <c r="E125" s="130">
        <v>1</v>
      </c>
      <c r="F125" s="130"/>
      <c r="G125" s="171">
        <f t="shared" si="12"/>
        <v>0</v>
      </c>
      <c r="N125" s="155">
        <v>2</v>
      </c>
      <c r="Z125" s="100">
        <v>1</v>
      </c>
      <c r="AA125" s="100">
        <v>7</v>
      </c>
      <c r="AB125" s="100">
        <v>7</v>
      </c>
      <c r="AY125" s="100">
        <v>2</v>
      </c>
      <c r="AZ125" s="100">
        <f t="shared" si="13"/>
        <v>0</v>
      </c>
      <c r="BA125" s="100">
        <f t="shared" si="14"/>
        <v>0</v>
      </c>
      <c r="BB125" s="100">
        <f t="shared" si="15"/>
        <v>0</v>
      </c>
      <c r="BC125" s="100">
        <f t="shared" si="16"/>
        <v>0</v>
      </c>
      <c r="BD125" s="100">
        <f t="shared" si="17"/>
        <v>0</v>
      </c>
      <c r="CY125" s="100">
        <v>3E-05</v>
      </c>
    </row>
    <row r="126" spans="1:103" ht="12.75">
      <c r="A126" s="181">
        <f t="shared" si="18"/>
        <v>111</v>
      </c>
      <c r="B126" s="183" t="s">
        <v>204</v>
      </c>
      <c r="C126" s="148" t="s">
        <v>205</v>
      </c>
      <c r="D126" s="129" t="s">
        <v>102</v>
      </c>
      <c r="E126" s="130">
        <v>2</v>
      </c>
      <c r="F126" s="130"/>
      <c r="G126" s="171">
        <f t="shared" si="12"/>
        <v>0</v>
      </c>
      <c r="H126" s="118"/>
      <c r="I126" s="118"/>
      <c r="J126" s="118"/>
      <c r="N126" s="155">
        <v>2</v>
      </c>
      <c r="Z126" s="100">
        <v>1</v>
      </c>
      <c r="AA126" s="100">
        <v>7</v>
      </c>
      <c r="AB126" s="100">
        <v>7</v>
      </c>
      <c r="AY126" s="100">
        <v>2</v>
      </c>
      <c r="AZ126" s="100">
        <f t="shared" si="13"/>
        <v>0</v>
      </c>
      <c r="BA126" s="100">
        <f t="shared" si="14"/>
        <v>0</v>
      </c>
      <c r="BB126" s="100">
        <f t="shared" si="15"/>
        <v>0</v>
      </c>
      <c r="BC126" s="100">
        <f t="shared" si="16"/>
        <v>0</v>
      </c>
      <c r="BD126" s="100">
        <f t="shared" si="17"/>
        <v>0</v>
      </c>
      <c r="CY126" s="100">
        <v>3E-05</v>
      </c>
    </row>
    <row r="127" spans="1:103" ht="12.75">
      <c r="A127" s="181">
        <f t="shared" si="18"/>
        <v>112</v>
      </c>
      <c r="B127" s="183" t="s">
        <v>206</v>
      </c>
      <c r="C127" s="148" t="s">
        <v>207</v>
      </c>
      <c r="D127" s="129" t="s">
        <v>102</v>
      </c>
      <c r="E127" s="130">
        <v>2</v>
      </c>
      <c r="F127" s="130"/>
      <c r="G127" s="171">
        <f t="shared" si="12"/>
        <v>0</v>
      </c>
      <c r="N127" s="155">
        <v>2</v>
      </c>
      <c r="Z127" s="100">
        <v>1</v>
      </c>
      <c r="AA127" s="100">
        <v>7</v>
      </c>
      <c r="AB127" s="100">
        <v>7</v>
      </c>
      <c r="AY127" s="100">
        <v>2</v>
      </c>
      <c r="AZ127" s="100">
        <f t="shared" si="13"/>
        <v>0</v>
      </c>
      <c r="BA127" s="100">
        <f t="shared" si="14"/>
        <v>0</v>
      </c>
      <c r="BB127" s="100">
        <f t="shared" si="15"/>
        <v>0</v>
      </c>
      <c r="BC127" s="100">
        <f t="shared" si="16"/>
        <v>0</v>
      </c>
      <c r="BD127" s="100">
        <f t="shared" si="17"/>
        <v>0</v>
      </c>
      <c r="CY127" s="100">
        <v>3E-05</v>
      </c>
    </row>
    <row r="128" spans="1:103" ht="12.75">
      <c r="A128" s="181">
        <f t="shared" si="18"/>
        <v>113</v>
      </c>
      <c r="B128" s="183" t="s">
        <v>219</v>
      </c>
      <c r="C128" s="148" t="s">
        <v>220</v>
      </c>
      <c r="D128" s="129" t="s">
        <v>102</v>
      </c>
      <c r="E128" s="130">
        <v>1</v>
      </c>
      <c r="F128" s="130"/>
      <c r="G128" s="171">
        <f t="shared" si="12"/>
        <v>0</v>
      </c>
      <c r="N128" s="155">
        <v>2</v>
      </c>
      <c r="Z128" s="100">
        <v>1</v>
      </c>
      <c r="AA128" s="100">
        <v>7</v>
      </c>
      <c r="AB128" s="100">
        <v>7</v>
      </c>
      <c r="AY128" s="100">
        <v>2</v>
      </c>
      <c r="AZ128" s="100">
        <f t="shared" si="13"/>
        <v>0</v>
      </c>
      <c r="BA128" s="100">
        <f t="shared" si="14"/>
        <v>0</v>
      </c>
      <c r="BB128" s="100">
        <f t="shared" si="15"/>
        <v>0</v>
      </c>
      <c r="BC128" s="100">
        <f t="shared" si="16"/>
        <v>0</v>
      </c>
      <c r="BD128" s="100">
        <f t="shared" si="17"/>
        <v>0</v>
      </c>
      <c r="CY128" s="100">
        <v>3E-05</v>
      </c>
    </row>
    <row r="129" spans="1:103" ht="12.75">
      <c r="A129" s="181">
        <f t="shared" si="18"/>
        <v>114</v>
      </c>
      <c r="B129" s="183" t="s">
        <v>208</v>
      </c>
      <c r="C129" s="148" t="s">
        <v>209</v>
      </c>
      <c r="D129" s="129" t="s">
        <v>102</v>
      </c>
      <c r="E129" s="130">
        <v>4</v>
      </c>
      <c r="F129" s="130"/>
      <c r="G129" s="171">
        <f t="shared" si="12"/>
        <v>0</v>
      </c>
      <c r="N129" s="155">
        <v>2</v>
      </c>
      <c r="Z129" s="100">
        <v>1</v>
      </c>
      <c r="AA129" s="100">
        <v>7</v>
      </c>
      <c r="AB129" s="100">
        <v>7</v>
      </c>
      <c r="AY129" s="100">
        <v>2</v>
      </c>
      <c r="AZ129" s="100">
        <f t="shared" si="13"/>
        <v>0</v>
      </c>
      <c r="BA129" s="100">
        <f t="shared" si="14"/>
        <v>0</v>
      </c>
      <c r="BB129" s="100">
        <f t="shared" si="15"/>
        <v>0</v>
      </c>
      <c r="BC129" s="100">
        <f t="shared" si="16"/>
        <v>0</v>
      </c>
      <c r="BD129" s="100">
        <f t="shared" si="17"/>
        <v>0</v>
      </c>
      <c r="CY129" s="100">
        <v>3E-05</v>
      </c>
    </row>
    <row r="130" spans="1:103" ht="12.75">
      <c r="A130" s="181">
        <f t="shared" si="18"/>
        <v>115</v>
      </c>
      <c r="B130" s="183" t="s">
        <v>210</v>
      </c>
      <c r="C130" s="148" t="s">
        <v>211</v>
      </c>
      <c r="D130" s="129" t="s">
        <v>102</v>
      </c>
      <c r="E130" s="130">
        <v>8</v>
      </c>
      <c r="F130" s="130"/>
      <c r="G130" s="171">
        <f t="shared" si="12"/>
        <v>0</v>
      </c>
      <c r="H130" s="118"/>
      <c r="I130" s="118"/>
      <c r="J130" s="118"/>
      <c r="N130" s="155">
        <v>2</v>
      </c>
      <c r="Z130" s="100">
        <v>1</v>
      </c>
      <c r="AA130" s="100">
        <v>7</v>
      </c>
      <c r="AB130" s="100">
        <v>7</v>
      </c>
      <c r="AY130" s="100">
        <v>2</v>
      </c>
      <c r="AZ130" s="100">
        <f t="shared" si="13"/>
        <v>0</v>
      </c>
      <c r="BA130" s="100">
        <f t="shared" si="14"/>
        <v>0</v>
      </c>
      <c r="BB130" s="100">
        <f t="shared" si="15"/>
        <v>0</v>
      </c>
      <c r="BC130" s="100">
        <f t="shared" si="16"/>
        <v>0</v>
      </c>
      <c r="BD130" s="100">
        <f t="shared" si="17"/>
        <v>0</v>
      </c>
      <c r="CY130" s="100">
        <v>3E-05</v>
      </c>
    </row>
    <row r="131" spans="1:103" ht="12.75">
      <c r="A131" s="181">
        <f t="shared" si="18"/>
        <v>116</v>
      </c>
      <c r="B131" s="183" t="s">
        <v>212</v>
      </c>
      <c r="C131" s="148" t="s">
        <v>213</v>
      </c>
      <c r="D131" s="129" t="s">
        <v>102</v>
      </c>
      <c r="E131" s="130">
        <v>8</v>
      </c>
      <c r="F131" s="130"/>
      <c r="G131" s="171">
        <f t="shared" si="12"/>
        <v>0</v>
      </c>
      <c r="N131" s="155">
        <v>2</v>
      </c>
      <c r="Z131" s="100">
        <v>1</v>
      </c>
      <c r="AA131" s="100">
        <v>7</v>
      </c>
      <c r="AB131" s="100">
        <v>7</v>
      </c>
      <c r="AY131" s="100">
        <v>2</v>
      </c>
      <c r="AZ131" s="100">
        <f t="shared" si="13"/>
        <v>0</v>
      </c>
      <c r="BA131" s="100">
        <f t="shared" si="14"/>
        <v>0</v>
      </c>
      <c r="BB131" s="100">
        <f t="shared" si="15"/>
        <v>0</v>
      </c>
      <c r="BC131" s="100">
        <f t="shared" si="16"/>
        <v>0</v>
      </c>
      <c r="BD131" s="100">
        <f t="shared" si="17"/>
        <v>0</v>
      </c>
      <c r="CY131" s="100">
        <v>3E-05</v>
      </c>
    </row>
    <row r="132" spans="1:103" ht="12.75">
      <c r="A132" s="181">
        <f t="shared" si="18"/>
        <v>117</v>
      </c>
      <c r="B132" s="183" t="s">
        <v>214</v>
      </c>
      <c r="C132" s="148" t="s">
        <v>215</v>
      </c>
      <c r="D132" s="129" t="s">
        <v>102</v>
      </c>
      <c r="E132" s="130">
        <v>12</v>
      </c>
      <c r="F132" s="130"/>
      <c r="G132" s="171">
        <f t="shared" si="12"/>
        <v>0</v>
      </c>
      <c r="N132" s="155">
        <v>2</v>
      </c>
      <c r="Z132" s="100">
        <v>1</v>
      </c>
      <c r="AA132" s="100">
        <v>7</v>
      </c>
      <c r="AB132" s="100">
        <v>7</v>
      </c>
      <c r="AY132" s="100">
        <v>2</v>
      </c>
      <c r="AZ132" s="100">
        <f t="shared" si="13"/>
        <v>0</v>
      </c>
      <c r="BA132" s="100">
        <f t="shared" si="14"/>
        <v>0</v>
      </c>
      <c r="BB132" s="100">
        <f t="shared" si="15"/>
        <v>0</v>
      </c>
      <c r="BC132" s="100">
        <f t="shared" si="16"/>
        <v>0</v>
      </c>
      <c r="BD132" s="100">
        <f t="shared" si="17"/>
        <v>0</v>
      </c>
      <c r="CY132" s="100">
        <v>3E-05</v>
      </c>
    </row>
    <row r="133" spans="1:103" ht="12.75">
      <c r="A133" s="181">
        <f t="shared" si="18"/>
        <v>118</v>
      </c>
      <c r="B133" s="183" t="s">
        <v>91</v>
      </c>
      <c r="C133" s="148" t="s">
        <v>216</v>
      </c>
      <c r="D133" s="129" t="s">
        <v>102</v>
      </c>
      <c r="E133" s="130">
        <v>2</v>
      </c>
      <c r="F133" s="130"/>
      <c r="G133" s="171">
        <f t="shared" si="12"/>
        <v>0</v>
      </c>
      <c r="H133" s="118"/>
      <c r="I133" s="118"/>
      <c r="J133" s="118"/>
      <c r="N133" s="155">
        <v>2</v>
      </c>
      <c r="Z133" s="100">
        <v>1</v>
      </c>
      <c r="AA133" s="100">
        <v>7</v>
      </c>
      <c r="AB133" s="100">
        <v>7</v>
      </c>
      <c r="AY133" s="100">
        <v>2</v>
      </c>
      <c r="AZ133" s="100">
        <f t="shared" si="13"/>
        <v>0</v>
      </c>
      <c r="BA133" s="100">
        <f t="shared" si="14"/>
        <v>0</v>
      </c>
      <c r="BB133" s="100">
        <f t="shared" si="15"/>
        <v>0</v>
      </c>
      <c r="BC133" s="100">
        <f t="shared" si="16"/>
        <v>0</v>
      </c>
      <c r="BD133" s="100">
        <f t="shared" si="17"/>
        <v>0</v>
      </c>
      <c r="CY133" s="100">
        <v>3E-05</v>
      </c>
    </row>
    <row r="134" spans="1:103" ht="12.75">
      <c r="A134" s="181">
        <f t="shared" si="18"/>
        <v>119</v>
      </c>
      <c r="B134" s="183" t="s">
        <v>91</v>
      </c>
      <c r="C134" s="148" t="s">
        <v>217</v>
      </c>
      <c r="D134" s="129" t="s">
        <v>102</v>
      </c>
      <c r="E134" s="130">
        <v>2</v>
      </c>
      <c r="F134" s="130"/>
      <c r="G134" s="171">
        <f t="shared" si="12"/>
        <v>0</v>
      </c>
      <c r="N134" s="155">
        <v>2</v>
      </c>
      <c r="Z134" s="100">
        <v>1</v>
      </c>
      <c r="AA134" s="100">
        <v>7</v>
      </c>
      <c r="AB134" s="100">
        <v>7</v>
      </c>
      <c r="AY134" s="100">
        <v>2</v>
      </c>
      <c r="AZ134" s="100">
        <f t="shared" si="13"/>
        <v>0</v>
      </c>
      <c r="BA134" s="100">
        <f t="shared" si="14"/>
        <v>0</v>
      </c>
      <c r="BB134" s="100">
        <f t="shared" si="15"/>
        <v>0</v>
      </c>
      <c r="BC134" s="100">
        <f t="shared" si="16"/>
        <v>0</v>
      </c>
      <c r="BD134" s="100">
        <f t="shared" si="17"/>
        <v>0</v>
      </c>
      <c r="CY134" s="100">
        <v>3E-05</v>
      </c>
    </row>
    <row r="135" spans="1:103" ht="12.75">
      <c r="A135" s="181">
        <f t="shared" si="18"/>
        <v>120</v>
      </c>
      <c r="B135" s="183" t="s">
        <v>91</v>
      </c>
      <c r="C135" s="148" t="s">
        <v>218</v>
      </c>
      <c r="D135" s="129" t="s">
        <v>102</v>
      </c>
      <c r="E135" s="130">
        <v>1</v>
      </c>
      <c r="F135" s="130"/>
      <c r="G135" s="171">
        <f t="shared" si="12"/>
        <v>0</v>
      </c>
      <c r="N135" s="155">
        <v>2</v>
      </c>
      <c r="Z135" s="100">
        <v>1</v>
      </c>
      <c r="AA135" s="100">
        <v>7</v>
      </c>
      <c r="AB135" s="100">
        <v>7</v>
      </c>
      <c r="AY135" s="100">
        <v>2</v>
      </c>
      <c r="AZ135" s="100">
        <f t="shared" si="13"/>
        <v>0</v>
      </c>
      <c r="BA135" s="100">
        <f t="shared" si="14"/>
        <v>0</v>
      </c>
      <c r="BB135" s="100">
        <f t="shared" si="15"/>
        <v>0</v>
      </c>
      <c r="BC135" s="100">
        <f t="shared" si="16"/>
        <v>0</v>
      </c>
      <c r="BD135" s="100">
        <f t="shared" si="17"/>
        <v>0</v>
      </c>
      <c r="CY135" s="100">
        <v>3E-05</v>
      </c>
    </row>
    <row r="136" spans="1:103" ht="12.75">
      <c r="A136" s="181">
        <f t="shared" si="18"/>
        <v>121</v>
      </c>
      <c r="B136" s="224" t="s">
        <v>221</v>
      </c>
      <c r="C136" s="192" t="s">
        <v>222</v>
      </c>
      <c r="D136" s="225" t="s">
        <v>76</v>
      </c>
      <c r="E136" s="187">
        <v>16</v>
      </c>
      <c r="F136" s="187"/>
      <c r="G136" s="171">
        <f t="shared" si="12"/>
        <v>0</v>
      </c>
      <c r="H136" s="118"/>
      <c r="I136" s="118"/>
      <c r="J136" s="118"/>
      <c r="N136" s="155">
        <v>2</v>
      </c>
      <c r="Z136" s="100">
        <v>1</v>
      </c>
      <c r="AA136" s="100">
        <v>7</v>
      </c>
      <c r="AB136" s="100">
        <v>7</v>
      </c>
      <c r="AY136" s="100">
        <v>2</v>
      </c>
      <c r="AZ136" s="100">
        <f t="shared" si="13"/>
        <v>0</v>
      </c>
      <c r="BA136" s="100">
        <f t="shared" si="14"/>
        <v>0</v>
      </c>
      <c r="BB136" s="100">
        <f t="shared" si="15"/>
        <v>0</v>
      </c>
      <c r="BC136" s="100">
        <f t="shared" si="16"/>
        <v>0</v>
      </c>
      <c r="BD136" s="100">
        <f t="shared" si="17"/>
        <v>0</v>
      </c>
      <c r="CY136" s="100">
        <v>3E-05</v>
      </c>
    </row>
    <row r="137" spans="1:103" ht="12.75">
      <c r="A137" s="181">
        <f t="shared" si="18"/>
        <v>122</v>
      </c>
      <c r="B137" s="183" t="s">
        <v>223</v>
      </c>
      <c r="C137" s="192" t="s">
        <v>224</v>
      </c>
      <c r="D137" s="225" t="s">
        <v>76</v>
      </c>
      <c r="E137" s="187">
        <v>24</v>
      </c>
      <c r="F137" s="187"/>
      <c r="G137" s="171">
        <f t="shared" si="12"/>
        <v>0</v>
      </c>
      <c r="N137" s="155">
        <v>2</v>
      </c>
      <c r="Z137" s="100">
        <v>1</v>
      </c>
      <c r="AA137" s="100">
        <v>7</v>
      </c>
      <c r="AB137" s="100">
        <v>7</v>
      </c>
      <c r="AY137" s="100">
        <v>2</v>
      </c>
      <c r="AZ137" s="100">
        <f t="shared" si="13"/>
        <v>0</v>
      </c>
      <c r="BA137" s="100">
        <f t="shared" si="14"/>
        <v>0</v>
      </c>
      <c r="BB137" s="100">
        <f t="shared" si="15"/>
        <v>0</v>
      </c>
      <c r="BC137" s="100">
        <f t="shared" si="16"/>
        <v>0</v>
      </c>
      <c r="BD137" s="100">
        <f t="shared" si="17"/>
        <v>0</v>
      </c>
      <c r="CY137" s="100">
        <v>3E-05</v>
      </c>
    </row>
    <row r="138" spans="1:103" ht="12.75">
      <c r="A138" s="181">
        <f t="shared" si="18"/>
        <v>123</v>
      </c>
      <c r="B138" s="183" t="s">
        <v>321</v>
      </c>
      <c r="C138" s="148" t="s">
        <v>322</v>
      </c>
      <c r="D138" s="129" t="s">
        <v>102</v>
      </c>
      <c r="E138" s="250">
        <v>5</v>
      </c>
      <c r="F138" s="130"/>
      <c r="G138" s="171">
        <f t="shared" si="12"/>
        <v>0</v>
      </c>
      <c r="H138" s="118"/>
      <c r="I138" s="118"/>
      <c r="J138" s="118"/>
      <c r="N138" s="155">
        <v>2</v>
      </c>
      <c r="Z138" s="100">
        <v>1</v>
      </c>
      <c r="AA138" s="100">
        <v>7</v>
      </c>
      <c r="AB138" s="100">
        <v>7</v>
      </c>
      <c r="AY138" s="100">
        <v>2</v>
      </c>
      <c r="AZ138" s="100">
        <f t="shared" si="13"/>
        <v>0</v>
      </c>
      <c r="BA138" s="100">
        <f t="shared" si="14"/>
        <v>0</v>
      </c>
      <c r="BB138" s="100">
        <f t="shared" si="15"/>
        <v>0</v>
      </c>
      <c r="BC138" s="100">
        <f t="shared" si="16"/>
        <v>0</v>
      </c>
      <c r="BD138" s="100">
        <f t="shared" si="17"/>
        <v>0</v>
      </c>
      <c r="CY138" s="100">
        <v>3E-05</v>
      </c>
    </row>
    <row r="139" spans="1:103" ht="12.75">
      <c r="A139" s="181">
        <f t="shared" si="18"/>
        <v>124</v>
      </c>
      <c r="B139" s="183" t="s">
        <v>323</v>
      </c>
      <c r="C139" s="148" t="s">
        <v>324</v>
      </c>
      <c r="D139" s="129" t="s">
        <v>102</v>
      </c>
      <c r="E139" s="250">
        <v>6</v>
      </c>
      <c r="F139" s="130"/>
      <c r="G139" s="171">
        <f t="shared" si="12"/>
        <v>0</v>
      </c>
      <c r="H139" s="118"/>
      <c r="I139" s="118"/>
      <c r="J139" s="118"/>
      <c r="N139" s="155">
        <v>2</v>
      </c>
      <c r="Z139" s="100">
        <v>1</v>
      </c>
      <c r="AA139" s="100">
        <v>7</v>
      </c>
      <c r="AB139" s="100">
        <v>7</v>
      </c>
      <c r="AY139" s="100">
        <v>2</v>
      </c>
      <c r="AZ139" s="100">
        <f t="shared" si="13"/>
        <v>0</v>
      </c>
      <c r="BA139" s="100">
        <f t="shared" si="14"/>
        <v>0</v>
      </c>
      <c r="BB139" s="100">
        <f t="shared" si="15"/>
        <v>0</v>
      </c>
      <c r="BC139" s="100">
        <f t="shared" si="16"/>
        <v>0</v>
      </c>
      <c r="BD139" s="100">
        <f t="shared" si="17"/>
        <v>0</v>
      </c>
      <c r="CY139" s="100">
        <v>3E-05</v>
      </c>
    </row>
    <row r="140" spans="1:103" ht="12.75">
      <c r="A140" s="181">
        <f t="shared" si="18"/>
        <v>125</v>
      </c>
      <c r="B140" s="183" t="s">
        <v>91</v>
      </c>
      <c r="C140" s="148" t="s">
        <v>319</v>
      </c>
      <c r="D140" s="129" t="s">
        <v>102</v>
      </c>
      <c r="E140" s="250">
        <v>3</v>
      </c>
      <c r="F140" s="130"/>
      <c r="G140" s="171">
        <f>E140*F140</f>
        <v>0</v>
      </c>
      <c r="H140" s="118"/>
      <c r="I140" s="118"/>
      <c r="J140" s="118"/>
      <c r="N140" s="155">
        <v>2</v>
      </c>
      <c r="Z140" s="100">
        <v>1</v>
      </c>
      <c r="AA140" s="100">
        <v>7</v>
      </c>
      <c r="AB140" s="100">
        <v>7</v>
      </c>
      <c r="AY140" s="100">
        <v>2</v>
      </c>
      <c r="AZ140" s="100">
        <f>IF(AY140=1,G140,0)</f>
        <v>0</v>
      </c>
      <c r="BA140" s="100">
        <f>IF(AY140=2,G140,0)</f>
        <v>0</v>
      </c>
      <c r="BB140" s="100">
        <f>IF(AY140=3,G140,0)</f>
        <v>0</v>
      </c>
      <c r="BC140" s="100">
        <f>IF(AY140=4,G140,0)</f>
        <v>0</v>
      </c>
      <c r="BD140" s="100">
        <f>IF(AY140=5,G140,0)</f>
        <v>0</v>
      </c>
      <c r="CY140" s="100">
        <v>3E-05</v>
      </c>
    </row>
    <row r="141" spans="1:103" ht="12.75">
      <c r="A141" s="181">
        <f t="shared" si="18"/>
        <v>126</v>
      </c>
      <c r="B141" s="183" t="s">
        <v>91</v>
      </c>
      <c r="C141" s="148" t="s">
        <v>320</v>
      </c>
      <c r="D141" s="129" t="s">
        <v>102</v>
      </c>
      <c r="E141" s="250">
        <v>5</v>
      </c>
      <c r="F141" s="130"/>
      <c r="G141" s="171">
        <f>E141*F141</f>
        <v>0</v>
      </c>
      <c r="H141" s="118"/>
      <c r="I141" s="118"/>
      <c r="J141" s="118"/>
      <c r="N141" s="155">
        <v>2</v>
      </c>
      <c r="Z141" s="100">
        <v>1</v>
      </c>
      <c r="AA141" s="100">
        <v>7</v>
      </c>
      <c r="AB141" s="100">
        <v>7</v>
      </c>
      <c r="AY141" s="100">
        <v>2</v>
      </c>
      <c r="AZ141" s="100">
        <f>IF(AY141=1,G141,0)</f>
        <v>0</v>
      </c>
      <c r="BA141" s="100">
        <f>IF(AY141=2,G141,0)</f>
        <v>0</v>
      </c>
      <c r="BB141" s="100">
        <f>IF(AY141=3,G141,0)</f>
        <v>0</v>
      </c>
      <c r="BC141" s="100">
        <f>IF(AY141=4,G141,0)</f>
        <v>0</v>
      </c>
      <c r="BD141" s="100">
        <f>IF(AY141=5,G141,0)</f>
        <v>0</v>
      </c>
      <c r="CY141" s="100">
        <v>3E-05</v>
      </c>
    </row>
    <row r="142" spans="1:103" ht="12.75">
      <c r="A142" s="181">
        <f t="shared" si="18"/>
        <v>127</v>
      </c>
      <c r="B142" s="192" t="s">
        <v>91</v>
      </c>
      <c r="C142" s="192" t="s">
        <v>231</v>
      </c>
      <c r="D142" s="191" t="s">
        <v>76</v>
      </c>
      <c r="E142" s="226">
        <v>2</v>
      </c>
      <c r="F142" s="187"/>
      <c r="G142" s="171">
        <f t="shared" si="12"/>
        <v>0</v>
      </c>
      <c r="N142" s="155">
        <v>2</v>
      </c>
      <c r="Z142" s="100">
        <v>1</v>
      </c>
      <c r="AA142" s="100">
        <v>7</v>
      </c>
      <c r="AB142" s="100">
        <v>7</v>
      </c>
      <c r="AY142" s="100">
        <v>2</v>
      </c>
      <c r="AZ142" s="100">
        <f t="shared" si="13"/>
        <v>0</v>
      </c>
      <c r="BA142" s="100">
        <f t="shared" si="14"/>
        <v>0</v>
      </c>
      <c r="BB142" s="100">
        <f t="shared" si="15"/>
        <v>0</v>
      </c>
      <c r="BC142" s="100">
        <f t="shared" si="16"/>
        <v>0</v>
      </c>
      <c r="BD142" s="100">
        <f t="shared" si="17"/>
        <v>0</v>
      </c>
      <c r="CY142" s="100">
        <v>3E-05</v>
      </c>
    </row>
    <row r="143" spans="1:103" ht="12.75">
      <c r="A143" s="181">
        <f t="shared" si="18"/>
        <v>128</v>
      </c>
      <c r="B143" s="192">
        <v>734242413</v>
      </c>
      <c r="C143" s="192" t="s">
        <v>232</v>
      </c>
      <c r="D143" s="225" t="s">
        <v>76</v>
      </c>
      <c r="E143" s="187">
        <v>2</v>
      </c>
      <c r="F143" s="187"/>
      <c r="G143" s="171">
        <f t="shared" si="12"/>
        <v>0</v>
      </c>
      <c r="H143" s="118"/>
      <c r="I143" s="118"/>
      <c r="J143" s="118"/>
      <c r="N143" s="155">
        <v>2</v>
      </c>
      <c r="Z143" s="100">
        <v>1</v>
      </c>
      <c r="AA143" s="100">
        <v>7</v>
      </c>
      <c r="AB143" s="100">
        <v>7</v>
      </c>
      <c r="AY143" s="100">
        <v>2</v>
      </c>
      <c r="AZ143" s="100">
        <f t="shared" si="13"/>
        <v>0</v>
      </c>
      <c r="BA143" s="100">
        <f t="shared" si="14"/>
        <v>0</v>
      </c>
      <c r="BB143" s="100">
        <f t="shared" si="15"/>
        <v>0</v>
      </c>
      <c r="BC143" s="100">
        <f t="shared" si="16"/>
        <v>0</v>
      </c>
      <c r="BD143" s="100">
        <f t="shared" si="17"/>
        <v>0</v>
      </c>
      <c r="CY143" s="100">
        <v>3E-05</v>
      </c>
    </row>
    <row r="144" spans="1:103" ht="12.75">
      <c r="A144" s="181">
        <f t="shared" si="18"/>
        <v>129</v>
      </c>
      <c r="B144" s="192">
        <v>734242416</v>
      </c>
      <c r="C144" s="192" t="s">
        <v>233</v>
      </c>
      <c r="D144" s="225" t="s">
        <v>76</v>
      </c>
      <c r="E144" s="187">
        <v>3</v>
      </c>
      <c r="F144" s="190"/>
      <c r="G144" s="171">
        <f t="shared" si="12"/>
        <v>0</v>
      </c>
      <c r="N144" s="155">
        <v>2</v>
      </c>
      <c r="Z144" s="100">
        <v>1</v>
      </c>
      <c r="AA144" s="100">
        <v>7</v>
      </c>
      <c r="AB144" s="100">
        <v>7</v>
      </c>
      <c r="AY144" s="100">
        <v>2</v>
      </c>
      <c r="AZ144" s="100">
        <f t="shared" si="13"/>
        <v>0</v>
      </c>
      <c r="BA144" s="100">
        <f t="shared" si="14"/>
        <v>0</v>
      </c>
      <c r="BB144" s="100">
        <f t="shared" si="15"/>
        <v>0</v>
      </c>
      <c r="BC144" s="100">
        <f t="shared" si="16"/>
        <v>0</v>
      </c>
      <c r="BD144" s="100">
        <f t="shared" si="17"/>
        <v>0</v>
      </c>
      <c r="CY144" s="100">
        <v>3E-05</v>
      </c>
    </row>
    <row r="145" spans="1:103" ht="12.75">
      <c r="A145" s="181">
        <f t="shared" si="18"/>
        <v>130</v>
      </c>
      <c r="B145" s="192">
        <v>734292714</v>
      </c>
      <c r="C145" s="192" t="s">
        <v>235</v>
      </c>
      <c r="D145" s="225" t="s">
        <v>76</v>
      </c>
      <c r="E145" s="187">
        <v>2</v>
      </c>
      <c r="F145" s="190"/>
      <c r="G145" s="171">
        <f t="shared" si="12"/>
        <v>0</v>
      </c>
      <c r="N145" s="155">
        <v>2</v>
      </c>
      <c r="Z145" s="100">
        <v>1</v>
      </c>
      <c r="AA145" s="100">
        <v>7</v>
      </c>
      <c r="AB145" s="100">
        <v>7</v>
      </c>
      <c r="AY145" s="100">
        <v>2</v>
      </c>
      <c r="AZ145" s="100">
        <f t="shared" si="13"/>
        <v>0</v>
      </c>
      <c r="BA145" s="100">
        <f t="shared" si="14"/>
        <v>0</v>
      </c>
      <c r="BB145" s="100">
        <f t="shared" si="15"/>
        <v>0</v>
      </c>
      <c r="BC145" s="100">
        <f t="shared" si="16"/>
        <v>0</v>
      </c>
      <c r="BD145" s="100">
        <f t="shared" si="17"/>
        <v>0</v>
      </c>
      <c r="CY145" s="100">
        <v>3E-05</v>
      </c>
    </row>
    <row r="146" spans="1:103" ht="12.75">
      <c r="A146" s="181">
        <f t="shared" si="18"/>
        <v>131</v>
      </c>
      <c r="B146" s="192">
        <v>734292717</v>
      </c>
      <c r="C146" s="192" t="s">
        <v>234</v>
      </c>
      <c r="D146" s="225" t="s">
        <v>76</v>
      </c>
      <c r="E146" s="187">
        <v>12</v>
      </c>
      <c r="F146" s="190"/>
      <c r="G146" s="171">
        <f t="shared" si="12"/>
        <v>0</v>
      </c>
      <c r="H146" s="118"/>
      <c r="I146" s="118"/>
      <c r="J146" s="118"/>
      <c r="N146" s="155">
        <v>2</v>
      </c>
      <c r="Z146" s="100">
        <v>1</v>
      </c>
      <c r="AA146" s="100">
        <v>7</v>
      </c>
      <c r="AB146" s="100">
        <v>7</v>
      </c>
      <c r="AY146" s="100">
        <v>2</v>
      </c>
      <c r="AZ146" s="100">
        <f t="shared" si="13"/>
        <v>0</v>
      </c>
      <c r="BA146" s="100">
        <f t="shared" si="14"/>
        <v>0</v>
      </c>
      <c r="BB146" s="100">
        <f t="shared" si="15"/>
        <v>0</v>
      </c>
      <c r="BC146" s="100">
        <f t="shared" si="16"/>
        <v>0</v>
      </c>
      <c r="BD146" s="100">
        <f t="shared" si="17"/>
        <v>0</v>
      </c>
      <c r="CY146" s="100">
        <v>3E-05</v>
      </c>
    </row>
    <row r="147" spans="1:103" ht="12.75">
      <c r="A147" s="181">
        <f t="shared" si="18"/>
        <v>132</v>
      </c>
      <c r="B147" s="189" t="s">
        <v>91</v>
      </c>
      <c r="C147" s="192" t="s">
        <v>279</v>
      </c>
      <c r="D147" s="191" t="s">
        <v>76</v>
      </c>
      <c r="E147" s="190">
        <v>2</v>
      </c>
      <c r="F147" s="190"/>
      <c r="G147" s="171">
        <f t="shared" si="12"/>
        <v>0</v>
      </c>
      <c r="N147" s="155">
        <v>2</v>
      </c>
      <c r="Z147" s="100">
        <v>1</v>
      </c>
      <c r="AA147" s="100">
        <v>7</v>
      </c>
      <c r="AB147" s="100">
        <v>7</v>
      </c>
      <c r="AY147" s="100">
        <v>2</v>
      </c>
      <c r="AZ147" s="100">
        <f t="shared" si="13"/>
        <v>0</v>
      </c>
      <c r="BA147" s="100">
        <f t="shared" si="14"/>
        <v>0</v>
      </c>
      <c r="BB147" s="100">
        <f t="shared" si="15"/>
        <v>0</v>
      </c>
      <c r="BC147" s="100">
        <f t="shared" si="16"/>
        <v>0</v>
      </c>
      <c r="BD147" s="100">
        <f t="shared" si="17"/>
        <v>0</v>
      </c>
      <c r="CY147" s="100">
        <v>3E-05</v>
      </c>
    </row>
    <row r="148" spans="1:103" ht="12.75">
      <c r="A148" s="181">
        <f t="shared" si="18"/>
        <v>133</v>
      </c>
      <c r="B148" s="189" t="s">
        <v>229</v>
      </c>
      <c r="C148" s="223" t="s">
        <v>230</v>
      </c>
      <c r="D148" s="191" t="s">
        <v>76</v>
      </c>
      <c r="E148" s="190">
        <v>54</v>
      </c>
      <c r="F148" s="187"/>
      <c r="G148" s="171">
        <f t="shared" si="12"/>
        <v>0</v>
      </c>
      <c r="N148" s="155">
        <v>2</v>
      </c>
      <c r="Z148" s="100">
        <v>1</v>
      </c>
      <c r="AA148" s="100">
        <v>7</v>
      </c>
      <c r="AB148" s="100">
        <v>7</v>
      </c>
      <c r="AY148" s="100">
        <v>2</v>
      </c>
      <c r="AZ148" s="100">
        <f t="shared" si="13"/>
        <v>0</v>
      </c>
      <c r="BA148" s="100">
        <f t="shared" si="14"/>
        <v>0</v>
      </c>
      <c r="BB148" s="100">
        <f t="shared" si="15"/>
        <v>0</v>
      </c>
      <c r="BC148" s="100">
        <f t="shared" si="16"/>
        <v>0</v>
      </c>
      <c r="BD148" s="100">
        <f t="shared" si="17"/>
        <v>0</v>
      </c>
      <c r="CY148" s="100">
        <v>3E-05</v>
      </c>
    </row>
    <row r="149" spans="1:103" ht="12.75">
      <c r="A149" s="181">
        <f t="shared" si="18"/>
        <v>134</v>
      </c>
      <c r="B149" s="192">
        <v>734421102</v>
      </c>
      <c r="C149" s="192" t="s">
        <v>236</v>
      </c>
      <c r="D149" s="225" t="s">
        <v>76</v>
      </c>
      <c r="E149" s="187">
        <v>2</v>
      </c>
      <c r="F149" s="190"/>
      <c r="G149" s="171">
        <f>E149*F149</f>
        <v>0</v>
      </c>
      <c r="H149" s="118"/>
      <c r="I149" s="118"/>
      <c r="J149" s="118"/>
      <c r="N149" s="155">
        <v>2</v>
      </c>
      <c r="Z149" s="100">
        <v>1</v>
      </c>
      <c r="AA149" s="100">
        <v>7</v>
      </c>
      <c r="AB149" s="100">
        <v>7</v>
      </c>
      <c r="AY149" s="100">
        <v>2</v>
      </c>
      <c r="AZ149" s="100">
        <f t="shared" si="13"/>
        <v>0</v>
      </c>
      <c r="BA149" s="100">
        <f t="shared" si="14"/>
        <v>0</v>
      </c>
      <c r="BB149" s="100">
        <f t="shared" si="15"/>
        <v>0</v>
      </c>
      <c r="BC149" s="100">
        <f t="shared" si="16"/>
        <v>0</v>
      </c>
      <c r="BD149" s="100">
        <f t="shared" si="17"/>
        <v>0</v>
      </c>
      <c r="CY149" s="100">
        <v>3E-05</v>
      </c>
    </row>
    <row r="150" spans="1:103" ht="12.75">
      <c r="A150" s="181">
        <f t="shared" si="18"/>
        <v>135</v>
      </c>
      <c r="B150" s="192" t="s">
        <v>91</v>
      </c>
      <c r="C150" s="192" t="s">
        <v>237</v>
      </c>
      <c r="D150" s="225" t="s">
        <v>76</v>
      </c>
      <c r="E150" s="187">
        <v>16</v>
      </c>
      <c r="F150" s="187"/>
      <c r="G150" s="171">
        <f>E150*F150</f>
        <v>0</v>
      </c>
      <c r="N150" s="155">
        <v>2</v>
      </c>
      <c r="Z150" s="100">
        <v>1</v>
      </c>
      <c r="AA150" s="100">
        <v>7</v>
      </c>
      <c r="AB150" s="100">
        <v>7</v>
      </c>
      <c r="AY150" s="100">
        <v>2</v>
      </c>
      <c r="AZ150" s="100">
        <f t="shared" si="13"/>
        <v>0</v>
      </c>
      <c r="BA150" s="100">
        <f t="shared" si="14"/>
        <v>0</v>
      </c>
      <c r="BB150" s="100">
        <f t="shared" si="15"/>
        <v>0</v>
      </c>
      <c r="BC150" s="100">
        <f t="shared" si="16"/>
        <v>0</v>
      </c>
      <c r="BD150" s="100">
        <f t="shared" si="17"/>
        <v>0</v>
      </c>
      <c r="CY150" s="100">
        <v>3E-05</v>
      </c>
    </row>
    <row r="151" spans="1:103" ht="12.75">
      <c r="A151" s="181">
        <f t="shared" si="18"/>
        <v>136</v>
      </c>
      <c r="B151" s="189" t="s">
        <v>225</v>
      </c>
      <c r="C151" s="192" t="s">
        <v>226</v>
      </c>
      <c r="D151" s="191" t="s">
        <v>76</v>
      </c>
      <c r="E151" s="190">
        <v>18</v>
      </c>
      <c r="F151" s="190"/>
      <c r="G151" s="171">
        <f>E151*F151</f>
        <v>0</v>
      </c>
      <c r="N151" s="155">
        <v>2</v>
      </c>
      <c r="Z151" s="100">
        <v>1</v>
      </c>
      <c r="AA151" s="100">
        <v>7</v>
      </c>
      <c r="AB151" s="100">
        <v>7</v>
      </c>
      <c r="AY151" s="100">
        <v>2</v>
      </c>
      <c r="AZ151" s="100">
        <f t="shared" si="13"/>
        <v>0</v>
      </c>
      <c r="BA151" s="100">
        <f t="shared" si="14"/>
        <v>0</v>
      </c>
      <c r="BB151" s="100">
        <f t="shared" si="15"/>
        <v>0</v>
      </c>
      <c r="BC151" s="100">
        <f t="shared" si="16"/>
        <v>0</v>
      </c>
      <c r="BD151" s="100">
        <f t="shared" si="17"/>
        <v>0</v>
      </c>
      <c r="CY151" s="100">
        <v>3E-05</v>
      </c>
    </row>
    <row r="152" spans="1:103" ht="12.75">
      <c r="A152" s="181">
        <f t="shared" si="18"/>
        <v>137</v>
      </c>
      <c r="B152" s="189" t="s">
        <v>227</v>
      </c>
      <c r="C152" s="223" t="s">
        <v>228</v>
      </c>
      <c r="D152" s="191" t="s">
        <v>76</v>
      </c>
      <c r="E152" s="190">
        <v>18</v>
      </c>
      <c r="F152" s="190"/>
      <c r="G152" s="171">
        <f>E152*F152</f>
        <v>0</v>
      </c>
      <c r="H152" s="118"/>
      <c r="I152" s="118"/>
      <c r="J152" s="118"/>
      <c r="N152" s="155">
        <v>2</v>
      </c>
      <c r="Z152" s="100">
        <v>1</v>
      </c>
      <c r="AA152" s="100">
        <v>7</v>
      </c>
      <c r="AB152" s="100">
        <v>7</v>
      </c>
      <c r="AY152" s="100">
        <v>2</v>
      </c>
      <c r="AZ152" s="100">
        <f t="shared" si="13"/>
        <v>0</v>
      </c>
      <c r="BA152" s="100">
        <f t="shared" si="14"/>
        <v>0</v>
      </c>
      <c r="BB152" s="100">
        <f t="shared" si="15"/>
        <v>0</v>
      </c>
      <c r="BC152" s="100">
        <f t="shared" si="16"/>
        <v>0</v>
      </c>
      <c r="BD152" s="100">
        <f t="shared" si="17"/>
        <v>0</v>
      </c>
      <c r="CY152" s="100">
        <v>3E-05</v>
      </c>
    </row>
    <row r="153" spans="1:10" ht="12.75">
      <c r="A153" s="181">
        <f t="shared" si="18"/>
        <v>138</v>
      </c>
      <c r="B153" s="177">
        <v>998734103</v>
      </c>
      <c r="C153" s="192" t="s">
        <v>108</v>
      </c>
      <c r="D153" s="178" t="s">
        <v>74</v>
      </c>
      <c r="E153" s="167">
        <v>0.03</v>
      </c>
      <c r="F153" s="168"/>
      <c r="G153" s="171">
        <f>E153*F153</f>
        <v>0</v>
      </c>
      <c r="H153" s="118"/>
      <c r="I153" s="118"/>
      <c r="J153" s="118"/>
    </row>
    <row r="154" spans="1:13" s="118" customFormat="1" ht="12.75">
      <c r="A154" s="139"/>
      <c r="B154" s="125" t="s">
        <v>70</v>
      </c>
      <c r="C154" s="126" t="str">
        <f>CONCATENATE(B122," ",C122)</f>
        <v>734 Armatury</v>
      </c>
      <c r="D154" s="124"/>
      <c r="E154" s="127"/>
      <c r="F154" s="127"/>
      <c r="G154" s="140">
        <f>SUM(G122:G153)</f>
        <v>0</v>
      </c>
      <c r="M154" s="150">
        <v>1</v>
      </c>
    </row>
    <row r="155" spans="1:7" s="118" customFormat="1" ht="12.75">
      <c r="A155" s="157" t="s">
        <v>69</v>
      </c>
      <c r="B155" s="152" t="s">
        <v>86</v>
      </c>
      <c r="C155" s="153" t="s">
        <v>87</v>
      </c>
      <c r="D155" s="154"/>
      <c r="E155" s="151"/>
      <c r="F155" s="151"/>
      <c r="G155" s="136"/>
    </row>
    <row r="156" spans="1:7" s="118" customFormat="1" ht="12.75">
      <c r="A156" s="158">
        <f>1+A153</f>
        <v>139</v>
      </c>
      <c r="B156" s="175" t="s">
        <v>92</v>
      </c>
      <c r="C156" s="179" t="s">
        <v>93</v>
      </c>
      <c r="D156" s="176" t="s">
        <v>80</v>
      </c>
      <c r="E156" s="168">
        <v>150</v>
      </c>
      <c r="F156" s="168"/>
      <c r="G156" s="156">
        <f>E156*F156</f>
        <v>0</v>
      </c>
    </row>
    <row r="157" spans="1:56" s="118" customFormat="1" ht="22.5">
      <c r="A157" s="181">
        <f aca="true" t="shared" si="19" ref="A157:A166">1+A156</f>
        <v>140</v>
      </c>
      <c r="B157" s="227" t="s">
        <v>91</v>
      </c>
      <c r="C157" s="228" t="s">
        <v>265</v>
      </c>
      <c r="D157" s="229" t="s">
        <v>76</v>
      </c>
      <c r="E157" s="230">
        <v>52</v>
      </c>
      <c r="F157" s="230"/>
      <c r="G157" s="180">
        <f aca="true" t="shared" si="20" ref="G157:G164">E157*F157</f>
        <v>0</v>
      </c>
      <c r="N157" s="150">
        <v>2</v>
      </c>
      <c r="Z157" s="118">
        <v>1</v>
      </c>
      <c r="AA157" s="118">
        <v>7</v>
      </c>
      <c r="AB157" s="118">
        <v>7</v>
      </c>
      <c r="AY157" s="118">
        <v>2</v>
      </c>
      <c r="AZ157" s="118">
        <f aca="true" t="shared" si="21" ref="AZ157:AZ162">IF(AY157=1,G157,0)</f>
        <v>0</v>
      </c>
      <c r="BA157" s="118">
        <f aca="true" t="shared" si="22" ref="BA157:BA162">IF(AY157=2,G157,0)</f>
        <v>0</v>
      </c>
      <c r="BB157" s="118">
        <f aca="true" t="shared" si="23" ref="BB157:BB162">IF(AY157=3,G157,0)</f>
        <v>0</v>
      </c>
      <c r="BC157" s="118">
        <f aca="true" t="shared" si="24" ref="BC157:BC162">IF(AY157=4,G157,0)</f>
        <v>0</v>
      </c>
      <c r="BD157" s="118">
        <f aca="true" t="shared" si="25" ref="BD157:BD162">IF(AY157=5,G157,0)</f>
        <v>0</v>
      </c>
    </row>
    <row r="158" spans="1:56" s="118" customFormat="1" ht="22.5">
      <c r="A158" s="181">
        <f t="shared" si="19"/>
        <v>141</v>
      </c>
      <c r="B158" s="227" t="s">
        <v>91</v>
      </c>
      <c r="C158" s="228" t="s">
        <v>266</v>
      </c>
      <c r="D158" s="229" t="s">
        <v>76</v>
      </c>
      <c r="E158" s="230">
        <v>6</v>
      </c>
      <c r="F158" s="230"/>
      <c r="G158" s="180">
        <f t="shared" si="20"/>
        <v>0</v>
      </c>
      <c r="N158" s="150">
        <v>2</v>
      </c>
      <c r="Z158" s="118">
        <v>1</v>
      </c>
      <c r="AA158" s="118">
        <v>7</v>
      </c>
      <c r="AB158" s="118">
        <v>7</v>
      </c>
      <c r="AY158" s="118">
        <v>2</v>
      </c>
      <c r="AZ158" s="118">
        <f t="shared" si="21"/>
        <v>0</v>
      </c>
      <c r="BA158" s="118">
        <f t="shared" si="22"/>
        <v>0</v>
      </c>
      <c r="BB158" s="118">
        <f t="shared" si="23"/>
        <v>0</v>
      </c>
      <c r="BC158" s="118">
        <f t="shared" si="24"/>
        <v>0</v>
      </c>
      <c r="BD158" s="118">
        <f t="shared" si="25"/>
        <v>0</v>
      </c>
    </row>
    <row r="159" spans="1:56" s="118" customFormat="1" ht="22.5">
      <c r="A159" s="181">
        <f t="shared" si="19"/>
        <v>142</v>
      </c>
      <c r="B159" s="227" t="s">
        <v>91</v>
      </c>
      <c r="C159" s="228" t="s">
        <v>267</v>
      </c>
      <c r="D159" s="229" t="s">
        <v>76</v>
      </c>
      <c r="E159" s="231">
        <v>10</v>
      </c>
      <c r="F159" s="230"/>
      <c r="G159" s="180">
        <f t="shared" si="20"/>
        <v>0</v>
      </c>
      <c r="N159" s="150">
        <v>2</v>
      </c>
      <c r="Z159" s="118">
        <v>1</v>
      </c>
      <c r="AA159" s="118">
        <v>7</v>
      </c>
      <c r="AB159" s="118">
        <v>7</v>
      </c>
      <c r="AY159" s="118">
        <v>2</v>
      </c>
      <c r="AZ159" s="118">
        <f t="shared" si="21"/>
        <v>0</v>
      </c>
      <c r="BA159" s="118">
        <f t="shared" si="22"/>
        <v>0</v>
      </c>
      <c r="BB159" s="118">
        <f t="shared" si="23"/>
        <v>0</v>
      </c>
      <c r="BC159" s="118">
        <f t="shared" si="24"/>
        <v>0</v>
      </c>
      <c r="BD159" s="118">
        <f t="shared" si="25"/>
        <v>0</v>
      </c>
    </row>
    <row r="160" spans="1:56" s="118" customFormat="1" ht="22.5">
      <c r="A160" s="181">
        <f t="shared" si="19"/>
        <v>143</v>
      </c>
      <c r="B160" s="227" t="s">
        <v>91</v>
      </c>
      <c r="C160" s="228" t="s">
        <v>271</v>
      </c>
      <c r="D160" s="229" t="s">
        <v>76</v>
      </c>
      <c r="E160" s="231">
        <v>16</v>
      </c>
      <c r="F160" s="230"/>
      <c r="G160" s="180">
        <f t="shared" si="20"/>
        <v>0</v>
      </c>
      <c r="N160" s="150">
        <v>2</v>
      </c>
      <c r="Z160" s="118">
        <v>1</v>
      </c>
      <c r="AA160" s="118">
        <v>7</v>
      </c>
      <c r="AB160" s="118">
        <v>7</v>
      </c>
      <c r="AY160" s="118">
        <v>2</v>
      </c>
      <c r="AZ160" s="118">
        <f t="shared" si="21"/>
        <v>0</v>
      </c>
      <c r="BA160" s="118">
        <f t="shared" si="22"/>
        <v>0</v>
      </c>
      <c r="BB160" s="118">
        <f t="shared" si="23"/>
        <v>0</v>
      </c>
      <c r="BC160" s="118">
        <f t="shared" si="24"/>
        <v>0</v>
      </c>
      <c r="BD160" s="118">
        <f t="shared" si="25"/>
        <v>0</v>
      </c>
    </row>
    <row r="161" spans="1:56" s="118" customFormat="1" ht="33.75">
      <c r="A161" s="181">
        <f t="shared" si="19"/>
        <v>144</v>
      </c>
      <c r="B161" s="227" t="s">
        <v>91</v>
      </c>
      <c r="C161" s="228" t="s">
        <v>268</v>
      </c>
      <c r="D161" s="229" t="s">
        <v>76</v>
      </c>
      <c r="E161" s="230">
        <v>8</v>
      </c>
      <c r="F161" s="230"/>
      <c r="G161" s="180">
        <f t="shared" si="20"/>
        <v>0</v>
      </c>
      <c r="N161" s="150">
        <v>2</v>
      </c>
      <c r="Z161" s="118">
        <v>1</v>
      </c>
      <c r="AA161" s="118">
        <v>7</v>
      </c>
      <c r="AB161" s="118">
        <v>7</v>
      </c>
      <c r="AY161" s="118">
        <v>2</v>
      </c>
      <c r="AZ161" s="118">
        <f>IF(AY161=1,G161,0)</f>
        <v>0</v>
      </c>
      <c r="BA161" s="118">
        <f>IF(AY161=2,G161,0)</f>
        <v>0</v>
      </c>
      <c r="BB161" s="118">
        <f>IF(AY161=3,G161,0)</f>
        <v>0</v>
      </c>
      <c r="BC161" s="118">
        <f>IF(AY161=4,G161,0)</f>
        <v>0</v>
      </c>
      <c r="BD161" s="118">
        <f>IF(AY161=5,G161,0)</f>
        <v>0</v>
      </c>
    </row>
    <row r="162" spans="1:56" s="118" customFormat="1" ht="33.75">
      <c r="A162" s="181">
        <f t="shared" si="19"/>
        <v>145</v>
      </c>
      <c r="B162" s="227" t="s">
        <v>91</v>
      </c>
      <c r="C162" s="228" t="s">
        <v>269</v>
      </c>
      <c r="D162" s="229" t="s">
        <v>76</v>
      </c>
      <c r="E162" s="230">
        <v>6</v>
      </c>
      <c r="F162" s="230"/>
      <c r="G162" s="180">
        <f t="shared" si="20"/>
        <v>0</v>
      </c>
      <c r="N162" s="150">
        <v>2</v>
      </c>
      <c r="Z162" s="118">
        <v>1</v>
      </c>
      <c r="AA162" s="118">
        <v>7</v>
      </c>
      <c r="AB162" s="118">
        <v>7</v>
      </c>
      <c r="AY162" s="118">
        <v>2</v>
      </c>
      <c r="AZ162" s="118">
        <f t="shared" si="21"/>
        <v>0</v>
      </c>
      <c r="BA162" s="118">
        <f t="shared" si="22"/>
        <v>0</v>
      </c>
      <c r="BB162" s="118">
        <f t="shared" si="23"/>
        <v>0</v>
      </c>
      <c r="BC162" s="118">
        <f t="shared" si="24"/>
        <v>0</v>
      </c>
      <c r="BD162" s="118">
        <f t="shared" si="25"/>
        <v>0</v>
      </c>
    </row>
    <row r="163" spans="1:56" s="118" customFormat="1" ht="33.75">
      <c r="A163" s="181">
        <f t="shared" si="19"/>
        <v>146</v>
      </c>
      <c r="B163" s="227" t="s">
        <v>91</v>
      </c>
      <c r="C163" s="228" t="s">
        <v>272</v>
      </c>
      <c r="D163" s="229" t="s">
        <v>76</v>
      </c>
      <c r="E163" s="230">
        <v>2</v>
      </c>
      <c r="F163" s="230"/>
      <c r="G163" s="180">
        <f t="shared" si="20"/>
        <v>0</v>
      </c>
      <c r="N163" s="150">
        <v>2</v>
      </c>
      <c r="Z163" s="118">
        <v>1</v>
      </c>
      <c r="AA163" s="118">
        <v>7</v>
      </c>
      <c r="AB163" s="118">
        <v>7</v>
      </c>
      <c r="AY163" s="118">
        <v>2</v>
      </c>
      <c r="AZ163" s="118">
        <f>IF(AY163=1,G163,0)</f>
        <v>0</v>
      </c>
      <c r="BA163" s="118">
        <f>IF(AY163=2,G163,0)</f>
        <v>0</v>
      </c>
      <c r="BB163" s="118">
        <f>IF(AY163=3,G163,0)</f>
        <v>0</v>
      </c>
      <c r="BC163" s="118">
        <f>IF(AY163=4,G163,0)</f>
        <v>0</v>
      </c>
      <c r="BD163" s="118">
        <f>IF(AY163=5,G163,0)</f>
        <v>0</v>
      </c>
    </row>
    <row r="164" spans="1:56" s="118" customFormat="1" ht="33.75">
      <c r="A164" s="181">
        <f t="shared" si="19"/>
        <v>147</v>
      </c>
      <c r="B164" s="227" t="s">
        <v>91</v>
      </c>
      <c r="C164" s="228" t="s">
        <v>270</v>
      </c>
      <c r="D164" s="229" t="s">
        <v>76</v>
      </c>
      <c r="E164" s="230">
        <v>12</v>
      </c>
      <c r="F164" s="230"/>
      <c r="G164" s="180">
        <f t="shared" si="20"/>
        <v>0</v>
      </c>
      <c r="N164" s="150">
        <v>2</v>
      </c>
      <c r="Z164" s="118">
        <v>1</v>
      </c>
      <c r="AA164" s="118">
        <v>7</v>
      </c>
      <c r="AB164" s="118">
        <v>7</v>
      </c>
      <c r="AY164" s="118">
        <v>2</v>
      </c>
      <c r="AZ164" s="118">
        <f>IF(AY164=1,G164,0)</f>
        <v>0</v>
      </c>
      <c r="BA164" s="118">
        <f>IF(AY164=2,G164,0)</f>
        <v>0</v>
      </c>
      <c r="BB164" s="118">
        <f>IF(AY164=3,G164,0)</f>
        <v>0</v>
      </c>
      <c r="BC164" s="118">
        <f>IF(AY164=4,G164,0)</f>
        <v>0</v>
      </c>
      <c r="BD164" s="118">
        <f>IF(AY164=5,G164,0)</f>
        <v>0</v>
      </c>
    </row>
    <row r="165" spans="1:56" s="118" customFormat="1" ht="22.5">
      <c r="A165" s="181">
        <f t="shared" si="19"/>
        <v>148</v>
      </c>
      <c r="B165" s="183" t="s">
        <v>91</v>
      </c>
      <c r="C165" s="192" t="s">
        <v>273</v>
      </c>
      <c r="D165" s="185" t="s">
        <v>76</v>
      </c>
      <c r="E165" s="186">
        <v>112</v>
      </c>
      <c r="F165" s="186"/>
      <c r="G165" s="180">
        <f>E165*F165</f>
        <v>0</v>
      </c>
      <c r="N165" s="150">
        <v>2</v>
      </c>
      <c r="Z165" s="118">
        <v>1</v>
      </c>
      <c r="AA165" s="118">
        <v>7</v>
      </c>
      <c r="AB165" s="118">
        <v>7</v>
      </c>
      <c r="AY165" s="118">
        <v>2</v>
      </c>
      <c r="AZ165" s="118">
        <f>IF(AY165=1,G165,0)</f>
        <v>0</v>
      </c>
      <c r="BA165" s="118">
        <f>IF(AY165=2,G165,0)</f>
        <v>0</v>
      </c>
      <c r="BB165" s="118">
        <f>IF(AY165=3,G165,0)</f>
        <v>0</v>
      </c>
      <c r="BC165" s="118">
        <f>IF(AY165=4,G165,0)</f>
        <v>0</v>
      </c>
      <c r="BD165" s="118">
        <f>IF(AY165=5,G165,0)</f>
        <v>0</v>
      </c>
    </row>
    <row r="166" spans="1:10" ht="12.75">
      <c r="A166" s="181">
        <f t="shared" si="19"/>
        <v>149</v>
      </c>
      <c r="B166" s="175" t="s">
        <v>109</v>
      </c>
      <c r="C166" s="188" t="s">
        <v>110</v>
      </c>
      <c r="D166" s="191" t="s">
        <v>74</v>
      </c>
      <c r="E166" s="168">
        <v>1.25</v>
      </c>
      <c r="F166" s="168"/>
      <c r="G166" s="169">
        <f>E166*F166</f>
        <v>0</v>
      </c>
      <c r="H166" s="99"/>
      <c r="I166" s="99"/>
      <c r="J166" s="99"/>
    </row>
    <row r="167" spans="1:10" s="99" customFormat="1" ht="12.75">
      <c r="A167" s="139"/>
      <c r="B167" s="125" t="s">
        <v>70</v>
      </c>
      <c r="C167" s="126" t="str">
        <f>CONCATENATE(B155," ",C155)</f>
        <v>767 Konstrukce zámečnické</v>
      </c>
      <c r="D167" s="124"/>
      <c r="E167" s="127"/>
      <c r="F167" s="127"/>
      <c r="G167" s="140">
        <f>SUM(G155:G166)</f>
        <v>0</v>
      </c>
      <c r="H167" s="100"/>
      <c r="I167" s="100"/>
      <c r="J167" s="100"/>
    </row>
    <row r="168" spans="1:8" ht="12.75">
      <c r="A168" s="157" t="s">
        <v>69</v>
      </c>
      <c r="B168" s="152" t="s">
        <v>88</v>
      </c>
      <c r="C168" s="153" t="s">
        <v>89</v>
      </c>
      <c r="D168" s="154"/>
      <c r="E168" s="151"/>
      <c r="F168" s="151"/>
      <c r="G168" s="136"/>
      <c r="H168" s="110"/>
    </row>
    <row r="169" spans="1:10" ht="12.75">
      <c r="A169" s="137">
        <f>1+A166</f>
        <v>150</v>
      </c>
      <c r="B169" s="149" t="s">
        <v>94</v>
      </c>
      <c r="C169" s="148" t="s">
        <v>96</v>
      </c>
      <c r="D169" s="129" t="s">
        <v>79</v>
      </c>
      <c r="E169" s="130">
        <v>10</v>
      </c>
      <c r="F169" s="130"/>
      <c r="G169" s="141">
        <f>E169*F169</f>
        <v>0</v>
      </c>
      <c r="H169" s="99"/>
      <c r="I169" s="99"/>
      <c r="J169" s="99"/>
    </row>
    <row r="170" spans="1:7" s="118" customFormat="1" ht="12.75">
      <c r="A170" s="181">
        <f>1+A169</f>
        <v>151</v>
      </c>
      <c r="B170" s="175" t="s">
        <v>112</v>
      </c>
      <c r="C170" s="179" t="s">
        <v>113</v>
      </c>
      <c r="D170" s="176" t="s">
        <v>73</v>
      </c>
      <c r="E170" s="168">
        <v>124</v>
      </c>
      <c r="F170" s="168"/>
      <c r="G170" s="156">
        <f>E170*F170</f>
        <v>0</v>
      </c>
    </row>
    <row r="171" spans="1:7" s="118" customFormat="1" ht="12.75">
      <c r="A171" s="181">
        <f>1+A170</f>
        <v>152</v>
      </c>
      <c r="B171" s="175" t="s">
        <v>114</v>
      </c>
      <c r="C171" s="179" t="s">
        <v>115</v>
      </c>
      <c r="D171" s="176" t="s">
        <v>73</v>
      </c>
      <c r="E171" s="168">
        <v>44</v>
      </c>
      <c r="F171" s="168"/>
      <c r="G171" s="156">
        <f>E171*F171</f>
        <v>0</v>
      </c>
    </row>
    <row r="172" spans="1:7" s="118" customFormat="1" ht="12.75">
      <c r="A172" s="181">
        <f>1+A171</f>
        <v>153</v>
      </c>
      <c r="B172" s="175" t="s">
        <v>263</v>
      </c>
      <c r="C172" s="179" t="s">
        <v>264</v>
      </c>
      <c r="D172" s="176" t="s">
        <v>73</v>
      </c>
      <c r="E172" s="168">
        <v>77</v>
      </c>
      <c r="F172" s="168"/>
      <c r="G172" s="156">
        <f>E172*F172</f>
        <v>0</v>
      </c>
    </row>
    <row r="173" spans="1:7" s="99" customFormat="1" ht="12.75">
      <c r="A173" s="139"/>
      <c r="B173" s="125" t="s">
        <v>70</v>
      </c>
      <c r="C173" s="126" t="str">
        <f>CONCATENATE(B168," ",C168)</f>
        <v>783 Nátěry</v>
      </c>
      <c r="D173" s="124"/>
      <c r="E173" s="127"/>
      <c r="F173" s="127"/>
      <c r="G173" s="140">
        <f>SUM(G168:G172)</f>
        <v>0</v>
      </c>
    </row>
    <row r="174" spans="1:8" ht="12.75">
      <c r="A174" s="157" t="s">
        <v>69</v>
      </c>
      <c r="B174" s="152" t="s">
        <v>118</v>
      </c>
      <c r="C174" s="153" t="s">
        <v>119</v>
      </c>
      <c r="D174" s="154"/>
      <c r="E174" s="151"/>
      <c r="F174" s="151"/>
      <c r="G174" s="136"/>
      <c r="H174" s="110"/>
    </row>
    <row r="175" spans="1:10" ht="22.5">
      <c r="A175" s="137">
        <f>1+A172</f>
        <v>154</v>
      </c>
      <c r="B175" s="201" t="s">
        <v>120</v>
      </c>
      <c r="C175" s="202" t="s">
        <v>84</v>
      </c>
      <c r="D175" s="203" t="s">
        <v>102</v>
      </c>
      <c r="E175" s="204">
        <v>1</v>
      </c>
      <c r="F175" s="204"/>
      <c r="G175" s="141">
        <f>E175*F175</f>
        <v>0</v>
      </c>
      <c r="H175" s="99"/>
      <c r="I175" s="99"/>
      <c r="J175" s="99"/>
    </row>
    <row r="176" spans="1:7" s="99" customFormat="1" ht="12.75">
      <c r="A176" s="139"/>
      <c r="B176" s="125" t="s">
        <v>70</v>
      </c>
      <c r="C176" s="126" t="str">
        <f>CONCATENATE(B174," ",C174)</f>
        <v>VRN Vedleší rozpočtové náklady</v>
      </c>
      <c r="D176" s="124"/>
      <c r="E176" s="127"/>
      <c r="F176" s="127"/>
      <c r="G176" s="140">
        <f>SUM(G174:G175)</f>
        <v>0</v>
      </c>
    </row>
    <row r="177" spans="1:7" s="99" customFormat="1" ht="12.75">
      <c r="A177" s="157" t="s">
        <v>69</v>
      </c>
      <c r="B177" s="152" t="s">
        <v>11</v>
      </c>
      <c r="C177" s="153" t="s">
        <v>12</v>
      </c>
      <c r="D177" s="154"/>
      <c r="E177" s="151"/>
      <c r="F177" s="151"/>
      <c r="G177" s="136"/>
    </row>
    <row r="178" spans="1:7" s="99" customFormat="1" ht="12.75">
      <c r="A178" s="137">
        <f>1+A175</f>
        <v>155</v>
      </c>
      <c r="B178" s="189" t="s">
        <v>91</v>
      </c>
      <c r="C178" s="192" t="s">
        <v>95</v>
      </c>
      <c r="D178" s="191" t="s">
        <v>102</v>
      </c>
      <c r="E178" s="190">
        <v>1</v>
      </c>
      <c r="F178" s="190"/>
      <c r="G178" s="141">
        <f aca="true" t="shared" si="26" ref="G178:G183">E178*F178</f>
        <v>0</v>
      </c>
    </row>
    <row r="179" spans="1:7" s="99" customFormat="1" ht="12.75">
      <c r="A179" s="158">
        <f>A178+1</f>
        <v>156</v>
      </c>
      <c r="B179" s="189" t="s">
        <v>91</v>
      </c>
      <c r="C179" s="192" t="s">
        <v>97</v>
      </c>
      <c r="D179" s="191" t="s">
        <v>73</v>
      </c>
      <c r="E179" s="190">
        <v>245</v>
      </c>
      <c r="F179" s="190"/>
      <c r="G179" s="141">
        <f t="shared" si="26"/>
        <v>0</v>
      </c>
    </row>
    <row r="180" spans="1:7" s="99" customFormat="1" ht="12.75">
      <c r="A180" s="158">
        <f>A179+1</f>
        <v>157</v>
      </c>
      <c r="B180" s="189" t="s">
        <v>91</v>
      </c>
      <c r="C180" s="192" t="s">
        <v>100</v>
      </c>
      <c r="D180" s="191" t="s">
        <v>73</v>
      </c>
      <c r="E180" s="190">
        <v>245</v>
      </c>
      <c r="F180" s="190"/>
      <c r="G180" s="141">
        <f t="shared" si="26"/>
        <v>0</v>
      </c>
    </row>
    <row r="181" spans="1:10" s="99" customFormat="1" ht="12.75">
      <c r="A181" s="158">
        <f>A180+1</f>
        <v>158</v>
      </c>
      <c r="B181" s="189" t="s">
        <v>91</v>
      </c>
      <c r="C181" s="192" t="s">
        <v>101</v>
      </c>
      <c r="D181" s="191" t="s">
        <v>102</v>
      </c>
      <c r="E181" s="190">
        <v>1</v>
      </c>
      <c r="F181" s="190"/>
      <c r="G181" s="141">
        <f t="shared" si="26"/>
        <v>0</v>
      </c>
      <c r="H181" s="100"/>
      <c r="I181" s="100"/>
      <c r="J181" s="100"/>
    </row>
    <row r="182" spans="1:7" ht="12.75">
      <c r="A182" s="158">
        <f>A181+1</f>
        <v>159</v>
      </c>
      <c r="B182" s="149" t="s">
        <v>91</v>
      </c>
      <c r="C182" s="148" t="s">
        <v>116</v>
      </c>
      <c r="D182" s="129" t="s">
        <v>81</v>
      </c>
      <c r="E182" s="130">
        <v>320</v>
      </c>
      <c r="F182" s="130"/>
      <c r="G182" s="141">
        <f t="shared" si="26"/>
        <v>0</v>
      </c>
    </row>
    <row r="183" spans="1:7" ht="12.75">
      <c r="A183" s="158">
        <f>A182+1</f>
        <v>160</v>
      </c>
      <c r="B183" s="149" t="s">
        <v>91</v>
      </c>
      <c r="C183" s="148" t="s">
        <v>90</v>
      </c>
      <c r="D183" s="129" t="s">
        <v>81</v>
      </c>
      <c r="E183" s="130">
        <v>24</v>
      </c>
      <c r="F183" s="130"/>
      <c r="G183" s="141">
        <f t="shared" si="26"/>
        <v>0</v>
      </c>
    </row>
    <row r="184" spans="1:7" ht="13.5" thickBot="1">
      <c r="A184" s="142"/>
      <c r="B184" s="143" t="s">
        <v>70</v>
      </c>
      <c r="C184" s="144" t="str">
        <f>CONCATENATE(B177," ",C177)</f>
        <v>OST Ostatní rozpočtové náklady</v>
      </c>
      <c r="D184" s="145"/>
      <c r="E184" s="146"/>
      <c r="F184" s="146"/>
      <c r="G184" s="147">
        <f>SUM(G177:G183)</f>
        <v>0</v>
      </c>
    </row>
    <row r="185" ht="12.75">
      <c r="E185" s="100"/>
    </row>
    <row r="186" ht="12.75">
      <c r="E186" s="100"/>
    </row>
    <row r="187" ht="12.75">
      <c r="E187" s="100"/>
    </row>
    <row r="188" ht="12.75">
      <c r="E188" s="100"/>
    </row>
    <row r="189" ht="12.75">
      <c r="E189" s="100"/>
    </row>
    <row r="190" ht="12.75">
      <c r="E190" s="100"/>
    </row>
    <row r="191" ht="12.75">
      <c r="E191" s="100"/>
    </row>
    <row r="192" ht="12.75">
      <c r="E192" s="100"/>
    </row>
    <row r="193" ht="12.75">
      <c r="E193" s="100"/>
    </row>
    <row r="194" ht="12.75">
      <c r="E194" s="100"/>
    </row>
    <row r="195" ht="12.75">
      <c r="E195" s="100"/>
    </row>
    <row r="196" ht="12.75">
      <c r="E196" s="100"/>
    </row>
    <row r="197" ht="12.75">
      <c r="E197" s="100"/>
    </row>
    <row r="198" ht="12.75">
      <c r="E198" s="100"/>
    </row>
    <row r="199" ht="12.75">
      <c r="E199" s="100"/>
    </row>
    <row r="200" ht="12.75">
      <c r="E200" s="100"/>
    </row>
    <row r="201" ht="12.75">
      <c r="E201" s="100"/>
    </row>
    <row r="202" ht="12.75">
      <c r="E202" s="100"/>
    </row>
    <row r="203" ht="12.75">
      <c r="E203" s="100"/>
    </row>
    <row r="204" ht="12.75">
      <c r="E204" s="100"/>
    </row>
    <row r="205" ht="12.75">
      <c r="E205" s="100"/>
    </row>
    <row r="206" ht="12.75">
      <c r="E206" s="100"/>
    </row>
    <row r="207" spans="5:7" ht="12.75">
      <c r="E207" s="100"/>
      <c r="F207" s="111"/>
      <c r="G207" s="111"/>
    </row>
    <row r="208" spans="1:7" ht="12.75">
      <c r="A208" s="111"/>
      <c r="B208" s="111"/>
      <c r="C208" s="111"/>
      <c r="D208" s="111"/>
      <c r="E208" s="111"/>
      <c r="F208" s="111"/>
      <c r="G208" s="111"/>
    </row>
    <row r="209" spans="1:7" ht="12.75">
      <c r="A209" s="111"/>
      <c r="B209" s="111"/>
      <c r="C209" s="111"/>
      <c r="D209" s="111"/>
      <c r="E209" s="111"/>
      <c r="F209" s="111"/>
      <c r="G209" s="111"/>
    </row>
    <row r="210" spans="1:7" ht="12.75">
      <c r="A210" s="111"/>
      <c r="B210" s="111"/>
      <c r="C210" s="111"/>
      <c r="D210" s="111"/>
      <c r="E210" s="111"/>
      <c r="F210" s="111"/>
      <c r="G210" s="111"/>
    </row>
    <row r="211" spans="1:5" ht="12.75">
      <c r="A211" s="111"/>
      <c r="B211" s="111"/>
      <c r="C211" s="111"/>
      <c r="D211" s="111"/>
      <c r="E211" s="111"/>
    </row>
    <row r="212" ht="12.75">
      <c r="E212" s="100"/>
    </row>
    <row r="213" ht="12.75">
      <c r="E213" s="100"/>
    </row>
    <row r="214" ht="12.75">
      <c r="E214" s="100"/>
    </row>
    <row r="215" ht="12.75">
      <c r="E215" s="100"/>
    </row>
    <row r="216" ht="12.75">
      <c r="E216" s="100"/>
    </row>
    <row r="217" ht="12.75">
      <c r="E217" s="100"/>
    </row>
    <row r="218" ht="12.75">
      <c r="E218" s="100"/>
    </row>
    <row r="219" ht="12.75">
      <c r="E219" s="100"/>
    </row>
    <row r="220" ht="12.75">
      <c r="E220" s="100"/>
    </row>
    <row r="221" ht="12.75">
      <c r="E221" s="100"/>
    </row>
    <row r="222" ht="12.75">
      <c r="E222" s="100"/>
    </row>
    <row r="223" ht="12.75">
      <c r="E223" s="100"/>
    </row>
    <row r="224" ht="12.75">
      <c r="E224" s="100"/>
    </row>
    <row r="225" ht="12.75">
      <c r="E225" s="100"/>
    </row>
    <row r="226" ht="12.75">
      <c r="E226" s="100"/>
    </row>
    <row r="227" ht="12.75">
      <c r="E227" s="100"/>
    </row>
    <row r="228" ht="12.75">
      <c r="E228" s="100"/>
    </row>
    <row r="229" ht="12.75">
      <c r="E229" s="100"/>
    </row>
    <row r="230" ht="12.75">
      <c r="E230" s="100"/>
    </row>
    <row r="231" ht="12.75">
      <c r="E231" s="100"/>
    </row>
    <row r="232" ht="12.75">
      <c r="E232" s="100"/>
    </row>
    <row r="233" ht="12.75">
      <c r="E233" s="100"/>
    </row>
    <row r="234" ht="12.75">
      <c r="E234" s="100"/>
    </row>
    <row r="235" ht="12.75">
      <c r="E235" s="100"/>
    </row>
    <row r="236" ht="12.75">
      <c r="E236" s="100"/>
    </row>
    <row r="237" ht="12.75">
      <c r="E237" s="100"/>
    </row>
    <row r="238" ht="12.75">
      <c r="E238" s="100"/>
    </row>
    <row r="239" ht="12.75">
      <c r="E239" s="100"/>
    </row>
    <row r="240" ht="12.75">
      <c r="E240" s="100"/>
    </row>
    <row r="241" ht="12.75">
      <c r="E241" s="100"/>
    </row>
    <row r="242" ht="12.75">
      <c r="E242" s="100"/>
    </row>
    <row r="243" spans="1:7" ht="12.75">
      <c r="A243" s="112"/>
      <c r="B243" s="112"/>
      <c r="F243" s="113"/>
      <c r="G243" s="115"/>
    </row>
    <row r="244" spans="1:7" ht="12.75">
      <c r="A244" s="111"/>
      <c r="B244" s="111"/>
      <c r="C244" s="113"/>
      <c r="D244" s="113"/>
      <c r="E244" s="114"/>
      <c r="F244" s="111"/>
      <c r="G244" s="111"/>
    </row>
    <row r="245" spans="1:7" ht="12.75">
      <c r="A245" s="116"/>
      <c r="B245" s="116"/>
      <c r="C245" s="111"/>
      <c r="D245" s="111"/>
      <c r="E245" s="117"/>
      <c r="F245" s="111"/>
      <c r="G245" s="111"/>
    </row>
    <row r="246" spans="1:7" ht="12.75">
      <c r="A246" s="111"/>
      <c r="B246" s="111"/>
      <c r="C246" s="111"/>
      <c r="D246" s="111"/>
      <c r="E246" s="117"/>
      <c r="F246" s="111"/>
      <c r="G246" s="111"/>
    </row>
    <row r="247" spans="1:7" ht="12.75">
      <c r="A247" s="111"/>
      <c r="B247" s="111"/>
      <c r="C247" s="111"/>
      <c r="D247" s="111"/>
      <c r="E247" s="117"/>
      <c r="F247" s="111"/>
      <c r="G247" s="111"/>
    </row>
    <row r="248" spans="1:7" ht="12.75">
      <c r="A248" s="111"/>
      <c r="B248" s="111"/>
      <c r="C248" s="111"/>
      <c r="D248" s="111"/>
      <c r="E248" s="117"/>
      <c r="F248" s="111"/>
      <c r="G248" s="111"/>
    </row>
    <row r="249" spans="1:7" ht="12.75">
      <c r="A249" s="111"/>
      <c r="B249" s="111"/>
      <c r="C249" s="111"/>
      <c r="D249" s="111"/>
      <c r="E249" s="117"/>
      <c r="F249" s="111"/>
      <c r="G249" s="111"/>
    </row>
    <row r="250" spans="1:7" ht="12.75">
      <c r="A250" s="111"/>
      <c r="B250" s="111"/>
      <c r="C250" s="111"/>
      <c r="D250" s="111"/>
      <c r="E250" s="117"/>
      <c r="F250" s="111"/>
      <c r="G250" s="111"/>
    </row>
    <row r="251" spans="1:7" ht="12.75">
      <c r="A251" s="111"/>
      <c r="B251" s="111"/>
      <c r="C251" s="111"/>
      <c r="D251" s="111"/>
      <c r="E251" s="117"/>
      <c r="F251" s="111"/>
      <c r="G251" s="111"/>
    </row>
    <row r="252" spans="1:7" ht="12.75">
      <c r="A252" s="111"/>
      <c r="B252" s="111"/>
      <c r="C252" s="111"/>
      <c r="D252" s="111"/>
      <c r="E252" s="117"/>
      <c r="F252" s="111"/>
      <c r="G252" s="111"/>
    </row>
    <row r="253" spans="1:7" ht="12.75">
      <c r="A253" s="111"/>
      <c r="B253" s="111"/>
      <c r="C253" s="111"/>
      <c r="D253" s="111"/>
      <c r="E253" s="117"/>
      <c r="F253" s="111"/>
      <c r="G253" s="111"/>
    </row>
    <row r="254" spans="1:7" ht="12.75">
      <c r="A254" s="111"/>
      <c r="B254" s="111"/>
      <c r="C254" s="111"/>
      <c r="D254" s="111"/>
      <c r="E254" s="117"/>
      <c r="F254" s="111"/>
      <c r="G254" s="111"/>
    </row>
    <row r="255" spans="1:7" ht="12.75">
      <c r="A255" s="111"/>
      <c r="B255" s="111"/>
      <c r="C255" s="111"/>
      <c r="D255" s="111"/>
      <c r="E255" s="117"/>
      <c r="F255" s="111"/>
      <c r="G255" s="111"/>
    </row>
    <row r="256" spans="1:7" ht="12.75">
      <c r="A256" s="111"/>
      <c r="B256" s="111"/>
      <c r="C256" s="111"/>
      <c r="D256" s="111"/>
      <c r="E256" s="117"/>
      <c r="F256" s="111"/>
      <c r="G256" s="111"/>
    </row>
    <row r="257" spans="1:5" ht="12.75">
      <c r="A257" s="111"/>
      <c r="B257" s="111"/>
      <c r="C257" s="111"/>
      <c r="D257" s="111"/>
      <c r="E257" s="117"/>
    </row>
  </sheetData>
  <sheetProtection/>
  <mergeCells count="3">
    <mergeCell ref="A1:G1"/>
    <mergeCell ref="A3:B3"/>
    <mergeCell ref="A4:B4"/>
  </mergeCells>
  <printOptions/>
  <pageMargins left="0.3937007874015748" right="0.3937007874015748" top="0.5905511811023623" bottom="0.3937007874015748" header="0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Kelnar Petr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Kelnar</dc:creator>
  <cp:keywords/>
  <dc:description/>
  <cp:lastModifiedBy>I</cp:lastModifiedBy>
  <cp:lastPrinted>2020-10-20T07:20:39Z</cp:lastPrinted>
  <dcterms:created xsi:type="dcterms:W3CDTF">2002-02-18T03:24:38Z</dcterms:created>
  <dcterms:modified xsi:type="dcterms:W3CDTF">2021-03-15T07:29:24Z</dcterms:modified>
  <cp:category/>
  <cp:version/>
  <cp:contentType/>
  <cp:contentStatus/>
</cp:coreProperties>
</file>