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83" activeTab="0"/>
  </bookViews>
  <sheets>
    <sheet name="Sanace" sheetId="1" r:id="rId1"/>
  </sheets>
  <definedNames>
    <definedName name="_xlnm.Print_Titles" localSheetId="0">'Sanace'!$1:$14</definedName>
    <definedName name="_xlnm.Print_Area" localSheetId="0">'Sanace'!$A$1:$G$117</definedName>
  </definedNames>
  <calcPr fullCalcOnLoad="1"/>
</workbook>
</file>

<file path=xl/sharedStrings.xml><?xml version="1.0" encoding="utf-8"?>
<sst xmlns="http://schemas.openxmlformats.org/spreadsheetml/2006/main" count="176" uniqueCount="136">
  <si>
    <t>č.p.</t>
  </si>
  <si>
    <t>m.j.</t>
  </si>
  <si>
    <t>1.</t>
  </si>
  <si>
    <t>2.</t>
  </si>
  <si>
    <t>3.</t>
  </si>
  <si>
    <t>%</t>
  </si>
  <si>
    <t>Součet :</t>
  </si>
  <si>
    <t>Cena celkem bez DPH</t>
  </si>
  <si>
    <t>č.položky</t>
  </si>
  <si>
    <t>název a popis položky</t>
  </si>
  <si>
    <t>celkem (CZK)</t>
  </si>
  <si>
    <t>Stavba :</t>
  </si>
  <si>
    <t xml:space="preserve">Objednatel: </t>
  </si>
  <si>
    <t>Zhotovitel :</t>
  </si>
  <si>
    <t>Nabídka :</t>
  </si>
  <si>
    <t>Datum :</t>
  </si>
  <si>
    <t>Objekt :</t>
  </si>
  <si>
    <t>Rozpočet :</t>
  </si>
  <si>
    <t>m</t>
  </si>
  <si>
    <t>ks</t>
  </si>
  <si>
    <t>Projektant :</t>
  </si>
  <si>
    <t>Přesun hmot :</t>
  </si>
  <si>
    <t>Přesun kapacit :</t>
  </si>
  <si>
    <t>4.</t>
  </si>
  <si>
    <t>5.</t>
  </si>
  <si>
    <t>6.</t>
  </si>
  <si>
    <t>7.</t>
  </si>
  <si>
    <t>m3</t>
  </si>
  <si>
    <t>8.</t>
  </si>
  <si>
    <t>9.</t>
  </si>
  <si>
    <t>10.</t>
  </si>
  <si>
    <t>11.</t>
  </si>
  <si>
    <t>12.</t>
  </si>
  <si>
    <t>13.</t>
  </si>
  <si>
    <t>14.</t>
  </si>
  <si>
    <t>Ostatní náklady (ochr. podlahy, konstrukcí, odvod spalin,...) :</t>
  </si>
  <si>
    <t>15.</t>
  </si>
  <si>
    <t>Demontáž okrasných váz</t>
  </si>
  <si>
    <t>mj.</t>
  </si>
  <si>
    <t xml:space="preserve">cena </t>
  </si>
  <si>
    <t>=5</t>
  </si>
  <si>
    <t>Demontáž zábradlí s likvidací</t>
  </si>
  <si>
    <t>=5+2,5=7,50</t>
  </si>
  <si>
    <t>Rozebrání nástupních schodů, mezi deponia</t>
  </si>
  <si>
    <t>Rozebrání výstupního ramene s obnažením hlav stupňů</t>
  </si>
  <si>
    <t>=13*2</t>
  </si>
  <si>
    <t>=4+3,50+3+2,50=13*2</t>
  </si>
  <si>
    <t>Rozebrání podesty 162</t>
  </si>
  <si>
    <t>=2,20*4,20</t>
  </si>
  <si>
    <t>Rozebrání sloupků - 0,45/0,45 pomocné trny</t>
  </si>
  <si>
    <t>m2</t>
  </si>
  <si>
    <t>Rozebrání kamenného zdiva</t>
  </si>
  <si>
    <t>Rozebrání římsovek š. 600/150</t>
  </si>
  <si>
    <t>Výkop prostoru pod schody</t>
  </si>
  <si>
    <t>Podbetonování výstupní zdi schodů a podest podsklepené části s armováním</t>
  </si>
  <si>
    <t>=((5*3)/2)+(2,5*2,5*3)</t>
  </si>
  <si>
    <t>=5+2+2</t>
  </si>
  <si>
    <t>=(((3*2,5)/2)+(2*2,5))*0,5</t>
  </si>
  <si>
    <t>=1,2+1,2+(1,2+2,5)+(1,2+2,5)+1,5</t>
  </si>
  <si>
    <t>=((3*3,5)/2)+(2,5*2,5)</t>
  </si>
  <si>
    <t>Rozebrání základových kamenných prvků 45/45/50</t>
  </si>
  <si>
    <t>Vylamování - hloubení základů</t>
  </si>
  <si>
    <t>=((5*1,5*0,7)+(8*1,5*0,7))</t>
  </si>
  <si>
    <t>Rozebírání okapových chodníků s uložením na meziskládky</t>
  </si>
  <si>
    <t>=3</t>
  </si>
  <si>
    <t>V spár komor. Zdiva</t>
  </si>
  <si>
    <t>=((5*3)+(3*3))</t>
  </si>
  <si>
    <t>Očištění, osekání spodní části schod. Stupňů</t>
  </si>
  <si>
    <t>=((26+26)*0,4)</t>
  </si>
  <si>
    <t xml:space="preserve">Očištění Hak. Vodou s abrazivem nástupní schody, výstupní schody, podesty, sloupky, římsovky, plochy pro spárování </t>
  </si>
  <si>
    <t>=((26*0,5)+(26*0,5)+(4+9,24)+(0,45*4*11,3)+(5+((0,6+0,15)*2))+32,75)</t>
  </si>
  <si>
    <t xml:space="preserve">Očištění Hak. Vzduchem </t>
  </si>
  <si>
    <t>Hloubková spárování kamenných zdiv</t>
  </si>
  <si>
    <t>=24+8,75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</si>
  <si>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</si>
  <si>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</si>
  <si>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</si>
  <si>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</si>
  <si>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</si>
  <si>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</si>
  <si>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</si>
  <si>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</si>
  <si>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</si>
  <si>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Úprava spár hloubkového spárování</t>
  </si>
  <si>
    <t>=99,830</t>
  </si>
  <si>
    <t>=32,750</t>
  </si>
  <si>
    <t>Vyzdívky kamenného zdiva s uložením odvodnění 4 ks, původní kámen</t>
  </si>
  <si>
    <t>=4,31</t>
  </si>
  <si>
    <t xml:space="preserve"> Hutněné zásypy viz výkopy</t>
  </si>
  <si>
    <t>=26,25</t>
  </si>
  <si>
    <t>Uložení kamenných sloupků - postupně</t>
  </si>
  <si>
    <t>=11,3</t>
  </si>
  <si>
    <t>Uložení nástavných schodů se zapravováním spár na betonové lože</t>
  </si>
  <si>
    <t>=26</t>
  </si>
  <si>
    <t>Uložení výstupních schodů na betonové lože</t>
  </si>
  <si>
    <t>25.</t>
  </si>
  <si>
    <t>26.</t>
  </si>
  <si>
    <t>27.</t>
  </si>
  <si>
    <t>Uložení podest 101, 102 se zapravováním spár betonové lože</t>
  </si>
  <si>
    <t>=4+9,24</t>
  </si>
  <si>
    <t>Uložení římsovek</t>
  </si>
  <si>
    <t>=9</t>
  </si>
  <si>
    <t>Uložení základových kamenných prvků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</si>
  <si>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</si>
  <si>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</si>
  <si>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</si>
  <si>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</si>
  <si>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</si>
  <si>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</si>
  <si>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</si>
  <si>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</si>
  <si>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</si>
  <si>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Repaso - opravy stávajících prvků schodů, podest římsovek, sloupků</t>
  </si>
  <si>
    <t>=13+13+13,24+20,34+7,5</t>
  </si>
  <si>
    <t>Betonáž základových konstrukcí</t>
  </si>
  <si>
    <t>=13,65</t>
  </si>
  <si>
    <t>Podkladní betony ploch</t>
  </si>
  <si>
    <t>=13,24+26</t>
  </si>
  <si>
    <t>Pracovní lešení vnější</t>
  </si>
  <si>
    <t>=(5+10)*3,50</t>
  </si>
  <si>
    <t>=50</t>
  </si>
  <si>
    <t>s.</t>
  </si>
  <si>
    <t xml:space="preserve">Vybudování náhradního přístupového schodiště </t>
  </si>
  <si>
    <t>=1</t>
  </si>
  <si>
    <t>Vybudování přístupové rampy</t>
  </si>
  <si>
    <t>Doplnění kamenných prvků schodišť - masívy</t>
  </si>
  <si>
    <t xml:space="preserve">Oprava podkladných uhelných prvků -  </t>
  </si>
  <si>
    <t>Zařízení staveniště</t>
  </si>
  <si>
    <t>Izolace proti zemní vlhkosti stěrkou podesty, schody, základy</t>
  </si>
  <si>
    <t>=13,24+(13+13)+(5*0,5)</t>
  </si>
  <si>
    <t>Schodiště Lesovny</t>
  </si>
  <si>
    <t>Jedovnice - Kopeček</t>
  </si>
  <si>
    <t>Ing. Bořivoj Hložek</t>
  </si>
  <si>
    <t>Speciální zakládání</t>
  </si>
  <si>
    <t>Mendelova univerzita v Brně</t>
  </si>
  <si>
    <t>Sanace venkovního předloženého schodiště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</si>
</sst>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0\ &quot;Kč&quot;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"/>
    <numFmt numFmtId="173" formatCode="#,##0.000\ &quot;Kč&quot;"/>
  </numFmts>
  <fonts count="5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i/>
      <sz val="7"/>
      <color indexed="55"/>
      <name val="Arial"/>
      <family val="2"/>
    </font>
    <font>
      <sz val="7"/>
      <color indexed="55"/>
      <name val="Arial"/>
      <family val="2"/>
    </font>
    <font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i/>
      <sz val="8"/>
      <color indexed="4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 tint="-0.4999699890613556"/>
      <name val="Arial"/>
      <family val="2"/>
    </font>
    <font>
      <sz val="7"/>
      <color theme="0" tint="-0.4999699890613556"/>
      <name val="Arial"/>
      <family val="2"/>
    </font>
    <font>
      <i/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/>
    </xf>
    <xf numFmtId="49" fontId="55" fillId="0" borderId="0" xfId="0" applyNumberFormat="1" applyFont="1" applyAlignment="1">
      <alignment horizontal="center" vertical="top"/>
    </xf>
    <xf numFmtId="49" fontId="56" fillId="0" borderId="0" xfId="0" applyNumberFormat="1" applyFont="1" applyFill="1" applyAlignment="1">
      <alignment horizontal="left" vertical="top" wrapText="1"/>
    </xf>
    <xf numFmtId="0" fontId="54" fillId="0" borderId="0" xfId="0" applyFont="1" applyBorder="1" applyAlignment="1">
      <alignment horizontal="center" vertical="top"/>
    </xf>
    <xf numFmtId="166" fontId="54" fillId="0" borderId="0" xfId="0" applyNumberFormat="1" applyFont="1" applyBorder="1" applyAlignment="1">
      <alignment horizontal="right" vertical="top"/>
    </xf>
    <xf numFmtId="4" fontId="54" fillId="0" borderId="0" xfId="0" applyNumberFormat="1" applyFont="1" applyBorder="1" applyAlignment="1">
      <alignment horizontal="right" vertical="top"/>
    </xf>
    <xf numFmtId="167" fontId="54" fillId="0" borderId="0" xfId="0" applyNumberFormat="1" applyFont="1" applyBorder="1" applyAlignment="1">
      <alignment horizontal="right" vertical="top"/>
    </xf>
    <xf numFmtId="0" fontId="54" fillId="0" borderId="0" xfId="0" applyFont="1" applyAlignment="1">
      <alignment vertical="top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" fontId="54" fillId="0" borderId="10" xfId="0" applyNumberFormat="1" applyFont="1" applyBorder="1" applyAlignment="1">
      <alignment/>
    </xf>
    <xf numFmtId="167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167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horizontal="right" vertical="top"/>
    </xf>
    <xf numFmtId="167" fontId="6" fillId="0" borderId="10" xfId="0" applyNumberFormat="1" applyFont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SheetLayoutView="75" zoomScalePageLayoutView="0" workbookViewId="0" topLeftCell="A1">
      <pane ySplit="14" topLeftCell="A15" activePane="bottomLeft" state="frozen"/>
      <selection pane="topLeft" activeCell="A1" sqref="A1"/>
      <selection pane="bottomLeft" activeCell="I93" sqref="I93"/>
    </sheetView>
  </sheetViews>
  <sheetFormatPr defaultColWidth="9.00390625" defaultRowHeight="12.75"/>
  <cols>
    <col min="1" max="1" width="3.875" style="8" customWidth="1"/>
    <col min="2" max="2" width="8.00390625" style="37" customWidth="1"/>
    <col min="3" max="3" width="41.375" style="6" customWidth="1"/>
    <col min="4" max="4" width="4.125" style="8" bestFit="1" customWidth="1"/>
    <col min="5" max="5" width="8.875" style="9" customWidth="1"/>
    <col min="6" max="6" width="8.875" style="6" customWidth="1"/>
    <col min="7" max="7" width="13.875" style="6" customWidth="1"/>
    <col min="8" max="8" width="4.00390625" style="6" customWidth="1"/>
    <col min="9" max="9" width="11.00390625" style="6" bestFit="1" customWidth="1"/>
    <col min="10" max="16384" width="9.125" style="6" customWidth="1"/>
  </cols>
  <sheetData>
    <row r="1" spans="1:5" s="1" customFormat="1" ht="12.75">
      <c r="A1" s="77" t="s">
        <v>11</v>
      </c>
      <c r="B1" s="77"/>
      <c r="C1" s="78" t="s">
        <v>131</v>
      </c>
      <c r="D1" s="78"/>
      <c r="E1" s="78"/>
    </row>
    <row r="2" spans="1:5" s="1" customFormat="1" ht="12.75">
      <c r="A2" s="77" t="s">
        <v>16</v>
      </c>
      <c r="B2" s="77"/>
      <c r="C2" s="78" t="s">
        <v>130</v>
      </c>
      <c r="D2" s="78"/>
      <c r="E2" s="78"/>
    </row>
    <row r="3" spans="1:5" s="1" customFormat="1" ht="12.75">
      <c r="A3" s="77" t="s">
        <v>20</v>
      </c>
      <c r="B3" s="77"/>
      <c r="C3" s="78" t="s">
        <v>132</v>
      </c>
      <c r="D3" s="78"/>
      <c r="E3" s="78"/>
    </row>
    <row r="4" spans="1:5" s="1" customFormat="1" ht="12.75">
      <c r="A4" s="77" t="s">
        <v>17</v>
      </c>
      <c r="B4" s="77"/>
      <c r="C4" s="78" t="s">
        <v>133</v>
      </c>
      <c r="D4" s="78"/>
      <c r="E4" s="78"/>
    </row>
    <row r="5" spans="1:5" s="1" customFormat="1" ht="12.75">
      <c r="A5" s="77" t="s">
        <v>12</v>
      </c>
      <c r="B5" s="77"/>
      <c r="C5" s="78" t="s">
        <v>134</v>
      </c>
      <c r="D5" s="78"/>
      <c r="E5" s="78"/>
    </row>
    <row r="6" spans="1:5" s="1" customFormat="1" ht="12.75">
      <c r="A6" s="77" t="s">
        <v>13</v>
      </c>
      <c r="B6" s="77"/>
      <c r="C6" s="78"/>
      <c r="D6" s="78"/>
      <c r="E6" s="78"/>
    </row>
    <row r="7" spans="1:5" s="1" customFormat="1" ht="12.75">
      <c r="A7" s="77" t="s">
        <v>14</v>
      </c>
      <c r="B7" s="77"/>
      <c r="C7" s="76"/>
      <c r="D7" s="2"/>
      <c r="E7" s="3"/>
    </row>
    <row r="8" spans="1:5" s="1" customFormat="1" ht="12.75">
      <c r="A8" s="77" t="s">
        <v>15</v>
      </c>
      <c r="B8" s="77"/>
      <c r="C8" s="75"/>
      <c r="D8" s="2"/>
      <c r="E8" s="3"/>
    </row>
    <row r="9" spans="1:5" s="1" customFormat="1" ht="12.75">
      <c r="A9" s="5"/>
      <c r="B9" s="5"/>
      <c r="C9" s="75"/>
      <c r="D9" s="2"/>
      <c r="E9" s="3"/>
    </row>
    <row r="10" spans="1:5" s="1" customFormat="1" ht="12.75">
      <c r="A10" s="5"/>
      <c r="B10" s="5"/>
      <c r="C10" s="75"/>
      <c r="D10" s="2"/>
      <c r="E10" s="3"/>
    </row>
    <row r="11" spans="1:5" s="1" customFormat="1" ht="12.75">
      <c r="A11" s="5"/>
      <c r="B11" s="5"/>
      <c r="C11" s="75" t="s">
        <v>135</v>
      </c>
      <c r="D11" s="2"/>
      <c r="E11" s="3"/>
    </row>
    <row r="12" spans="1:3" ht="11.25">
      <c r="A12" s="28"/>
      <c r="B12" s="34"/>
      <c r="C12" s="10"/>
    </row>
    <row r="13" spans="1:7" ht="11.25">
      <c r="A13" s="11" t="s">
        <v>0</v>
      </c>
      <c r="B13" s="35" t="s">
        <v>8</v>
      </c>
      <c r="C13" s="74" t="s">
        <v>9</v>
      </c>
      <c r="D13" s="11" t="s">
        <v>1</v>
      </c>
      <c r="E13" s="12" t="s">
        <v>38</v>
      </c>
      <c r="F13" s="13" t="s">
        <v>39</v>
      </c>
      <c r="G13" s="13" t="s">
        <v>10</v>
      </c>
    </row>
    <row r="14" spans="1:7" ht="5.25" customHeight="1">
      <c r="A14" s="14"/>
      <c r="B14" s="36"/>
      <c r="D14" s="14"/>
      <c r="E14" s="15"/>
      <c r="F14" s="16"/>
      <c r="G14" s="16"/>
    </row>
    <row r="15" spans="1:7" s="47" customFormat="1" ht="11.25">
      <c r="A15" s="41" t="s">
        <v>2</v>
      </c>
      <c r="B15" s="42"/>
      <c r="C15" s="48" t="s">
        <v>37</v>
      </c>
      <c r="D15" s="43" t="s">
        <v>19</v>
      </c>
      <c r="E15" s="44">
        <f>5</f>
        <v>5</v>
      </c>
      <c r="F15" s="45"/>
      <c r="G15" s="46">
        <f>ROUND((E15*F15),2)</f>
        <v>0</v>
      </c>
    </row>
    <row r="16" spans="1:7" s="56" customFormat="1" ht="11.25">
      <c r="A16" s="49"/>
      <c r="B16" s="50"/>
      <c r="C16" s="66" t="s">
        <v>40</v>
      </c>
      <c r="D16" s="52"/>
      <c r="E16" s="53"/>
      <c r="F16" s="45"/>
      <c r="G16" s="55"/>
    </row>
    <row r="17" spans="1:7" s="47" customFormat="1" ht="11.25">
      <c r="A17" s="41" t="s">
        <v>3</v>
      </c>
      <c r="B17" s="42"/>
      <c r="C17" s="48" t="s">
        <v>41</v>
      </c>
      <c r="D17" s="43" t="s">
        <v>18</v>
      </c>
      <c r="E17" s="44">
        <f>5+2.5</f>
        <v>7.5</v>
      </c>
      <c r="F17" s="45"/>
      <c r="G17" s="46">
        <f>ROUND((E17*F17),2)</f>
        <v>0</v>
      </c>
    </row>
    <row r="18" spans="1:7" s="56" customFormat="1" ht="11.25">
      <c r="A18" s="49"/>
      <c r="B18" s="50"/>
      <c r="C18" s="66" t="s">
        <v>42</v>
      </c>
      <c r="D18" s="52"/>
      <c r="E18" s="53"/>
      <c r="F18" s="45"/>
      <c r="G18" s="55"/>
    </row>
    <row r="19" spans="1:7" s="47" customFormat="1" ht="11.25">
      <c r="A19" s="41" t="s">
        <v>4</v>
      </c>
      <c r="B19" s="42"/>
      <c r="C19" s="48" t="s">
        <v>43</v>
      </c>
      <c r="D19" s="43" t="s">
        <v>18</v>
      </c>
      <c r="E19" s="44">
        <f>(4+3.5+3+2.5)*2</f>
        <v>26</v>
      </c>
      <c r="F19" s="45"/>
      <c r="G19" s="46">
        <f>ROUND((E19*F19),2)</f>
        <v>0</v>
      </c>
    </row>
    <row r="20" spans="1:7" s="56" customFormat="1" ht="11.25">
      <c r="A20" s="49"/>
      <c r="B20" s="50"/>
      <c r="C20" s="66" t="s">
        <v>46</v>
      </c>
      <c r="D20" s="52"/>
      <c r="E20" s="53"/>
      <c r="F20" s="45"/>
      <c r="G20" s="55"/>
    </row>
    <row r="21" spans="1:7" s="47" customFormat="1" ht="11.25">
      <c r="A21" s="41" t="s">
        <v>23</v>
      </c>
      <c r="B21" s="42"/>
      <c r="C21" s="48" t="s">
        <v>44</v>
      </c>
      <c r="D21" s="43" t="s">
        <v>18</v>
      </c>
      <c r="E21" s="44">
        <f>13*2</f>
        <v>26</v>
      </c>
      <c r="F21" s="45"/>
      <c r="G21" s="46">
        <f>ROUND((E21*F21),2)</f>
        <v>0</v>
      </c>
    </row>
    <row r="22" spans="1:7" s="56" customFormat="1" ht="11.25">
      <c r="A22" s="49"/>
      <c r="B22" s="50"/>
      <c r="C22" s="66" t="s">
        <v>45</v>
      </c>
      <c r="D22" s="52"/>
      <c r="E22" s="53"/>
      <c r="F22" s="45"/>
      <c r="G22" s="55"/>
    </row>
    <row r="23" spans="1:7" s="47" customFormat="1" ht="11.25">
      <c r="A23" s="41" t="s">
        <v>24</v>
      </c>
      <c r="B23" s="42"/>
      <c r="C23" s="48" t="s">
        <v>47</v>
      </c>
      <c r="D23" s="43" t="s">
        <v>50</v>
      </c>
      <c r="E23" s="44">
        <f>2.2*4.2</f>
        <v>9.240000000000002</v>
      </c>
      <c r="F23" s="45"/>
      <c r="G23" s="46">
        <f>ROUND((E23*F23),2)</f>
        <v>0</v>
      </c>
    </row>
    <row r="24" spans="1:7" s="56" customFormat="1" ht="11.25">
      <c r="A24" s="49"/>
      <c r="B24" s="50"/>
      <c r="C24" s="66" t="s">
        <v>48</v>
      </c>
      <c r="D24" s="52"/>
      <c r="E24" s="53"/>
      <c r="F24" s="45"/>
      <c r="G24" s="55"/>
    </row>
    <row r="25" spans="1:7" s="47" customFormat="1" ht="11.25">
      <c r="A25" s="41" t="s">
        <v>25</v>
      </c>
      <c r="B25" s="42"/>
      <c r="C25" s="48" t="s">
        <v>49</v>
      </c>
      <c r="D25" s="43" t="s">
        <v>18</v>
      </c>
      <c r="E25" s="44">
        <f>1.2+1.2+(1.2+2.5)+(1.2+2.5)+1.5</f>
        <v>11.3</v>
      </c>
      <c r="F25" s="45"/>
      <c r="G25" s="46">
        <f>ROUND((E25*F25),2)</f>
        <v>0</v>
      </c>
    </row>
    <row r="26" spans="1:7" s="56" customFormat="1" ht="11.25">
      <c r="A26" s="49"/>
      <c r="B26" s="50"/>
      <c r="C26" s="66" t="s">
        <v>58</v>
      </c>
      <c r="D26" s="52"/>
      <c r="E26" s="53"/>
      <c r="F26" s="45"/>
      <c r="G26" s="55"/>
    </row>
    <row r="27" spans="1:7" s="47" customFormat="1" ht="11.25">
      <c r="A27" s="41" t="s">
        <v>26</v>
      </c>
      <c r="B27" s="42"/>
      <c r="C27" s="48" t="s">
        <v>51</v>
      </c>
      <c r="D27" s="43" t="s">
        <v>27</v>
      </c>
      <c r="E27" s="44">
        <f>(((3*2.5)/2)+(2*2.5))*0.5</f>
        <v>4.375</v>
      </c>
      <c r="F27" s="45"/>
      <c r="G27" s="46">
        <f>ROUND((E27*F27),2)</f>
        <v>0</v>
      </c>
    </row>
    <row r="28" spans="1:7" s="56" customFormat="1" ht="11.25">
      <c r="A28" s="49"/>
      <c r="B28" s="50"/>
      <c r="C28" s="66" t="s">
        <v>57</v>
      </c>
      <c r="D28" s="52"/>
      <c r="E28" s="53"/>
      <c r="F28" s="45"/>
      <c r="G28" s="55"/>
    </row>
    <row r="29" spans="1:7" s="47" customFormat="1" ht="11.25">
      <c r="A29" s="41" t="s">
        <v>28</v>
      </c>
      <c r="B29" s="42"/>
      <c r="C29" s="48" t="s">
        <v>52</v>
      </c>
      <c r="D29" s="43" t="s">
        <v>18</v>
      </c>
      <c r="E29" s="44">
        <f>5+2+2</f>
        <v>9</v>
      </c>
      <c r="F29" s="45"/>
      <c r="G29" s="46">
        <f>ROUND((E29*F29),2)</f>
        <v>0</v>
      </c>
    </row>
    <row r="30" spans="1:7" s="56" customFormat="1" ht="11.25">
      <c r="A30" s="49"/>
      <c r="B30" s="50"/>
      <c r="C30" s="66" t="s">
        <v>56</v>
      </c>
      <c r="D30" s="52"/>
      <c r="E30" s="53"/>
      <c r="F30" s="45"/>
      <c r="G30" s="55"/>
    </row>
    <row r="31" spans="1:7" s="47" customFormat="1" ht="11.25">
      <c r="A31" s="41" t="s">
        <v>29</v>
      </c>
      <c r="B31" s="42"/>
      <c r="C31" s="48" t="s">
        <v>53</v>
      </c>
      <c r="D31" s="43" t="s">
        <v>27</v>
      </c>
      <c r="E31" s="44">
        <f>((5*3)/2)+(2.5*2.5*3)</f>
        <v>26.25</v>
      </c>
      <c r="F31" s="45"/>
      <c r="G31" s="46">
        <f>ROUND((E31*F31),2)</f>
        <v>0</v>
      </c>
    </row>
    <row r="32" spans="1:7" s="56" customFormat="1" ht="11.25">
      <c r="A32" s="49"/>
      <c r="B32" s="50"/>
      <c r="C32" s="66" t="s">
        <v>55</v>
      </c>
      <c r="D32" s="52"/>
      <c r="E32" s="53"/>
      <c r="F32" s="45"/>
      <c r="G32" s="46"/>
    </row>
    <row r="33" spans="1:7" s="47" customFormat="1" ht="22.5">
      <c r="A33" s="41" t="s">
        <v>30</v>
      </c>
      <c r="B33" s="42"/>
      <c r="C33" s="48" t="s">
        <v>54</v>
      </c>
      <c r="D33" s="43" t="s">
        <v>50</v>
      </c>
      <c r="E33" s="44">
        <f>((3*3.5)/2)+(2.5*2.5)</f>
        <v>11.5</v>
      </c>
      <c r="F33" s="45"/>
      <c r="G33" s="46">
        <f>ROUND((E33*F33),2)</f>
        <v>0</v>
      </c>
    </row>
    <row r="34" spans="1:7" s="47" customFormat="1" ht="11.25">
      <c r="A34" s="41"/>
      <c r="B34" s="42"/>
      <c r="C34" s="66" t="s">
        <v>59</v>
      </c>
      <c r="D34" s="43"/>
      <c r="E34" s="44"/>
      <c r="F34" s="45"/>
      <c r="G34" s="46"/>
    </row>
    <row r="35" spans="1:7" s="47" customFormat="1" ht="11.25">
      <c r="A35" s="41" t="s">
        <v>31</v>
      </c>
      <c r="B35" s="42"/>
      <c r="C35" s="66" t="s">
        <v>60</v>
      </c>
      <c r="D35" s="43" t="s">
        <v>18</v>
      </c>
      <c r="E35" s="44">
        <f>3</f>
        <v>3</v>
      </c>
      <c r="F35" s="45"/>
      <c r="G35" s="46">
        <f>ROUND((E35*F35),2)</f>
        <v>0</v>
      </c>
    </row>
    <row r="36" spans="1:7" s="47" customFormat="1" ht="11.25">
      <c r="A36" s="41"/>
      <c r="B36" s="42"/>
      <c r="C36" s="66" t="s">
        <v>40</v>
      </c>
      <c r="D36" s="43"/>
      <c r="E36" s="44"/>
      <c r="F36" s="45"/>
      <c r="G36" s="46"/>
    </row>
    <row r="37" spans="1:7" s="47" customFormat="1" ht="11.25">
      <c r="A37" s="41" t="s">
        <v>32</v>
      </c>
      <c r="B37" s="42"/>
      <c r="C37" s="66" t="s">
        <v>61</v>
      </c>
      <c r="D37" s="43" t="s">
        <v>27</v>
      </c>
      <c r="E37" s="44">
        <f>((5*1.5*0.7)+(8*1.5*0.7))</f>
        <v>13.649999999999999</v>
      </c>
      <c r="F37" s="45"/>
      <c r="G37" s="46">
        <f>ROUND((E37*F37),2)</f>
        <v>0</v>
      </c>
    </row>
    <row r="38" spans="1:7" s="47" customFormat="1" ht="11.25">
      <c r="A38" s="41"/>
      <c r="B38" s="42"/>
      <c r="C38" s="66" t="s">
        <v>62</v>
      </c>
      <c r="D38" s="43"/>
      <c r="E38" s="44"/>
      <c r="F38" s="45"/>
      <c r="G38" s="46"/>
    </row>
    <row r="39" spans="1:7" s="47" customFormat="1" ht="13.5" customHeight="1">
      <c r="A39" s="41" t="s">
        <v>33</v>
      </c>
      <c r="B39" s="42"/>
      <c r="C39" s="66" t="s">
        <v>63</v>
      </c>
      <c r="D39" s="43" t="s">
        <v>18</v>
      </c>
      <c r="E39" s="44">
        <f>3</f>
        <v>3</v>
      </c>
      <c r="F39" s="45"/>
      <c r="G39" s="46">
        <f>ROUND((E39*F39),2)</f>
        <v>0</v>
      </c>
    </row>
    <row r="40" spans="1:7" s="47" customFormat="1" ht="11.25">
      <c r="A40" s="41"/>
      <c r="B40" s="42"/>
      <c r="C40" s="66" t="s">
        <v>64</v>
      </c>
      <c r="D40" s="43"/>
      <c r="E40" s="44"/>
      <c r="F40" s="45"/>
      <c r="G40" s="46"/>
    </row>
    <row r="41" spans="1:7" s="47" customFormat="1" ht="11.25">
      <c r="A41" s="41" t="s">
        <v>34</v>
      </c>
      <c r="B41" s="42"/>
      <c r="C41" s="66" t="s">
        <v>65</v>
      </c>
      <c r="D41" s="43" t="s">
        <v>50</v>
      </c>
      <c r="E41" s="44">
        <f>((5*3)+(3*3))</f>
        <v>24</v>
      </c>
      <c r="F41" s="45"/>
      <c r="G41" s="46">
        <f>ROUND((E41*F41),2)</f>
        <v>0</v>
      </c>
    </row>
    <row r="42" spans="1:7" s="47" customFormat="1" ht="11.25">
      <c r="A42" s="41"/>
      <c r="B42" s="42"/>
      <c r="C42" s="66" t="s">
        <v>66</v>
      </c>
      <c r="D42" s="43"/>
      <c r="E42" s="44"/>
      <c r="F42" s="45"/>
      <c r="G42" s="46"/>
    </row>
    <row r="43" spans="1:7" s="47" customFormat="1" ht="11.25">
      <c r="A43" s="41" t="s">
        <v>36</v>
      </c>
      <c r="B43" s="42"/>
      <c r="C43" s="66" t="s">
        <v>67</v>
      </c>
      <c r="D43" s="43" t="s">
        <v>50</v>
      </c>
      <c r="E43" s="44">
        <f>((26+26)*0.4)</f>
        <v>20.8</v>
      </c>
      <c r="F43" s="45"/>
      <c r="G43" s="46">
        <f>ROUND((E43*F43),2)</f>
        <v>0</v>
      </c>
    </row>
    <row r="44" spans="1:7" s="47" customFormat="1" ht="11.25">
      <c r="A44" s="41"/>
      <c r="B44" s="42"/>
      <c r="C44" s="66" t="s">
        <v>68</v>
      </c>
      <c r="D44" s="43"/>
      <c r="E44" s="44"/>
      <c r="F44" s="45"/>
      <c r="G44" s="46"/>
    </row>
    <row r="45" spans="1:7" s="47" customFormat="1" ht="33.75">
      <c r="A45" s="41" t="s">
        <v>74</v>
      </c>
      <c r="B45" s="42"/>
      <c r="C45" s="66" t="s">
        <v>69</v>
      </c>
      <c r="D45" s="43" t="s">
        <v>50</v>
      </c>
      <c r="E45" s="44">
        <f>((26*0.5)+(26*0.5)+(4+9.24)+(0.45*4*11.3)+(5+((0.6+0.15)*2))+32.75)</f>
        <v>98.83000000000001</v>
      </c>
      <c r="F45" s="45"/>
      <c r="G45" s="46">
        <f>ROUND((E45*F45),2)</f>
        <v>0</v>
      </c>
    </row>
    <row r="46" spans="1:7" s="47" customFormat="1" ht="22.5">
      <c r="A46" s="41"/>
      <c r="B46" s="42"/>
      <c r="C46" s="66" t="s">
        <v>70</v>
      </c>
      <c r="D46" s="43"/>
      <c r="E46" s="44"/>
      <c r="F46" s="45"/>
      <c r="G46" s="46"/>
    </row>
    <row r="47" spans="1:7" s="47" customFormat="1" ht="11.25">
      <c r="A47" s="41" t="s">
        <v>75</v>
      </c>
      <c r="B47" s="42"/>
      <c r="C47" s="66" t="s">
        <v>71</v>
      </c>
      <c r="D47" s="43" t="s">
        <v>50</v>
      </c>
      <c r="E47" s="44">
        <v>99.83</v>
      </c>
      <c r="F47" s="45"/>
      <c r="G47" s="46">
        <f>ROUND((E47*F47),2)</f>
        <v>0</v>
      </c>
    </row>
    <row r="48" spans="1:7" s="47" customFormat="1" ht="11.25">
      <c r="A48" s="41"/>
      <c r="B48" s="42"/>
      <c r="C48" s="66" t="s">
        <v>84</v>
      </c>
      <c r="D48" s="43"/>
      <c r="E48" s="44"/>
      <c r="F48" s="45"/>
      <c r="G48" s="46"/>
    </row>
    <row r="49" spans="1:7" s="47" customFormat="1" ht="11.25">
      <c r="A49" s="41" t="s">
        <v>76</v>
      </c>
      <c r="B49" s="42"/>
      <c r="C49" s="66" t="s">
        <v>72</v>
      </c>
      <c r="D49" s="43" t="s">
        <v>50</v>
      </c>
      <c r="E49" s="44">
        <f>24+8.75</f>
        <v>32.75</v>
      </c>
      <c r="F49" s="45"/>
      <c r="G49" s="46">
        <f>ROUND((E49*F49),2)</f>
        <v>0</v>
      </c>
    </row>
    <row r="50" spans="1:7" s="47" customFormat="1" ht="11.25">
      <c r="A50" s="41"/>
      <c r="B50" s="42"/>
      <c r="C50" s="66" t="s">
        <v>73</v>
      </c>
      <c r="D50" s="43"/>
      <c r="E50" s="44"/>
      <c r="F50" s="45"/>
      <c r="G50" s="46"/>
    </row>
    <row r="51" spans="1:7" s="47" customFormat="1" ht="11.25">
      <c r="A51" s="41" t="s">
        <v>77</v>
      </c>
      <c r="B51" s="42"/>
      <c r="C51" s="66" t="s">
        <v>83</v>
      </c>
      <c r="D51" s="43" t="s">
        <v>50</v>
      </c>
      <c r="E51" s="44">
        <f>32.75</f>
        <v>32.75</v>
      </c>
      <c r="F51" s="45"/>
      <c r="G51" s="46">
        <f>ROUND((E51*F51),2)</f>
        <v>0</v>
      </c>
    </row>
    <row r="52" spans="1:7" s="47" customFormat="1" ht="11.25">
      <c r="A52" s="41"/>
      <c r="B52" s="42"/>
      <c r="C52" s="66" t="s">
        <v>85</v>
      </c>
      <c r="D52" s="43"/>
      <c r="E52" s="44"/>
      <c r="F52" s="45"/>
      <c r="G52" s="46"/>
    </row>
    <row r="53" spans="1:7" s="47" customFormat="1" ht="22.5">
      <c r="A53" s="41" t="s">
        <v>78</v>
      </c>
      <c r="B53" s="42"/>
      <c r="C53" s="66" t="s">
        <v>86</v>
      </c>
      <c r="D53" s="43" t="s">
        <v>27</v>
      </c>
      <c r="E53" s="44">
        <f>4.31</f>
        <v>4.31</v>
      </c>
      <c r="F53" s="45"/>
      <c r="G53" s="46">
        <f>ROUND((E53*F53),2)</f>
        <v>0</v>
      </c>
    </row>
    <row r="54" spans="1:7" s="47" customFormat="1" ht="11.25">
      <c r="A54" s="41"/>
      <c r="B54" s="42"/>
      <c r="C54" s="66" t="s">
        <v>87</v>
      </c>
      <c r="D54" s="43"/>
      <c r="E54" s="44"/>
      <c r="F54" s="45"/>
      <c r="G54" s="46"/>
    </row>
    <row r="55" spans="1:7" s="47" customFormat="1" ht="11.25">
      <c r="A55" s="41" t="s">
        <v>79</v>
      </c>
      <c r="B55" s="42"/>
      <c r="C55" s="66" t="s">
        <v>88</v>
      </c>
      <c r="D55" s="43" t="s">
        <v>27</v>
      </c>
      <c r="E55" s="44">
        <f>26.25</f>
        <v>26.25</v>
      </c>
      <c r="F55" s="45"/>
      <c r="G55" s="46">
        <f>ROUND((E55*F55),2)</f>
        <v>0</v>
      </c>
    </row>
    <row r="56" spans="1:7" s="47" customFormat="1" ht="11.25">
      <c r="A56" s="41"/>
      <c r="B56" s="42"/>
      <c r="C56" s="66" t="s">
        <v>89</v>
      </c>
      <c r="D56" s="43"/>
      <c r="E56" s="44"/>
      <c r="F56" s="45"/>
      <c r="G56" s="46"/>
    </row>
    <row r="57" spans="1:7" s="47" customFormat="1" ht="11.25">
      <c r="A57" s="41" t="s">
        <v>80</v>
      </c>
      <c r="B57" s="42"/>
      <c r="C57" s="66" t="s">
        <v>90</v>
      </c>
      <c r="D57" s="43" t="s">
        <v>18</v>
      </c>
      <c r="E57" s="44">
        <v>11.3</v>
      </c>
      <c r="F57" s="45"/>
      <c r="G57" s="46">
        <f>ROUND((E57*F57),2)</f>
        <v>0</v>
      </c>
    </row>
    <row r="58" spans="1:7" s="47" customFormat="1" ht="11.25">
      <c r="A58" s="41"/>
      <c r="B58" s="42"/>
      <c r="C58" s="66" t="s">
        <v>91</v>
      </c>
      <c r="D58" s="43"/>
      <c r="E58" s="44"/>
      <c r="F58" s="45"/>
      <c r="G58" s="46"/>
    </row>
    <row r="59" spans="1:7" s="47" customFormat="1" ht="22.5">
      <c r="A59" s="41" t="s">
        <v>81</v>
      </c>
      <c r="B59" s="42"/>
      <c r="C59" s="66" t="s">
        <v>92</v>
      </c>
      <c r="D59" s="43" t="s">
        <v>18</v>
      </c>
      <c r="E59" s="44">
        <f>26</f>
        <v>26</v>
      </c>
      <c r="F59" s="45"/>
      <c r="G59" s="46">
        <f>ROUND((E59*F59),2)</f>
        <v>0</v>
      </c>
    </row>
    <row r="60" spans="1:7" s="47" customFormat="1" ht="11.25">
      <c r="A60" s="41"/>
      <c r="B60" s="42"/>
      <c r="C60" s="66" t="s">
        <v>93</v>
      </c>
      <c r="D60" s="43"/>
      <c r="E60" s="44"/>
      <c r="F60" s="45"/>
      <c r="G60" s="46"/>
    </row>
    <row r="61" spans="1:7" s="47" customFormat="1" ht="11.25">
      <c r="A61" s="41" t="s">
        <v>82</v>
      </c>
      <c r="B61" s="42"/>
      <c r="C61" s="66" t="s">
        <v>94</v>
      </c>
      <c r="D61" s="43" t="s">
        <v>18</v>
      </c>
      <c r="E61" s="44">
        <f>26</f>
        <v>26</v>
      </c>
      <c r="F61" s="45"/>
      <c r="G61" s="46">
        <f>ROUND((E61*F61),2)</f>
        <v>0</v>
      </c>
    </row>
    <row r="62" spans="1:7" s="47" customFormat="1" ht="11.25">
      <c r="A62" s="41"/>
      <c r="B62" s="42"/>
      <c r="C62" s="66" t="s">
        <v>93</v>
      </c>
      <c r="D62" s="43"/>
      <c r="E62" s="44"/>
      <c r="F62" s="45"/>
      <c r="G62" s="46"/>
    </row>
    <row r="63" spans="1:7" s="47" customFormat="1" ht="22.5">
      <c r="A63" s="41" t="s">
        <v>95</v>
      </c>
      <c r="B63" s="42"/>
      <c r="C63" s="66" t="s">
        <v>98</v>
      </c>
      <c r="D63" s="43" t="s">
        <v>50</v>
      </c>
      <c r="E63" s="44">
        <f>(4+9.24)</f>
        <v>13.24</v>
      </c>
      <c r="F63" s="45"/>
      <c r="G63" s="46">
        <f>ROUND((E63*F63),2)</f>
        <v>0</v>
      </c>
    </row>
    <row r="64" spans="1:7" s="47" customFormat="1" ht="11.25">
      <c r="A64" s="41"/>
      <c r="B64" s="42"/>
      <c r="C64" s="66" t="s">
        <v>99</v>
      </c>
      <c r="D64" s="43"/>
      <c r="E64" s="44"/>
      <c r="F64" s="45"/>
      <c r="G64" s="46"/>
    </row>
    <row r="65" spans="1:7" s="47" customFormat="1" ht="11.25">
      <c r="A65" s="41" t="s">
        <v>96</v>
      </c>
      <c r="B65" s="42"/>
      <c r="C65" s="66" t="s">
        <v>100</v>
      </c>
      <c r="D65" s="43" t="s">
        <v>18</v>
      </c>
      <c r="E65" s="44">
        <f>9</f>
        <v>9</v>
      </c>
      <c r="F65" s="45"/>
      <c r="G65" s="46">
        <f>ROUND((E65*F65),2)</f>
        <v>0</v>
      </c>
    </row>
    <row r="66" spans="1:7" s="47" customFormat="1" ht="11.25">
      <c r="A66" s="41"/>
      <c r="B66" s="42"/>
      <c r="C66" s="66" t="s">
        <v>101</v>
      </c>
      <c r="D66" s="43"/>
      <c r="E66" s="44"/>
      <c r="F66" s="45"/>
      <c r="G66" s="46"/>
    </row>
    <row r="67" spans="1:7" s="47" customFormat="1" ht="11.25">
      <c r="A67" s="41" t="s">
        <v>97</v>
      </c>
      <c r="B67" s="42"/>
      <c r="C67" s="66" t="s">
        <v>102</v>
      </c>
      <c r="D67" s="43" t="s">
        <v>18</v>
      </c>
      <c r="E67" s="44">
        <f>3</f>
        <v>3</v>
      </c>
      <c r="F67" s="45"/>
      <c r="G67" s="46">
        <f>ROUND((E67*F67),2)</f>
        <v>0</v>
      </c>
    </row>
    <row r="68" spans="1:7" s="47" customFormat="1" ht="11.25">
      <c r="A68" s="41"/>
      <c r="B68" s="42"/>
      <c r="C68" s="66" t="s">
        <v>64</v>
      </c>
      <c r="D68" s="43"/>
      <c r="E68" s="44"/>
      <c r="F68" s="45"/>
      <c r="G68" s="46"/>
    </row>
    <row r="69" spans="1:7" s="47" customFormat="1" ht="22.5">
      <c r="A69" s="41" t="s">
        <v>103</v>
      </c>
      <c r="B69" s="42"/>
      <c r="C69" s="66" t="s">
        <v>112</v>
      </c>
      <c r="D69" s="43" t="s">
        <v>50</v>
      </c>
      <c r="E69" s="44">
        <f>13+13+13.24+20.34+7.5</f>
        <v>67.08</v>
      </c>
      <c r="F69" s="45"/>
      <c r="G69" s="46">
        <f>ROUND((E69*F69),2)</f>
        <v>0</v>
      </c>
    </row>
    <row r="70" spans="1:7" s="47" customFormat="1" ht="11.25">
      <c r="A70" s="41"/>
      <c r="B70" s="42"/>
      <c r="C70" s="66" t="s">
        <v>113</v>
      </c>
      <c r="D70" s="43"/>
      <c r="E70" s="44"/>
      <c r="F70" s="45"/>
      <c r="G70" s="46"/>
    </row>
    <row r="71" spans="1:7" s="47" customFormat="1" ht="11.25">
      <c r="A71" s="41" t="s">
        <v>104</v>
      </c>
      <c r="B71" s="42"/>
      <c r="C71" s="66" t="s">
        <v>114</v>
      </c>
      <c r="D71" s="43" t="s">
        <v>27</v>
      </c>
      <c r="E71" s="44">
        <f>13.65</f>
        <v>13.65</v>
      </c>
      <c r="F71" s="45"/>
      <c r="G71" s="46">
        <f>ROUND((E71*F71),2)</f>
        <v>0</v>
      </c>
    </row>
    <row r="72" spans="1:7" s="47" customFormat="1" ht="11.25">
      <c r="A72" s="41"/>
      <c r="B72" s="42"/>
      <c r="C72" s="66" t="s">
        <v>115</v>
      </c>
      <c r="D72" s="43"/>
      <c r="E72" s="44"/>
      <c r="F72" s="45"/>
      <c r="G72" s="46"/>
    </row>
    <row r="73" spans="1:7" s="47" customFormat="1" ht="22.5">
      <c r="A73" s="41" t="s">
        <v>105</v>
      </c>
      <c r="B73" s="42"/>
      <c r="C73" s="66" t="s">
        <v>128</v>
      </c>
      <c r="D73" s="43" t="s">
        <v>50</v>
      </c>
      <c r="E73" s="44">
        <f>13.24+(13+13)+(5*0.5)</f>
        <v>41.74</v>
      </c>
      <c r="F73" s="45"/>
      <c r="G73" s="46">
        <f>ROUND((E73*F73),2)</f>
        <v>0</v>
      </c>
    </row>
    <row r="74" spans="1:7" s="47" customFormat="1" ht="11.25">
      <c r="A74" s="41"/>
      <c r="B74" s="42"/>
      <c r="C74" s="66" t="s">
        <v>129</v>
      </c>
      <c r="D74" s="43"/>
      <c r="E74" s="44"/>
      <c r="F74" s="45"/>
      <c r="G74" s="46"/>
    </row>
    <row r="75" spans="1:7" s="47" customFormat="1" ht="11.25">
      <c r="A75" s="41" t="s">
        <v>106</v>
      </c>
      <c r="B75" s="42"/>
      <c r="C75" s="66" t="s">
        <v>116</v>
      </c>
      <c r="D75" s="43" t="s">
        <v>50</v>
      </c>
      <c r="E75" s="44">
        <f>13.24+26</f>
        <v>39.24</v>
      </c>
      <c r="F75" s="45"/>
      <c r="G75" s="46">
        <f>ROUND((E75*F75),2)</f>
        <v>0</v>
      </c>
    </row>
    <row r="76" spans="1:7" s="47" customFormat="1" ht="11.25">
      <c r="A76" s="41"/>
      <c r="B76" s="42"/>
      <c r="C76" s="66" t="s">
        <v>117</v>
      </c>
      <c r="D76" s="43"/>
      <c r="E76" s="44"/>
      <c r="F76" s="45"/>
      <c r="G76" s="46"/>
    </row>
    <row r="77" spans="1:7" s="47" customFormat="1" ht="11.25">
      <c r="A77" s="41" t="s">
        <v>107</v>
      </c>
      <c r="B77" s="42"/>
      <c r="C77" s="66" t="s">
        <v>118</v>
      </c>
      <c r="D77" s="43" t="s">
        <v>50</v>
      </c>
      <c r="E77" s="44">
        <f>(5+10)*3.5</f>
        <v>52.5</v>
      </c>
      <c r="F77" s="45"/>
      <c r="G77" s="46">
        <f>ROUND((E77*F77),2)</f>
        <v>0</v>
      </c>
    </row>
    <row r="78" spans="1:7" s="47" customFormat="1" ht="11.25">
      <c r="A78" s="41"/>
      <c r="B78" s="42"/>
      <c r="C78" s="66" t="s">
        <v>119</v>
      </c>
      <c r="D78" s="43"/>
      <c r="E78" s="44"/>
      <c r="F78" s="45"/>
      <c r="G78" s="46"/>
    </row>
    <row r="79" spans="1:7" s="47" customFormat="1" ht="11.25">
      <c r="A79" s="41" t="s">
        <v>108</v>
      </c>
      <c r="B79" s="42"/>
      <c r="C79" s="66" t="s">
        <v>126</v>
      </c>
      <c r="D79" s="43" t="s">
        <v>19</v>
      </c>
      <c r="E79" s="44">
        <f>50</f>
        <v>50</v>
      </c>
      <c r="F79" s="45"/>
      <c r="G79" s="46">
        <f>ROUND((E79*F79),2)</f>
        <v>0</v>
      </c>
    </row>
    <row r="80" spans="1:7" s="47" customFormat="1" ht="11.25">
      <c r="A80" s="41"/>
      <c r="B80" s="42"/>
      <c r="C80" s="66" t="s">
        <v>120</v>
      </c>
      <c r="D80" s="43"/>
      <c r="E80" s="44"/>
      <c r="F80" s="45"/>
      <c r="G80" s="46"/>
    </row>
    <row r="81" spans="1:7" s="47" customFormat="1" ht="11.25">
      <c r="A81" s="41" t="s">
        <v>109</v>
      </c>
      <c r="B81" s="42"/>
      <c r="C81" s="66" t="s">
        <v>122</v>
      </c>
      <c r="D81" s="43" t="s">
        <v>121</v>
      </c>
      <c r="E81" s="44">
        <f>1</f>
        <v>1</v>
      </c>
      <c r="F81" s="45"/>
      <c r="G81" s="46">
        <f>ROUND((E81*F81),2)</f>
        <v>0</v>
      </c>
    </row>
    <row r="82" spans="1:7" s="47" customFormat="1" ht="11.25">
      <c r="A82" s="41"/>
      <c r="B82" s="42"/>
      <c r="C82" s="66" t="s">
        <v>123</v>
      </c>
      <c r="D82" s="43"/>
      <c r="E82" s="44"/>
      <c r="F82" s="45"/>
      <c r="G82" s="46"/>
    </row>
    <row r="83" spans="1:7" s="47" customFormat="1" ht="11.25">
      <c r="A83" s="41" t="s">
        <v>110</v>
      </c>
      <c r="B83" s="42"/>
      <c r="C83" s="66" t="s">
        <v>124</v>
      </c>
      <c r="D83" s="43" t="s">
        <v>121</v>
      </c>
      <c r="E83" s="44">
        <f>1</f>
        <v>1</v>
      </c>
      <c r="F83" s="45"/>
      <c r="G83" s="46">
        <f>ROUND((E83*F83),2)</f>
        <v>0</v>
      </c>
    </row>
    <row r="84" spans="1:7" s="47" customFormat="1" ht="11.25">
      <c r="A84" s="41"/>
      <c r="B84" s="42"/>
      <c r="C84" s="66" t="s">
        <v>123</v>
      </c>
      <c r="D84" s="43"/>
      <c r="E84" s="44"/>
      <c r="F84" s="45"/>
      <c r="G84" s="46"/>
    </row>
    <row r="85" spans="1:7" s="47" customFormat="1" ht="11.25">
      <c r="A85" s="41" t="s">
        <v>111</v>
      </c>
      <c r="B85" s="42"/>
      <c r="C85" s="66" t="s">
        <v>125</v>
      </c>
      <c r="D85" s="43" t="s">
        <v>19</v>
      </c>
      <c r="E85" s="44">
        <f>5</f>
        <v>5</v>
      </c>
      <c r="F85" s="45"/>
      <c r="G85" s="46">
        <f>ROUND((E85*F85),2)</f>
        <v>0</v>
      </c>
    </row>
    <row r="86" spans="1:7" s="47" customFormat="1" ht="11.25">
      <c r="A86" s="41"/>
      <c r="B86" s="42"/>
      <c r="C86" s="66" t="s">
        <v>40</v>
      </c>
      <c r="D86" s="43"/>
      <c r="E86" s="44"/>
      <c r="F86" s="54"/>
      <c r="G86" s="46"/>
    </row>
    <row r="87" spans="1:7" s="47" customFormat="1" ht="11.25">
      <c r="A87" s="68"/>
      <c r="B87" s="69"/>
      <c r="C87" s="40"/>
      <c r="D87" s="68"/>
      <c r="E87" s="70"/>
      <c r="F87" s="71"/>
      <c r="G87" s="72"/>
    </row>
    <row r="88" spans="1:7" s="56" customFormat="1" ht="11.25">
      <c r="A88" s="41"/>
      <c r="B88" s="50"/>
      <c r="C88" s="19" t="s">
        <v>6</v>
      </c>
      <c r="D88" s="43"/>
      <c r="E88" s="44"/>
      <c r="F88" s="54"/>
      <c r="G88" s="22">
        <f>SUM(G14:G87)</f>
        <v>0</v>
      </c>
    </row>
    <row r="89" spans="3:7" ht="5.25" customHeight="1">
      <c r="C89" s="51"/>
      <c r="D89" s="17"/>
      <c r="E89" s="24"/>
      <c r="F89" s="25"/>
      <c r="G89" s="26"/>
    </row>
    <row r="90" spans="1:7" ht="11.25">
      <c r="A90" s="17"/>
      <c r="B90" s="38"/>
      <c r="C90" s="23" t="s">
        <v>21</v>
      </c>
      <c r="D90" s="17" t="s">
        <v>5</v>
      </c>
      <c r="E90" s="24">
        <v>0</v>
      </c>
      <c r="F90" s="24">
        <f>G88/100</f>
        <v>0</v>
      </c>
      <c r="G90" s="26">
        <f>E90*F90</f>
        <v>0</v>
      </c>
    </row>
    <row r="91" spans="1:7" s="61" customFormat="1" ht="11.25">
      <c r="A91" s="8"/>
      <c r="B91" s="37"/>
      <c r="C91" s="23" t="s">
        <v>22</v>
      </c>
      <c r="D91" s="17" t="s">
        <v>5</v>
      </c>
      <c r="E91" s="24">
        <v>0</v>
      </c>
      <c r="F91" s="24">
        <f>G88/100</f>
        <v>0</v>
      </c>
      <c r="G91" s="26">
        <f>ROUND((E91*F91),2)</f>
        <v>0</v>
      </c>
    </row>
    <row r="92" spans="1:7" s="61" customFormat="1" ht="11.25">
      <c r="A92" s="8"/>
      <c r="B92" s="37"/>
      <c r="C92" s="23" t="s">
        <v>35</v>
      </c>
      <c r="D92" s="17" t="s">
        <v>5</v>
      </c>
      <c r="E92" s="24">
        <v>0</v>
      </c>
      <c r="F92" s="24">
        <f>G88/100</f>
        <v>0</v>
      </c>
      <c r="G92" s="26">
        <f>ROUND((E92*F92),2)</f>
        <v>0</v>
      </c>
    </row>
    <row r="93" spans="1:7" s="61" customFormat="1" ht="11.25">
      <c r="A93" s="17"/>
      <c r="B93" s="38"/>
      <c r="C93" s="73" t="s">
        <v>127</v>
      </c>
      <c r="D93" s="17" t="s">
        <v>5</v>
      </c>
      <c r="E93" s="24">
        <v>0</v>
      </c>
      <c r="F93" s="24">
        <f>G88/100</f>
        <v>0</v>
      </c>
      <c r="G93" s="62">
        <f>ROUND((E93*F93),2)</f>
        <v>0</v>
      </c>
    </row>
    <row r="94" spans="1:7" s="61" customFormat="1" ht="11.25">
      <c r="A94" s="8"/>
      <c r="B94" s="37"/>
      <c r="C94" s="19"/>
      <c r="D94" s="17"/>
      <c r="E94" s="24"/>
      <c r="F94" s="24"/>
      <c r="G94" s="26"/>
    </row>
    <row r="95" spans="1:7" s="61" customFormat="1" ht="5.25" customHeight="1">
      <c r="A95" s="57"/>
      <c r="B95" s="58"/>
      <c r="C95" s="67"/>
      <c r="D95" s="57"/>
      <c r="E95" s="59"/>
      <c r="F95" s="59"/>
      <c r="G95" s="60"/>
    </row>
    <row r="96" spans="3:7" ht="11.25">
      <c r="C96" s="19" t="s">
        <v>6</v>
      </c>
      <c r="D96" s="20"/>
      <c r="E96" s="21"/>
      <c r="F96" s="21"/>
      <c r="G96" s="22">
        <f>SUM(G88:G95)</f>
        <v>0</v>
      </c>
    </row>
    <row r="97" spans="3:11" ht="11.25">
      <c r="C97" s="27" t="s">
        <v>7</v>
      </c>
      <c r="D97" s="28"/>
      <c r="E97" s="29"/>
      <c r="F97" s="29"/>
      <c r="G97" s="30">
        <f>ROUND(G96,0)</f>
        <v>0</v>
      </c>
      <c r="J97" s="9"/>
      <c r="K97" s="9"/>
    </row>
    <row r="98" spans="1:11" ht="6" customHeight="1" hidden="1">
      <c r="A98" s="17"/>
      <c r="B98" s="38"/>
      <c r="D98" s="28"/>
      <c r="E98" s="29"/>
      <c r="F98" s="29"/>
      <c r="G98" s="30"/>
      <c r="J98" s="9"/>
      <c r="K98" s="9"/>
    </row>
    <row r="99" spans="3:11" ht="11.25">
      <c r="C99" s="4"/>
      <c r="J99" s="9"/>
      <c r="K99" s="9"/>
    </row>
    <row r="100" ht="11.25">
      <c r="C100" s="4"/>
    </row>
    <row r="101" spans="1:7" s="7" customFormat="1" ht="11.25">
      <c r="A101" s="18"/>
      <c r="B101" s="39"/>
      <c r="C101" s="63"/>
      <c r="D101" s="31"/>
      <c r="E101" s="32"/>
      <c r="F101" s="32"/>
      <c r="G101" s="33"/>
    </row>
    <row r="102" spans="1:7" s="7" customFormat="1" ht="5.25" customHeight="1">
      <c r="A102" s="18"/>
      <c r="B102" s="39"/>
      <c r="C102" s="63"/>
      <c r="D102" s="31"/>
      <c r="E102" s="32"/>
      <c r="F102" s="32"/>
      <c r="G102" s="33"/>
    </row>
    <row r="103" spans="1:7" s="7" customFormat="1" ht="11.25" customHeight="1">
      <c r="A103" s="63"/>
      <c r="B103" s="63"/>
      <c r="C103" s="65"/>
      <c r="D103" s="63"/>
      <c r="E103" s="63"/>
      <c r="F103" s="63"/>
      <c r="G103" s="63"/>
    </row>
    <row r="104" spans="1:7" s="7" customFormat="1" ht="11.25" customHeight="1">
      <c r="A104" s="63"/>
      <c r="B104" s="63"/>
      <c r="C104" s="63"/>
      <c r="D104" s="63"/>
      <c r="E104" s="63"/>
      <c r="F104" s="63"/>
      <c r="G104" s="63"/>
    </row>
    <row r="105" spans="1:7" s="7" customFormat="1" ht="11.25">
      <c r="A105" s="65"/>
      <c r="B105" s="65"/>
      <c r="C105" s="63"/>
      <c r="D105" s="65"/>
      <c r="E105" s="65"/>
      <c r="F105" s="65"/>
      <c r="G105" s="65"/>
    </row>
    <row r="106" spans="1:7" s="7" customFormat="1" ht="11.25" customHeight="1">
      <c r="A106" s="63"/>
      <c r="B106" s="63"/>
      <c r="C106" s="63"/>
      <c r="D106" s="63"/>
      <c r="E106" s="63"/>
      <c r="F106" s="63"/>
      <c r="G106" s="63"/>
    </row>
    <row r="107" spans="1:7" s="7" customFormat="1" ht="11.25" customHeight="1">
      <c r="A107" s="63"/>
      <c r="B107" s="63"/>
      <c r="C107" s="63"/>
      <c r="D107" s="63"/>
      <c r="E107" s="63"/>
      <c r="F107" s="63"/>
      <c r="G107" s="63"/>
    </row>
    <row r="108" spans="1:7" s="7" customFormat="1" ht="11.25" customHeight="1">
      <c r="A108" s="63"/>
      <c r="B108" s="63"/>
      <c r="C108" s="63"/>
      <c r="D108" s="63"/>
      <c r="E108" s="63"/>
      <c r="F108" s="63"/>
      <c r="G108" s="63"/>
    </row>
    <row r="109" spans="1:7" s="7" customFormat="1" ht="11.25" customHeight="1">
      <c r="A109" s="63"/>
      <c r="B109" s="63"/>
      <c r="C109" s="64"/>
      <c r="D109" s="63"/>
      <c r="E109" s="63"/>
      <c r="F109" s="63"/>
      <c r="G109" s="63"/>
    </row>
    <row r="110" spans="1:7" s="7" customFormat="1" ht="11.25" customHeight="1">
      <c r="A110" s="63"/>
      <c r="B110" s="63"/>
      <c r="C110" s="64"/>
      <c r="D110" s="63"/>
      <c r="E110" s="63"/>
      <c r="F110" s="63"/>
      <c r="G110" s="63"/>
    </row>
    <row r="111" spans="1:7" s="7" customFormat="1" ht="11.25" customHeight="1">
      <c r="A111" s="64"/>
      <c r="B111" s="64"/>
      <c r="C111" s="64"/>
      <c r="D111" s="64"/>
      <c r="E111" s="64"/>
      <c r="F111" s="64"/>
      <c r="G111" s="64"/>
    </row>
    <row r="112" spans="1:7" s="7" customFormat="1" ht="11.25" customHeight="1">
      <c r="A112" s="64"/>
      <c r="B112" s="64"/>
      <c r="C112" s="64"/>
      <c r="D112" s="64"/>
      <c r="E112" s="64"/>
      <c r="F112" s="64"/>
      <c r="G112" s="64"/>
    </row>
    <row r="113" spans="1:7" ht="11.25" customHeight="1">
      <c r="A113" s="64"/>
      <c r="B113" s="64"/>
      <c r="C113" s="64"/>
      <c r="D113" s="64"/>
      <c r="E113" s="64"/>
      <c r="F113" s="64"/>
      <c r="G113" s="64"/>
    </row>
    <row r="114" spans="1:7" ht="11.25" customHeight="1">
      <c r="A114" s="64"/>
      <c r="B114" s="64"/>
      <c r="C114" s="64"/>
      <c r="D114" s="64"/>
      <c r="E114" s="64"/>
      <c r="F114" s="64"/>
      <c r="G114" s="64"/>
    </row>
    <row r="115" spans="1:7" ht="11.25" customHeight="1">
      <c r="A115" s="64"/>
      <c r="B115" s="64"/>
      <c r="C115" s="64"/>
      <c r="D115" s="64"/>
      <c r="E115" s="64"/>
      <c r="F115" s="64"/>
      <c r="G115" s="64"/>
    </row>
    <row r="116" spans="1:7" ht="11.25">
      <c r="A116" s="64"/>
      <c r="B116" s="64"/>
      <c r="D116" s="64"/>
      <c r="E116" s="64"/>
      <c r="F116" s="64"/>
      <c r="G116" s="64"/>
    </row>
    <row r="117" spans="1:7" ht="11.25">
      <c r="A117" s="64"/>
      <c r="B117" s="64"/>
      <c r="D117" s="64"/>
      <c r="E117" s="64"/>
      <c r="F117" s="64"/>
      <c r="G117" s="64"/>
    </row>
  </sheetData>
  <sheetProtection/>
  <mergeCells count="14">
    <mergeCell ref="C5:E5"/>
    <mergeCell ref="C3:E3"/>
    <mergeCell ref="C4:E4"/>
    <mergeCell ref="A5:B5"/>
    <mergeCell ref="A7:B7"/>
    <mergeCell ref="A8:B8"/>
    <mergeCell ref="A4:B4"/>
    <mergeCell ref="A6:B6"/>
    <mergeCell ref="C1:E1"/>
    <mergeCell ref="C2:E2"/>
    <mergeCell ref="A1:B1"/>
    <mergeCell ref="A2:B2"/>
    <mergeCell ref="A3:B3"/>
    <mergeCell ref="C6:E6"/>
  </mergeCells>
  <printOptions horizontalCentered="1"/>
  <pageMargins left="0.3937007874015748" right="0.3937007874015748" top="0.5905511811023623" bottom="0.7874015748031497" header="0.4330708661417323" footer="0.2755905511811024"/>
  <pageSetup fitToHeight="23" horizontalDpi="600" verticalDpi="600" orientation="portrait" paperSize="9" r:id="rId1"/>
  <headerFooter alignWithMargins="0">
    <oddFooter>&amp;L&amp;8Datum tisku: &amp;D&amp;C&amp;8Strana: &amp;P / &amp;N&amp;R&amp;8Soubor: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biza_zdenek</dc:creator>
  <cp:keywords>mikropiloty</cp:keywords>
  <dc:description/>
  <cp:lastModifiedBy>Šilhánek Jiří</cp:lastModifiedBy>
  <cp:lastPrinted>2015-07-10T07:21:39Z</cp:lastPrinted>
  <dcterms:created xsi:type="dcterms:W3CDTF">2006-08-14T11:09:02Z</dcterms:created>
  <dcterms:modified xsi:type="dcterms:W3CDTF">2020-12-02T14:00:30Z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