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checkCompatibility="1"/>
  <mc:AlternateContent xmlns:mc="http://schemas.openxmlformats.org/markup-compatibility/2006">
    <mc:Choice Requires="x15">
      <x15ac:absPath xmlns:x15ac="http://schemas.microsoft.com/office/spreadsheetml/2010/11/ac" url="\\Hal3000\hal_e\Astra-Working\E370\5-Q33_Souhrnný rozpočet\"/>
    </mc:Choice>
  </mc:AlternateContent>
  <xr:revisionPtr revIDLastSave="0" documentId="13_ncr:1_{194DD2AA-DD8C-4E64-AB25-787C55F1D341}" xr6:coauthVersionLast="45" xr6:coauthVersionMax="45" xr10:uidLastSave="{00000000-0000-0000-0000-000000000000}"/>
  <bookViews>
    <workbookView xWindow="-60" yWindow="-60" windowWidth="38520" windowHeight="21150" xr2:uid="{00000000-000D-0000-FFFF-FFFF00000000}"/>
  </bookViews>
  <sheets>
    <sheet name="Rekapitulace stavby" sheetId="1" r:id="rId1"/>
    <sheet name="Stavební část" sheetId="2" r:id="rId2"/>
    <sheet name="EL-Rekapitulace" sheetId="4" r:id="rId3"/>
    <sheet name="EL-Rozpočet" sheetId="5" r:id="rId4"/>
    <sheet name="EL-Parametry" sheetId="6" r:id="rId5"/>
    <sheet name="Kniha výrobků" sheetId="3" r:id="rId6"/>
  </sheets>
  <definedNames>
    <definedName name="_xlnm._FilterDatabase" localSheetId="1" hidden="1">'Stavební část'!$C$70:$K$208</definedName>
    <definedName name="_Hlk32157838" localSheetId="5">'Kniha výrobků'!$A$93</definedName>
    <definedName name="_Hlk32157999" localSheetId="5">'Kniha výrobků'!$A$132</definedName>
    <definedName name="_xlnm.Print_Titles" localSheetId="3">'EL-Rozpočet'!$1:$1</definedName>
    <definedName name="_xlnm.Print_Titles" localSheetId="0">'Rekapitulace stavby'!$18:$18</definedName>
    <definedName name="_xlnm.Print_Titles" localSheetId="1">'Stavební část'!$70:$70</definedName>
    <definedName name="_xlnm.Print_Area" localSheetId="4">'EL-Parametry'!$A$1:$B$35</definedName>
    <definedName name="_xlnm.Print_Area" localSheetId="2">'EL-Rekapitulace'!$A$1:$C$31</definedName>
    <definedName name="_xlnm.Print_Area" localSheetId="3">'EL-Rozpočet'!$A$1:$I$242</definedName>
    <definedName name="_xlnm.Print_Area" localSheetId="0">'Rekapitulace stavby'!$B$3:$AP$32</definedName>
    <definedName name="_xlnm.Print_Area" localSheetId="1">'Stavební část'!$B$3:$K$209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36" i="5" l="1"/>
  <c r="F236" i="5"/>
  <c r="H234" i="5"/>
  <c r="F234" i="5"/>
  <c r="I234" i="5" s="1"/>
  <c r="H232" i="5"/>
  <c r="F232" i="5"/>
  <c r="I232" i="5" s="1"/>
  <c r="H230" i="5"/>
  <c r="F230" i="5"/>
  <c r="H229" i="5"/>
  <c r="F229" i="5"/>
  <c r="H227" i="5"/>
  <c r="F227" i="5"/>
  <c r="I227" i="5" s="1"/>
  <c r="H226" i="5"/>
  <c r="F226" i="5"/>
  <c r="I226" i="5" s="1"/>
  <c r="H225" i="5"/>
  <c r="F225" i="5"/>
  <c r="I225" i="5" s="1"/>
  <c r="H223" i="5"/>
  <c r="F223" i="5"/>
  <c r="I223" i="5" s="1"/>
  <c r="H221" i="5"/>
  <c r="F221" i="5"/>
  <c r="I221" i="5" s="1"/>
  <c r="H219" i="5"/>
  <c r="F219" i="5"/>
  <c r="I219" i="5" s="1"/>
  <c r="H218" i="5"/>
  <c r="F218" i="5"/>
  <c r="H216" i="5"/>
  <c r="F216" i="5"/>
  <c r="H215" i="5"/>
  <c r="F215" i="5"/>
  <c r="I215" i="5" s="1"/>
  <c r="H214" i="5"/>
  <c r="F214" i="5"/>
  <c r="I214" i="5" s="1"/>
  <c r="H213" i="5"/>
  <c r="F213" i="5"/>
  <c r="I213" i="5" s="1"/>
  <c r="H212" i="5"/>
  <c r="F212" i="5"/>
  <c r="I212" i="5" s="1"/>
  <c r="H210" i="5"/>
  <c r="F210" i="5"/>
  <c r="I210" i="5" s="1"/>
  <c r="H208" i="5"/>
  <c r="F208" i="5"/>
  <c r="I208" i="5" s="1"/>
  <c r="H206" i="5"/>
  <c r="F206" i="5"/>
  <c r="H204" i="5"/>
  <c r="F204" i="5"/>
  <c r="I204" i="5" s="1"/>
  <c r="H203" i="5"/>
  <c r="F203" i="5"/>
  <c r="I203" i="5" s="1"/>
  <c r="H201" i="5"/>
  <c r="F201" i="5"/>
  <c r="H200" i="5"/>
  <c r="F200" i="5"/>
  <c r="H198" i="5"/>
  <c r="F198" i="5"/>
  <c r="I198" i="5" s="1"/>
  <c r="H197" i="5"/>
  <c r="F197" i="5"/>
  <c r="H196" i="5"/>
  <c r="F196" i="5"/>
  <c r="I196" i="5" s="1"/>
  <c r="H195" i="5"/>
  <c r="F195" i="5"/>
  <c r="H193" i="5"/>
  <c r="F193" i="5"/>
  <c r="I193" i="5" s="1"/>
  <c r="H192" i="5"/>
  <c r="F192" i="5"/>
  <c r="H191" i="5"/>
  <c r="F191" i="5"/>
  <c r="H190" i="5"/>
  <c r="F190" i="5"/>
  <c r="I190" i="5" s="1"/>
  <c r="H188" i="5"/>
  <c r="F188" i="5"/>
  <c r="H187" i="5"/>
  <c r="F187" i="5"/>
  <c r="I187" i="5" s="1"/>
  <c r="H186" i="5"/>
  <c r="F186" i="5"/>
  <c r="I186" i="5" s="1"/>
  <c r="H184" i="5"/>
  <c r="F184" i="5"/>
  <c r="H182" i="5"/>
  <c r="F182" i="5"/>
  <c r="H181" i="5"/>
  <c r="F181" i="5"/>
  <c r="I181" i="5" s="1"/>
  <c r="H180" i="5"/>
  <c r="F180" i="5"/>
  <c r="I180" i="5" s="1"/>
  <c r="H179" i="5"/>
  <c r="F179" i="5"/>
  <c r="I179" i="5" s="1"/>
  <c r="H178" i="5"/>
  <c r="F178" i="5"/>
  <c r="I178" i="5" s="1"/>
  <c r="H176" i="5"/>
  <c r="F176" i="5"/>
  <c r="I176" i="5" s="1"/>
  <c r="H175" i="5"/>
  <c r="F175" i="5"/>
  <c r="I175" i="5" s="1"/>
  <c r="H174" i="5"/>
  <c r="F174" i="5"/>
  <c r="H172" i="5"/>
  <c r="F172" i="5"/>
  <c r="I172" i="5" s="1"/>
  <c r="H171" i="5"/>
  <c r="F171" i="5"/>
  <c r="I171" i="5" s="1"/>
  <c r="H170" i="5"/>
  <c r="F170" i="5"/>
  <c r="I170" i="5" s="1"/>
  <c r="H168" i="5"/>
  <c r="F168" i="5"/>
  <c r="I168" i="5" s="1"/>
  <c r="H166" i="5"/>
  <c r="F166" i="5"/>
  <c r="H164" i="5"/>
  <c r="F164" i="5"/>
  <c r="I164" i="5" s="1"/>
  <c r="H163" i="5"/>
  <c r="F163" i="5"/>
  <c r="I163" i="5" s="1"/>
  <c r="H161" i="5"/>
  <c r="F161" i="5"/>
  <c r="H159" i="5"/>
  <c r="F159" i="5"/>
  <c r="I159" i="5" s="1"/>
  <c r="H158" i="5"/>
  <c r="F158" i="5"/>
  <c r="I158" i="5" s="1"/>
  <c r="H157" i="5"/>
  <c r="F157" i="5"/>
  <c r="H156" i="5"/>
  <c r="F156" i="5"/>
  <c r="I156" i="5" s="1"/>
  <c r="H155" i="5"/>
  <c r="F155" i="5"/>
  <c r="H153" i="5"/>
  <c r="F153" i="5"/>
  <c r="I153" i="5" s="1"/>
  <c r="H151" i="5"/>
  <c r="F151" i="5"/>
  <c r="H149" i="5"/>
  <c r="F149" i="5"/>
  <c r="H147" i="5"/>
  <c r="F147" i="5"/>
  <c r="H146" i="5"/>
  <c r="F146" i="5"/>
  <c r="I146" i="5" s="1"/>
  <c r="H144" i="5"/>
  <c r="F144" i="5"/>
  <c r="I144" i="5" s="1"/>
  <c r="H143" i="5"/>
  <c r="F143" i="5"/>
  <c r="I143" i="5" s="1"/>
  <c r="H142" i="5"/>
  <c r="F142" i="5"/>
  <c r="H141" i="5"/>
  <c r="F141" i="5"/>
  <c r="I141" i="5" s="1"/>
  <c r="H139" i="5"/>
  <c r="F139" i="5"/>
  <c r="I139" i="5" s="1"/>
  <c r="H137" i="5"/>
  <c r="F137" i="5"/>
  <c r="H136" i="5"/>
  <c r="F136" i="5"/>
  <c r="H134" i="5"/>
  <c r="F134" i="5"/>
  <c r="I134" i="5" s="1"/>
  <c r="H133" i="5"/>
  <c r="F133" i="5"/>
  <c r="I133" i="5" s="1"/>
  <c r="H132" i="5"/>
  <c r="F132" i="5"/>
  <c r="H130" i="5"/>
  <c r="F130" i="5"/>
  <c r="H129" i="5"/>
  <c r="F129" i="5"/>
  <c r="I129" i="5" s="1"/>
  <c r="H128" i="5"/>
  <c r="F128" i="5"/>
  <c r="I128" i="5" s="1"/>
  <c r="H127" i="5"/>
  <c r="I127" i="5" s="1"/>
  <c r="F127" i="5"/>
  <c r="H126" i="5"/>
  <c r="F126" i="5"/>
  <c r="H125" i="5"/>
  <c r="F125" i="5"/>
  <c r="I125" i="5" s="1"/>
  <c r="H124" i="5"/>
  <c r="F124" i="5"/>
  <c r="I124" i="5" s="1"/>
  <c r="H122" i="5"/>
  <c r="F122" i="5"/>
  <c r="I122" i="5" s="1"/>
  <c r="H121" i="5"/>
  <c r="F121" i="5"/>
  <c r="H120" i="5"/>
  <c r="F120" i="5"/>
  <c r="I120" i="5" s="1"/>
  <c r="H119" i="5"/>
  <c r="F119" i="5"/>
  <c r="I119" i="5" s="1"/>
  <c r="H118" i="5"/>
  <c r="F118" i="5"/>
  <c r="H117" i="5"/>
  <c r="F117" i="5"/>
  <c r="H116" i="5"/>
  <c r="F116" i="5"/>
  <c r="I116" i="5" s="1"/>
  <c r="H115" i="5"/>
  <c r="F115" i="5"/>
  <c r="H113" i="5"/>
  <c r="F113" i="5"/>
  <c r="H112" i="5"/>
  <c r="F112" i="5"/>
  <c r="H110" i="5"/>
  <c r="F110" i="5"/>
  <c r="H108" i="5"/>
  <c r="F108" i="5"/>
  <c r="I108" i="5" s="1"/>
  <c r="H107" i="5"/>
  <c r="F107" i="5"/>
  <c r="H106" i="5"/>
  <c r="F106" i="5"/>
  <c r="H105" i="5"/>
  <c r="F105" i="5"/>
  <c r="I105" i="5" s="1"/>
  <c r="H103" i="5"/>
  <c r="F103" i="5"/>
  <c r="H102" i="5"/>
  <c r="F102" i="5"/>
  <c r="I102" i="5" s="1"/>
  <c r="H100" i="5"/>
  <c r="F100" i="5"/>
  <c r="H99" i="5"/>
  <c r="F99" i="5"/>
  <c r="I99" i="5" s="1"/>
  <c r="H98" i="5"/>
  <c r="F98" i="5"/>
  <c r="H97" i="5"/>
  <c r="I97" i="5" s="1"/>
  <c r="F97" i="5"/>
  <c r="H95" i="5"/>
  <c r="F95" i="5"/>
  <c r="H94" i="5"/>
  <c r="F94" i="5"/>
  <c r="I94" i="5" s="1"/>
  <c r="H93" i="5"/>
  <c r="F93" i="5"/>
  <c r="I93" i="5" s="1"/>
  <c r="H92" i="5"/>
  <c r="F92" i="5"/>
  <c r="I92" i="5" s="1"/>
  <c r="H91" i="5"/>
  <c r="F91" i="5"/>
  <c r="H90" i="5"/>
  <c r="F90" i="5"/>
  <c r="I90" i="5" s="1"/>
  <c r="H89" i="5"/>
  <c r="F89" i="5"/>
  <c r="I89" i="5" s="1"/>
  <c r="H88" i="5"/>
  <c r="F88" i="5"/>
  <c r="H87" i="5"/>
  <c r="F87" i="5"/>
  <c r="H85" i="5"/>
  <c r="F85" i="5"/>
  <c r="I85" i="5" s="1"/>
  <c r="H83" i="5"/>
  <c r="F83" i="5"/>
  <c r="H82" i="5"/>
  <c r="F82" i="5"/>
  <c r="I82" i="5" s="1"/>
  <c r="H81" i="5"/>
  <c r="F81" i="5"/>
  <c r="H80" i="5"/>
  <c r="F80" i="5"/>
  <c r="H79" i="5"/>
  <c r="F79" i="5"/>
  <c r="I79" i="5" s="1"/>
  <c r="H77" i="5"/>
  <c r="F77" i="5"/>
  <c r="H76" i="5"/>
  <c r="F76" i="5"/>
  <c r="H75" i="5"/>
  <c r="F75" i="5"/>
  <c r="I75" i="5" s="1"/>
  <c r="H74" i="5"/>
  <c r="F74" i="5"/>
  <c r="I74" i="5" s="1"/>
  <c r="H73" i="5"/>
  <c r="F73" i="5"/>
  <c r="I73" i="5" s="1"/>
  <c r="H72" i="5"/>
  <c r="F72" i="5"/>
  <c r="H70" i="5"/>
  <c r="F70" i="5"/>
  <c r="H68" i="5"/>
  <c r="F68" i="5"/>
  <c r="I68" i="5" s="1"/>
  <c r="H67" i="5"/>
  <c r="F67" i="5"/>
  <c r="H65" i="5"/>
  <c r="F65" i="5"/>
  <c r="H63" i="5"/>
  <c r="F63" i="5"/>
  <c r="I63" i="5" s="1"/>
  <c r="H62" i="5"/>
  <c r="F62" i="5"/>
  <c r="H61" i="5"/>
  <c r="F61" i="5"/>
  <c r="H60" i="5"/>
  <c r="F60" i="5"/>
  <c r="H59" i="5"/>
  <c r="F59" i="5"/>
  <c r="H57" i="5"/>
  <c r="F57" i="5"/>
  <c r="I57" i="5" s="1"/>
  <c r="H56" i="5"/>
  <c r="F56" i="5"/>
  <c r="H54" i="5"/>
  <c r="F54" i="5"/>
  <c r="H53" i="5"/>
  <c r="F53" i="5"/>
  <c r="I53" i="5" s="1"/>
  <c r="H52" i="5"/>
  <c r="F52" i="5"/>
  <c r="I52" i="5" s="1"/>
  <c r="H51" i="5"/>
  <c r="F51" i="5"/>
  <c r="H50" i="5"/>
  <c r="F50" i="5"/>
  <c r="H49" i="5"/>
  <c r="F49" i="5"/>
  <c r="I49" i="5" s="1"/>
  <c r="H48" i="5"/>
  <c r="F48" i="5"/>
  <c r="I48" i="5" s="1"/>
  <c r="H46" i="5"/>
  <c r="F46" i="5"/>
  <c r="H45" i="5"/>
  <c r="F45" i="5"/>
  <c r="H44" i="5"/>
  <c r="F44" i="5"/>
  <c r="H43" i="5"/>
  <c r="F43" i="5"/>
  <c r="H42" i="5"/>
  <c r="F42" i="5"/>
  <c r="I42" i="5" s="1"/>
  <c r="H41" i="5"/>
  <c r="F41" i="5"/>
  <c r="H40" i="5"/>
  <c r="F40" i="5"/>
  <c r="I40" i="5" s="1"/>
  <c r="H38" i="5"/>
  <c r="F38" i="5"/>
  <c r="I38" i="5" s="1"/>
  <c r="H37" i="5"/>
  <c r="F37" i="5"/>
  <c r="H36" i="5"/>
  <c r="I36" i="5" s="1"/>
  <c r="F36" i="5"/>
  <c r="H35" i="5"/>
  <c r="F35" i="5"/>
  <c r="I35" i="5" s="1"/>
  <c r="H34" i="5"/>
  <c r="I34" i="5" s="1"/>
  <c r="F34" i="5"/>
  <c r="H33" i="5"/>
  <c r="F33" i="5"/>
  <c r="H32" i="5"/>
  <c r="F32" i="5"/>
  <c r="I32" i="5" s="1"/>
  <c r="H31" i="5"/>
  <c r="F31" i="5"/>
  <c r="H30" i="5"/>
  <c r="F30" i="5"/>
  <c r="I30" i="5" s="1"/>
  <c r="H29" i="5"/>
  <c r="F29" i="5"/>
  <c r="H28" i="5"/>
  <c r="F28" i="5"/>
  <c r="I28" i="5" s="1"/>
  <c r="H25" i="5"/>
  <c r="F25" i="5"/>
  <c r="H24" i="5"/>
  <c r="I24" i="5" s="1"/>
  <c r="F24" i="5"/>
  <c r="H23" i="5"/>
  <c r="F23" i="5"/>
  <c r="H21" i="5"/>
  <c r="F21" i="5"/>
  <c r="I21" i="5" s="1"/>
  <c r="H19" i="5"/>
  <c r="F19" i="5"/>
  <c r="H17" i="5"/>
  <c r="F17" i="5"/>
  <c r="H16" i="5"/>
  <c r="F16" i="5"/>
  <c r="H14" i="5"/>
  <c r="F14" i="5"/>
  <c r="H13" i="5"/>
  <c r="F13" i="5"/>
  <c r="H9" i="5"/>
  <c r="H10" i="5" s="1"/>
  <c r="F9" i="5"/>
  <c r="F10" i="5" s="1"/>
  <c r="C11" i="4"/>
  <c r="C10" i="4"/>
  <c r="C9" i="4"/>
  <c r="F2" i="4"/>
  <c r="F1" i="4"/>
  <c r="B26" i="4" s="1"/>
  <c r="C26" i="4" s="1"/>
  <c r="I25" i="5" l="1"/>
  <c r="I31" i="5"/>
  <c r="I41" i="5"/>
  <c r="I45" i="5"/>
  <c r="I60" i="5"/>
  <c r="I65" i="5"/>
  <c r="I72" i="5"/>
  <c r="I91" i="5"/>
  <c r="I95" i="5"/>
  <c r="I100" i="5"/>
  <c r="I106" i="5"/>
  <c r="I112" i="5"/>
  <c r="I117" i="5"/>
  <c r="I121" i="5"/>
  <c r="I126" i="5"/>
  <c r="I130" i="5"/>
  <c r="I136" i="5"/>
  <c r="I142" i="5"/>
  <c r="I147" i="5"/>
  <c r="I182" i="5"/>
  <c r="I23" i="5"/>
  <c r="I33" i="5"/>
  <c r="I43" i="5"/>
  <c r="I218" i="5"/>
  <c r="I83" i="5"/>
  <c r="I115" i="5"/>
  <c r="I157" i="5"/>
  <c r="I191" i="5"/>
  <c r="I201" i="5"/>
  <c r="I14" i="5"/>
  <c r="I62" i="5"/>
  <c r="I103" i="5"/>
  <c r="I184" i="5"/>
  <c r="I16" i="5"/>
  <c r="I29" i="5"/>
  <c r="I37" i="5"/>
  <c r="I236" i="5"/>
  <c r="I200" i="5"/>
  <c r="I197" i="5"/>
  <c r="I192" i="5"/>
  <c r="I188" i="5"/>
  <c r="I166" i="5"/>
  <c r="I155" i="5"/>
  <c r="I151" i="5"/>
  <c r="I132" i="5"/>
  <c r="I113" i="5"/>
  <c r="I110" i="5"/>
  <c r="I98" i="5"/>
  <c r="I80" i="5"/>
  <c r="I81" i="5"/>
  <c r="I76" i="5"/>
  <c r="I70" i="5"/>
  <c r="I59" i="5"/>
  <c r="I61" i="5"/>
  <c r="I50" i="5"/>
  <c r="I51" i="5"/>
  <c r="I44" i="5"/>
  <c r="I19" i="5"/>
  <c r="H242" i="5"/>
  <c r="C31" i="4" s="1"/>
  <c r="I17" i="5"/>
  <c r="I13" i="5"/>
  <c r="I230" i="5"/>
  <c r="I229" i="5"/>
  <c r="I216" i="5"/>
  <c r="I206" i="5"/>
  <c r="I195" i="5"/>
  <c r="I174" i="5"/>
  <c r="I161" i="5"/>
  <c r="I149" i="5"/>
  <c r="I137" i="5"/>
  <c r="I118" i="5"/>
  <c r="I107" i="5"/>
  <c r="I87" i="5"/>
  <c r="I88" i="5"/>
  <c r="I77" i="5"/>
  <c r="I67" i="5"/>
  <c r="I56" i="5"/>
  <c r="I54" i="5"/>
  <c r="I46" i="5"/>
  <c r="B30" i="4"/>
  <c r="B3" i="4"/>
  <c r="C30" i="4"/>
  <c r="L1" i="5"/>
  <c r="L2" i="5" s="1"/>
  <c r="L3" i="5" s="1"/>
  <c r="L4" i="5" s="1"/>
  <c r="L5" i="5" s="1"/>
  <c r="L6" i="5" s="1"/>
  <c r="F241" i="5" s="1"/>
  <c r="I241" i="5" s="1"/>
  <c r="I9" i="5"/>
  <c r="I10" i="5" s="1"/>
  <c r="D413" i="3"/>
  <c r="D438" i="3"/>
  <c r="C6" i="4" l="1"/>
  <c r="I242" i="5"/>
  <c r="F242" i="5"/>
  <c r="B4" i="4"/>
  <c r="B7" i="4" s="1"/>
  <c r="C4" i="4"/>
  <c r="J21" i="2"/>
  <c r="J20" i="2"/>
  <c r="AY21" i="1"/>
  <c r="J19" i="2"/>
  <c r="AX21" i="1" s="1"/>
  <c r="BI208" i="2"/>
  <c r="BH208" i="2"/>
  <c r="BG208" i="2"/>
  <c r="BF208" i="2"/>
  <c r="T208" i="2"/>
  <c r="R208" i="2"/>
  <c r="P208" i="2"/>
  <c r="BK208" i="2"/>
  <c r="J208" i="2"/>
  <c r="BE208" i="2"/>
  <c r="BI207" i="2"/>
  <c r="BH207" i="2"/>
  <c r="BG207" i="2"/>
  <c r="BF207" i="2"/>
  <c r="T207" i="2"/>
  <c r="R207" i="2"/>
  <c r="P207" i="2"/>
  <c r="BK207" i="2"/>
  <c r="J207" i="2"/>
  <c r="BE207" i="2" s="1"/>
  <c r="BI202" i="2"/>
  <c r="BH202" i="2"/>
  <c r="BG202" i="2"/>
  <c r="BF202" i="2"/>
  <c r="T202" i="2"/>
  <c r="R202" i="2"/>
  <c r="P202" i="2"/>
  <c r="BK202" i="2"/>
  <c r="J202" i="2"/>
  <c r="BE202" i="2" s="1"/>
  <c r="BI201" i="2"/>
  <c r="BH201" i="2"/>
  <c r="BG201" i="2"/>
  <c r="BF201" i="2"/>
  <c r="T201" i="2"/>
  <c r="R201" i="2"/>
  <c r="P201" i="2"/>
  <c r="BK201" i="2"/>
  <c r="J201" i="2"/>
  <c r="BE201" i="2" s="1"/>
  <c r="BI199" i="2"/>
  <c r="BH199" i="2"/>
  <c r="BG199" i="2"/>
  <c r="BF199" i="2"/>
  <c r="T199" i="2"/>
  <c r="T198" i="2" s="1"/>
  <c r="T197" i="2" s="1"/>
  <c r="R199" i="2"/>
  <c r="R198" i="2" s="1"/>
  <c r="R197" i="2" s="1"/>
  <c r="P199" i="2"/>
  <c r="P198" i="2" s="1"/>
  <c r="P197" i="2" s="1"/>
  <c r="BI196" i="2"/>
  <c r="BH196" i="2"/>
  <c r="BG196" i="2"/>
  <c r="BF196" i="2"/>
  <c r="T196" i="2"/>
  <c r="T195" i="2" s="1"/>
  <c r="R196" i="2"/>
  <c r="R195" i="2" s="1"/>
  <c r="P196" i="2"/>
  <c r="P195" i="2" s="1"/>
  <c r="BK196" i="2"/>
  <c r="BK195" i="2" s="1"/>
  <c r="J195" i="2" s="1"/>
  <c r="J52" i="2" s="1"/>
  <c r="J196" i="2"/>
  <c r="BE196" i="2" s="1"/>
  <c r="BI194" i="2"/>
  <c r="BH194" i="2"/>
  <c r="BG194" i="2"/>
  <c r="BF194" i="2"/>
  <c r="T194" i="2"/>
  <c r="R194" i="2"/>
  <c r="P194" i="2"/>
  <c r="BK194" i="2"/>
  <c r="J194" i="2"/>
  <c r="BE194" i="2" s="1"/>
  <c r="BI191" i="2"/>
  <c r="BH191" i="2"/>
  <c r="BG191" i="2"/>
  <c r="BF191" i="2"/>
  <c r="T191" i="2"/>
  <c r="R191" i="2"/>
  <c r="P191" i="2"/>
  <c r="BK191" i="2"/>
  <c r="J191" i="2"/>
  <c r="BE191" i="2" s="1"/>
  <c r="BI189" i="2"/>
  <c r="BH189" i="2"/>
  <c r="BG189" i="2"/>
  <c r="BF189" i="2"/>
  <c r="T189" i="2"/>
  <c r="R189" i="2"/>
  <c r="P189" i="2"/>
  <c r="BK189" i="2"/>
  <c r="J189" i="2"/>
  <c r="BE189" i="2" s="1"/>
  <c r="BI188" i="2"/>
  <c r="BH188" i="2"/>
  <c r="BG188" i="2"/>
  <c r="BF188" i="2"/>
  <c r="T188" i="2"/>
  <c r="R188" i="2"/>
  <c r="P188" i="2"/>
  <c r="BK188" i="2"/>
  <c r="J188" i="2"/>
  <c r="BE188" i="2" s="1"/>
  <c r="BI186" i="2"/>
  <c r="BH186" i="2"/>
  <c r="BG186" i="2"/>
  <c r="BF186" i="2"/>
  <c r="T186" i="2"/>
  <c r="R186" i="2"/>
  <c r="P186" i="2"/>
  <c r="BK186" i="2"/>
  <c r="J186" i="2"/>
  <c r="BE186" i="2" s="1"/>
  <c r="BI184" i="2"/>
  <c r="BH184" i="2"/>
  <c r="BG184" i="2"/>
  <c r="BF184" i="2"/>
  <c r="T184" i="2"/>
  <c r="R184" i="2"/>
  <c r="P184" i="2"/>
  <c r="BK184" i="2"/>
  <c r="J184" i="2"/>
  <c r="BE184" i="2" s="1"/>
  <c r="BI183" i="2"/>
  <c r="BH183" i="2"/>
  <c r="BG183" i="2"/>
  <c r="BF183" i="2"/>
  <c r="T183" i="2"/>
  <c r="R183" i="2"/>
  <c r="P183" i="2"/>
  <c r="BK183" i="2"/>
  <c r="J183" i="2"/>
  <c r="BE183" i="2" s="1"/>
  <c r="BI182" i="2"/>
  <c r="BH182" i="2"/>
  <c r="BG182" i="2"/>
  <c r="BF182" i="2"/>
  <c r="T182" i="2"/>
  <c r="R182" i="2"/>
  <c r="P182" i="2"/>
  <c r="BK182" i="2"/>
  <c r="J182" i="2"/>
  <c r="BE182" i="2" s="1"/>
  <c r="BI180" i="2"/>
  <c r="BH180" i="2"/>
  <c r="BG180" i="2"/>
  <c r="BF180" i="2"/>
  <c r="T180" i="2"/>
  <c r="R180" i="2"/>
  <c r="P180" i="2"/>
  <c r="BK180" i="2"/>
  <c r="J180" i="2"/>
  <c r="BE180" i="2" s="1"/>
  <c r="BI179" i="2"/>
  <c r="BH179" i="2"/>
  <c r="BG179" i="2"/>
  <c r="BF179" i="2"/>
  <c r="T179" i="2"/>
  <c r="R179" i="2"/>
  <c r="P179" i="2"/>
  <c r="BK179" i="2"/>
  <c r="J179" i="2"/>
  <c r="BE179" i="2" s="1"/>
  <c r="BI175" i="2"/>
  <c r="BH175" i="2"/>
  <c r="BG175" i="2"/>
  <c r="BF175" i="2"/>
  <c r="T175" i="2"/>
  <c r="R175" i="2"/>
  <c r="P175" i="2"/>
  <c r="BK175" i="2"/>
  <c r="J175" i="2"/>
  <c r="BE175" i="2" s="1"/>
  <c r="BI173" i="2"/>
  <c r="BH173" i="2"/>
  <c r="BG173" i="2"/>
  <c r="BF173" i="2"/>
  <c r="T173" i="2"/>
  <c r="R173" i="2"/>
  <c r="P173" i="2"/>
  <c r="BK173" i="2"/>
  <c r="J173" i="2"/>
  <c r="BE173" i="2" s="1"/>
  <c r="BI171" i="2"/>
  <c r="BH171" i="2"/>
  <c r="BG171" i="2"/>
  <c r="BF171" i="2"/>
  <c r="T171" i="2"/>
  <c r="R171" i="2"/>
  <c r="P171" i="2"/>
  <c r="BK171" i="2"/>
  <c r="J171" i="2"/>
  <c r="BE171" i="2" s="1"/>
  <c r="BI170" i="2"/>
  <c r="BH170" i="2"/>
  <c r="BG170" i="2"/>
  <c r="BF170" i="2"/>
  <c r="T170" i="2"/>
  <c r="R170" i="2"/>
  <c r="P170" i="2"/>
  <c r="BK170" i="2"/>
  <c r="J170" i="2"/>
  <c r="BE170" i="2" s="1"/>
  <c r="BI169" i="2"/>
  <c r="BH169" i="2"/>
  <c r="BG169" i="2"/>
  <c r="BF169" i="2"/>
  <c r="T169" i="2"/>
  <c r="R169" i="2"/>
  <c r="P169" i="2"/>
  <c r="BK169" i="2"/>
  <c r="J169" i="2"/>
  <c r="BE169" i="2" s="1"/>
  <c r="BI168" i="2"/>
  <c r="BH168" i="2"/>
  <c r="BG168" i="2"/>
  <c r="BF168" i="2"/>
  <c r="T168" i="2"/>
  <c r="R168" i="2"/>
  <c r="P168" i="2"/>
  <c r="BK168" i="2"/>
  <c r="J168" i="2"/>
  <c r="BE168" i="2" s="1"/>
  <c r="BI166" i="2"/>
  <c r="BH166" i="2"/>
  <c r="BG166" i="2"/>
  <c r="BF166" i="2"/>
  <c r="T166" i="2"/>
  <c r="R166" i="2"/>
  <c r="P166" i="2"/>
  <c r="BK166" i="2"/>
  <c r="J166" i="2"/>
  <c r="BE166" i="2" s="1"/>
  <c r="BI165" i="2"/>
  <c r="BH165" i="2"/>
  <c r="BG165" i="2"/>
  <c r="BF165" i="2"/>
  <c r="T165" i="2"/>
  <c r="R165" i="2"/>
  <c r="P165" i="2"/>
  <c r="BK165" i="2"/>
  <c r="J165" i="2"/>
  <c r="BE165" i="2" s="1"/>
  <c r="BI161" i="2"/>
  <c r="BH161" i="2"/>
  <c r="BG161" i="2"/>
  <c r="BF161" i="2"/>
  <c r="T161" i="2"/>
  <c r="R161" i="2"/>
  <c r="P161" i="2"/>
  <c r="BK161" i="2"/>
  <c r="J161" i="2"/>
  <c r="BE161" i="2" s="1"/>
  <c r="BI157" i="2"/>
  <c r="BH157" i="2"/>
  <c r="BG157" i="2"/>
  <c r="BF157" i="2"/>
  <c r="T157" i="2"/>
  <c r="R157" i="2"/>
  <c r="P157" i="2"/>
  <c r="BK157" i="2"/>
  <c r="J157" i="2"/>
  <c r="BE157" i="2" s="1"/>
  <c r="BI155" i="2"/>
  <c r="BH155" i="2"/>
  <c r="BG155" i="2"/>
  <c r="BF155" i="2"/>
  <c r="T155" i="2"/>
  <c r="R155" i="2"/>
  <c r="P155" i="2"/>
  <c r="BK155" i="2"/>
  <c r="J155" i="2"/>
  <c r="BE155" i="2" s="1"/>
  <c r="BI151" i="2"/>
  <c r="BH151" i="2"/>
  <c r="BG151" i="2"/>
  <c r="BF151" i="2"/>
  <c r="T151" i="2"/>
  <c r="R151" i="2"/>
  <c r="P151" i="2"/>
  <c r="BK151" i="2"/>
  <c r="J151" i="2"/>
  <c r="BE151" i="2" s="1"/>
  <c r="BI150" i="2"/>
  <c r="BH150" i="2"/>
  <c r="BG150" i="2"/>
  <c r="BF150" i="2"/>
  <c r="T150" i="2"/>
  <c r="R150" i="2"/>
  <c r="P150" i="2"/>
  <c r="BK150" i="2"/>
  <c r="J150" i="2"/>
  <c r="BE150" i="2" s="1"/>
  <c r="BI148" i="2"/>
  <c r="BH148" i="2"/>
  <c r="BG148" i="2"/>
  <c r="BF148" i="2"/>
  <c r="T148" i="2"/>
  <c r="R148" i="2"/>
  <c r="P148" i="2"/>
  <c r="BK148" i="2"/>
  <c r="J148" i="2"/>
  <c r="BE148" i="2" s="1"/>
  <c r="BI147" i="2"/>
  <c r="BH147" i="2"/>
  <c r="BG147" i="2"/>
  <c r="BF147" i="2"/>
  <c r="T147" i="2"/>
  <c r="R147" i="2"/>
  <c r="P147" i="2"/>
  <c r="BK147" i="2"/>
  <c r="J147" i="2"/>
  <c r="BE147" i="2" s="1"/>
  <c r="BI145" i="2"/>
  <c r="BH145" i="2"/>
  <c r="BG145" i="2"/>
  <c r="BF145" i="2"/>
  <c r="T145" i="2"/>
  <c r="R145" i="2"/>
  <c r="P145" i="2"/>
  <c r="BK145" i="2"/>
  <c r="J145" i="2"/>
  <c r="BE145" i="2" s="1"/>
  <c r="BI142" i="2"/>
  <c r="BH142" i="2"/>
  <c r="BG142" i="2"/>
  <c r="BF142" i="2"/>
  <c r="T142" i="2"/>
  <c r="R142" i="2"/>
  <c r="P142" i="2"/>
  <c r="BK142" i="2"/>
  <c r="J142" i="2"/>
  <c r="BE142" i="2" s="1"/>
  <c r="BI139" i="2"/>
  <c r="BH139" i="2"/>
  <c r="BG139" i="2"/>
  <c r="BF139" i="2"/>
  <c r="T139" i="2"/>
  <c r="R139" i="2"/>
  <c r="P139" i="2"/>
  <c r="BK139" i="2"/>
  <c r="J139" i="2"/>
  <c r="BE139" i="2" s="1"/>
  <c r="BI136" i="2"/>
  <c r="BH136" i="2"/>
  <c r="BG136" i="2"/>
  <c r="BF136" i="2"/>
  <c r="T136" i="2"/>
  <c r="T135" i="2" s="1"/>
  <c r="R136" i="2"/>
  <c r="R135" i="2" s="1"/>
  <c r="P136" i="2"/>
  <c r="P135" i="2" s="1"/>
  <c r="BK136" i="2"/>
  <c r="BK135" i="2" s="1"/>
  <c r="J135" i="2" s="1"/>
  <c r="J45" i="2" s="1"/>
  <c r="J136" i="2"/>
  <c r="BE136" i="2" s="1"/>
  <c r="BI134" i="2"/>
  <c r="BH134" i="2"/>
  <c r="BG134" i="2"/>
  <c r="BF134" i="2"/>
  <c r="T134" i="2"/>
  <c r="R134" i="2"/>
  <c r="P134" i="2"/>
  <c r="BK134" i="2"/>
  <c r="J134" i="2"/>
  <c r="BE134" i="2" s="1"/>
  <c r="BI132" i="2"/>
  <c r="BH132" i="2"/>
  <c r="BG132" i="2"/>
  <c r="BF132" i="2"/>
  <c r="T132" i="2"/>
  <c r="R132" i="2"/>
  <c r="P132" i="2"/>
  <c r="BK132" i="2"/>
  <c r="J132" i="2"/>
  <c r="BE132" i="2" s="1"/>
  <c r="BI131" i="2"/>
  <c r="BH131" i="2"/>
  <c r="BG131" i="2"/>
  <c r="BF131" i="2"/>
  <c r="T131" i="2"/>
  <c r="R131" i="2"/>
  <c r="P131" i="2"/>
  <c r="BK131" i="2"/>
  <c r="J131" i="2"/>
  <c r="BE131" i="2" s="1"/>
  <c r="BI129" i="2"/>
  <c r="BH129" i="2"/>
  <c r="BG129" i="2"/>
  <c r="BF129" i="2"/>
  <c r="T129" i="2"/>
  <c r="R129" i="2"/>
  <c r="P129" i="2"/>
  <c r="BK129" i="2"/>
  <c r="J129" i="2"/>
  <c r="BE129" i="2" s="1"/>
  <c r="BI128" i="2"/>
  <c r="BH128" i="2"/>
  <c r="BG128" i="2"/>
  <c r="BF128" i="2"/>
  <c r="T128" i="2"/>
  <c r="R128" i="2"/>
  <c r="P128" i="2"/>
  <c r="BK128" i="2"/>
  <c r="J128" i="2"/>
  <c r="BE128" i="2" s="1"/>
  <c r="BI126" i="2"/>
  <c r="BH126" i="2"/>
  <c r="BG126" i="2"/>
  <c r="BF126" i="2"/>
  <c r="T126" i="2"/>
  <c r="R126" i="2"/>
  <c r="P126" i="2"/>
  <c r="BK126" i="2"/>
  <c r="J126" i="2"/>
  <c r="BE126" i="2" s="1"/>
  <c r="BI125" i="2"/>
  <c r="BH125" i="2"/>
  <c r="BG125" i="2"/>
  <c r="BF125" i="2"/>
  <c r="T125" i="2"/>
  <c r="R125" i="2"/>
  <c r="P125" i="2"/>
  <c r="BK125" i="2"/>
  <c r="J125" i="2"/>
  <c r="BE125" i="2" s="1"/>
  <c r="BI124" i="2"/>
  <c r="BH124" i="2"/>
  <c r="BG124" i="2"/>
  <c r="BF124" i="2"/>
  <c r="T124" i="2"/>
  <c r="R124" i="2"/>
  <c r="P124" i="2"/>
  <c r="BK124" i="2"/>
  <c r="J124" i="2"/>
  <c r="BE124" i="2" s="1"/>
  <c r="BI118" i="2"/>
  <c r="BH118" i="2"/>
  <c r="BG118" i="2"/>
  <c r="BF118" i="2"/>
  <c r="T118" i="2"/>
  <c r="R118" i="2"/>
  <c r="P118" i="2"/>
  <c r="BK118" i="2"/>
  <c r="J118" i="2"/>
  <c r="BE118" i="2" s="1"/>
  <c r="BI112" i="2"/>
  <c r="BH112" i="2"/>
  <c r="BG112" i="2"/>
  <c r="BF112" i="2"/>
  <c r="T112" i="2"/>
  <c r="R112" i="2"/>
  <c r="P112" i="2"/>
  <c r="BK112" i="2"/>
  <c r="J112" i="2"/>
  <c r="BE112" i="2" s="1"/>
  <c r="BI107" i="2"/>
  <c r="BH107" i="2"/>
  <c r="BG107" i="2"/>
  <c r="BF107" i="2"/>
  <c r="T107" i="2"/>
  <c r="R107" i="2"/>
  <c r="P107" i="2"/>
  <c r="BK107" i="2"/>
  <c r="J107" i="2"/>
  <c r="BE107" i="2" s="1"/>
  <c r="BI101" i="2"/>
  <c r="BH101" i="2"/>
  <c r="BG101" i="2"/>
  <c r="BF101" i="2"/>
  <c r="T101" i="2"/>
  <c r="R101" i="2"/>
  <c r="P101" i="2"/>
  <c r="BK101" i="2"/>
  <c r="J101" i="2"/>
  <c r="BE101" i="2" s="1"/>
  <c r="BI98" i="2"/>
  <c r="BH98" i="2"/>
  <c r="BG98" i="2"/>
  <c r="BF98" i="2"/>
  <c r="T98" i="2"/>
  <c r="R98" i="2"/>
  <c r="P98" i="2"/>
  <c r="BK98" i="2"/>
  <c r="J98" i="2"/>
  <c r="BE98" i="2" s="1"/>
  <c r="BI93" i="2"/>
  <c r="BH93" i="2"/>
  <c r="BG93" i="2"/>
  <c r="BF93" i="2"/>
  <c r="T93" i="2"/>
  <c r="R93" i="2"/>
  <c r="P93" i="2"/>
  <c r="BK93" i="2"/>
  <c r="J93" i="2"/>
  <c r="BE93" i="2" s="1"/>
  <c r="BI90" i="2"/>
  <c r="BH90" i="2"/>
  <c r="BG90" i="2"/>
  <c r="BF90" i="2"/>
  <c r="T90" i="2"/>
  <c r="R90" i="2"/>
  <c r="P90" i="2"/>
  <c r="BK90" i="2"/>
  <c r="J90" i="2"/>
  <c r="BE90" i="2" s="1"/>
  <c r="BI87" i="2"/>
  <c r="BH87" i="2"/>
  <c r="BG87" i="2"/>
  <c r="BF87" i="2"/>
  <c r="T87" i="2"/>
  <c r="R87" i="2"/>
  <c r="P87" i="2"/>
  <c r="BK87" i="2"/>
  <c r="J87" i="2"/>
  <c r="BE87" i="2" s="1"/>
  <c r="BI81" i="2"/>
  <c r="BH81" i="2"/>
  <c r="BG81" i="2"/>
  <c r="BF81" i="2"/>
  <c r="T81" i="2"/>
  <c r="R81" i="2"/>
  <c r="P81" i="2"/>
  <c r="BK81" i="2"/>
  <c r="J81" i="2"/>
  <c r="BE81" i="2" s="1"/>
  <c r="BI74" i="2"/>
  <c r="BH74" i="2"/>
  <c r="BG74" i="2"/>
  <c r="BF74" i="2"/>
  <c r="T74" i="2"/>
  <c r="T73" i="2"/>
  <c r="R74" i="2"/>
  <c r="R73" i="2" s="1"/>
  <c r="P74" i="2"/>
  <c r="P73" i="2" s="1"/>
  <c r="BK74" i="2"/>
  <c r="BK73" i="2" s="1"/>
  <c r="J74" i="2"/>
  <c r="BE74" i="2" s="1"/>
  <c r="E67" i="2"/>
  <c r="E35" i="2"/>
  <c r="E7" i="2"/>
  <c r="E65" i="2" s="1"/>
  <c r="AS20" i="1"/>
  <c r="L15" i="1"/>
  <c r="B12" i="4" l="1"/>
  <c r="B31" i="4"/>
  <c r="C5" i="4"/>
  <c r="C8" i="4" s="1"/>
  <c r="R185" i="2"/>
  <c r="T190" i="2"/>
  <c r="R190" i="2"/>
  <c r="BK190" i="2"/>
  <c r="J190" i="2" s="1"/>
  <c r="J51" i="2" s="1"/>
  <c r="T80" i="2"/>
  <c r="R127" i="2"/>
  <c r="T200" i="2"/>
  <c r="P200" i="2"/>
  <c r="P138" i="2"/>
  <c r="BK185" i="2"/>
  <c r="J185" i="2" s="1"/>
  <c r="J50" i="2" s="1"/>
  <c r="R200" i="2"/>
  <c r="R167" i="2"/>
  <c r="P190" i="2"/>
  <c r="P80" i="2"/>
  <c r="R80" i="2"/>
  <c r="F19" i="2"/>
  <c r="BB21" i="1" s="1"/>
  <c r="BB20" i="1" s="1"/>
  <c r="AX20" i="1" s="1"/>
  <c r="T127" i="2"/>
  <c r="P127" i="2"/>
  <c r="T149" i="2"/>
  <c r="T167" i="2"/>
  <c r="BK167" i="2"/>
  <c r="J167" i="2" s="1"/>
  <c r="J49" i="2" s="1"/>
  <c r="BK200" i="2"/>
  <c r="J200" i="2" s="1"/>
  <c r="J55" i="2" s="1"/>
  <c r="BK149" i="2"/>
  <c r="J149" i="2" s="1"/>
  <c r="J48" i="2" s="1"/>
  <c r="T185" i="2"/>
  <c r="F21" i="2"/>
  <c r="BD21" i="1" s="1"/>
  <c r="BD20" i="1" s="1"/>
  <c r="BK138" i="2"/>
  <c r="J138" i="2" s="1"/>
  <c r="J47" i="2" s="1"/>
  <c r="T138" i="2"/>
  <c r="P167" i="2"/>
  <c r="BK80" i="2"/>
  <c r="J80" i="2" s="1"/>
  <c r="J43" i="2" s="1"/>
  <c r="BK127" i="2"/>
  <c r="J127" i="2" s="1"/>
  <c r="J44" i="2" s="1"/>
  <c r="R149" i="2"/>
  <c r="P149" i="2"/>
  <c r="P185" i="2"/>
  <c r="J18" i="2"/>
  <c r="AW21" i="1" s="1"/>
  <c r="R138" i="2"/>
  <c r="F20" i="2"/>
  <c r="BC21" i="1" s="1"/>
  <c r="BC20" i="1" s="1"/>
  <c r="E33" i="2"/>
  <c r="J73" i="2"/>
  <c r="J42" i="2" s="1"/>
  <c r="F18" i="2"/>
  <c r="BA21" i="1" s="1"/>
  <c r="BA20" i="1" s="1"/>
  <c r="C7" i="4" l="1"/>
  <c r="C12" i="4" s="1"/>
  <c r="C19" i="4" s="1"/>
  <c r="P72" i="2"/>
  <c r="T72" i="2"/>
  <c r="R72" i="2"/>
  <c r="T137" i="2"/>
  <c r="T71" i="2" s="1"/>
  <c r="R137" i="2"/>
  <c r="R71" i="2" s="1"/>
  <c r="P137" i="2"/>
  <c r="P71" i="2" s="1"/>
  <c r="AU21" i="1" s="1"/>
  <c r="AU20" i="1" s="1"/>
  <c r="AY20" i="1"/>
  <c r="BK72" i="2"/>
  <c r="J72" i="2" s="1"/>
  <c r="J41" i="2" s="1"/>
  <c r="BK137" i="2"/>
  <c r="J137" i="2" s="1"/>
  <c r="J46" i="2" s="1"/>
  <c r="AW20" i="1"/>
  <c r="C13" i="4" l="1"/>
  <c r="C18" i="4"/>
  <c r="C14" i="4"/>
  <c r="C20" i="4"/>
  <c r="C21" i="4" l="1"/>
  <c r="C15" i="4"/>
  <c r="C22" i="4" s="1"/>
  <c r="B25" i="4" l="1"/>
  <c r="C25" i="4" s="1"/>
  <c r="C24" i="4"/>
  <c r="I199" i="2" s="1"/>
  <c r="BK199" i="2" l="1"/>
  <c r="BK198" i="2" s="1"/>
  <c r="J199" i="2"/>
  <c r="BE199" i="2" s="1"/>
  <c r="C27" i="4"/>
  <c r="J17" i="2" l="1"/>
  <c r="AV21" i="1" s="1"/>
  <c r="AT21" i="1" s="1"/>
  <c r="F17" i="2"/>
  <c r="AZ21" i="1" s="1"/>
  <c r="AZ20" i="1" s="1"/>
  <c r="AV20" i="1" s="1"/>
  <c r="AT20" i="1" s="1"/>
  <c r="BK197" i="2"/>
  <c r="J198" i="2"/>
  <c r="J54" i="2" s="1"/>
  <c r="J197" i="2" l="1"/>
  <c r="J53" i="2" s="1"/>
  <c r="BK71" i="2"/>
  <c r="J71" i="2" s="1"/>
  <c r="J14" i="2" l="1"/>
  <c r="J40" i="2"/>
  <c r="AG21" i="1" l="1"/>
  <c r="J23" i="2"/>
  <c r="AN21" i="1" l="1"/>
  <c r="AN20" i="1" s="1"/>
  <c r="AG20" i="1"/>
</calcChain>
</file>

<file path=xl/sharedStrings.xml><?xml version="1.0" encoding="utf-8"?>
<sst xmlns="http://schemas.openxmlformats.org/spreadsheetml/2006/main" count="2944" uniqueCount="1250">
  <si>
    <t>Export Komplet</t>
  </si>
  <si>
    <t/>
  </si>
  <si>
    <t>2.0</t>
  </si>
  <si>
    <t>False</t>
  </si>
  <si>
    <t>{9ef40231-05bc-403e-8c6f-6169e9ca9d50}</t>
  </si>
  <si>
    <t>&gt;&gt;  skryté sloupce  &lt;&lt;</t>
  </si>
  <si>
    <t>0,01</t>
  </si>
  <si>
    <t>21</t>
  </si>
  <si>
    <t>15</t>
  </si>
  <si>
    <t>v ---  níže se nacházejí doplnkové a pomocné údaje k sestavám  --- v</t>
  </si>
  <si>
    <t>0,001</t>
  </si>
  <si>
    <t>Stavba:</t>
  </si>
  <si>
    <t>True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</si>
  <si>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</si>
  <si>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</si>
  <si>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</si>
  <si>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</si>
  <si>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</si>
  <si>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</si>
  <si>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</si>
  <si>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</si>
  <si>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</si>
  <si>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</si>
  <si>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</si>
  <si>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</si>
  <si>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</si>
  <si>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</si>
  <si>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</si>
  <si>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</si>
  <si>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</si>
  <si>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</si>
  <si>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</si>
  <si>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</si>
  <si>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</si>
  <si>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</si>
  <si>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</si>
  <si>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</si>
  <si>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</si>
  <si>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</si>
  <si>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</si>
  <si>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</si>
  <si>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</si>
  <si>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</si>
  <si>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</si>
  <si>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</si>
  <si>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</si>
  <si>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</si>
  <si>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</si>
  <si>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</si>
  <si>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</si>
  <si>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</si>
  <si>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33</t>
  </si>
  <si>
    <t>STA</t>
  </si>
  <si>
    <t>1</t>
  </si>
  <si>
    <t>{06ff7d85-5ea0-44d5-a0f6-2526f6e68e9f}</t>
  </si>
  <si>
    <t>2</t>
  </si>
  <si>
    <t>KRYCÍ LIST SOUPISU PRACÍ</t>
  </si>
  <si>
    <t>Objekt:</t>
  </si>
  <si>
    <t>33 - Místnost Q33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</si>
  <si>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</si>
  <si>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</si>
  <si>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</si>
  <si>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</si>
  <si>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</si>
  <si>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</si>
  <si>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</si>
  <si>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</si>
  <si>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</si>
  <si>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</si>
  <si>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</si>
  <si>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713 - Izolace tepelné</t>
  </si>
  <si>
    <t xml:space="preserve">    763 - Konstrukce suché výstavby</t>
  </si>
  <si>
    <t xml:space="preserve">    776 - Podlahy povlakové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</si>
  <si>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</si>
  <si>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</si>
  <si>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</si>
  <si>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M</t>
  </si>
  <si>
    <t xml:space="preserve">    M21 - Elektroinstalace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</si>
  <si>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</si>
  <si>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</si>
  <si>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</si>
  <si>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</si>
  <si>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</si>
  <si>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</si>
  <si>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</si>
  <si>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</si>
  <si>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</si>
  <si>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</si>
  <si>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</si>
  <si>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</si>
  <si>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</si>
  <si>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</si>
  <si>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</si>
  <si>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</si>
  <si>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</si>
  <si>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6</t>
  </si>
  <si>
    <t>Úpravy povrchů, podlahy a osazování výplní</t>
  </si>
  <si>
    <t>K</t>
  </si>
  <si>
    <t>631312141</t>
  </si>
  <si>
    <t>Doplnění dosavadních mazanin prostým betonem  s dodáním hmot, bez potěru, plochy jednotlivě rýh v dosavadních mazaninách</t>
  </si>
  <si>
    <t>m3</t>
  </si>
  <si>
    <t>CS ÚRS 2019 02</t>
  </si>
  <si>
    <t>4</t>
  </si>
  <si>
    <t>-2102659232</t>
  </si>
  <si>
    <t>VV</t>
  </si>
  <si>
    <t xml:space="preserve">"rýhy po el" </t>
  </si>
  <si>
    <t>(2,9*0,5+1,4*0,4+1,4*0,3+1*0,17+3*0,15+25*0,13+7*0,1)*0,06</t>
  </si>
  <si>
    <t>"krabice el."</t>
  </si>
  <si>
    <t>0,3*0,3*0,06*8</t>
  </si>
  <si>
    <t>Součet</t>
  </si>
  <si>
    <t>9</t>
  </si>
  <si>
    <t>Ostatní konstrukce a práce, bourání</t>
  </si>
  <si>
    <t>952901111</t>
  </si>
  <si>
    <t>m2</t>
  </si>
  <si>
    <t>214295</t>
  </si>
  <si>
    <t>105,3</t>
  </si>
  <si>
    <t>3</t>
  </si>
  <si>
    <t>973042241</t>
  </si>
  <si>
    <t>Vysekání výklenků nebo kapes ve zdivu betonovém  kapes, plochy do 0,10 m2, hl. do 150 mm</t>
  </si>
  <si>
    <t>kus</t>
  </si>
  <si>
    <t>-350220815</t>
  </si>
  <si>
    <t xml:space="preserve">"krabice pro el. do podlahy" </t>
  </si>
  <si>
    <t>"300/300/70" 8</t>
  </si>
  <si>
    <t>974042543</t>
  </si>
  <si>
    <t>Vysekání rýh v betonové nebo jiné monolitické dlažbě s betonovým podkladem  do hl.70 mm a šířky do 100 mm</t>
  </si>
  <si>
    <t>m</t>
  </si>
  <si>
    <t>911828836</t>
  </si>
  <si>
    <t xml:space="preserve">"rýhy pro el" </t>
  </si>
  <si>
    <t>"100/60" 7</t>
  </si>
  <si>
    <t>5</t>
  </si>
  <si>
    <t>974042544</t>
  </si>
  <si>
    <t>Vysekání rýh v betonové nebo jiné monolitické dlažbě s betonovým podkladem  do hl.70 mm a šířky do 150 mm</t>
  </si>
  <si>
    <t>1174237149</t>
  </si>
  <si>
    <t>"130/60" 25</t>
  </si>
  <si>
    <t>"150/60" 3</t>
  </si>
  <si>
    <t>974042545</t>
  </si>
  <si>
    <t>Vysekání rýh v betonové nebo jiné monolitické dlažbě s betonovým podkladem  do hl.70 mm a šířky do 200 mm</t>
  </si>
  <si>
    <t>-244575403</t>
  </si>
  <si>
    <t>"170/60" 1</t>
  </si>
  <si>
    <t>7</t>
  </si>
  <si>
    <t>974042547</t>
  </si>
  <si>
    <t>Vysekání rýh v betonové nebo jiné monolitické dlažbě s betonovým podkladem  do hl.70 mm a šířky do 300 mm</t>
  </si>
  <si>
    <t>1637730137</t>
  </si>
  <si>
    <t>"300/60" 1,4</t>
  </si>
  <si>
    <t>"400/60" 1,4</t>
  </si>
  <si>
    <t>"500/60" 2,9</t>
  </si>
  <si>
    <t>8</t>
  </si>
  <si>
    <t>974042549</t>
  </si>
  <si>
    <t>Vysekání rýh v betonové nebo jiné monolitické dlažbě s betonovým podkladem  do hl.70 mm a šířky Příplatek k ceně -2547 za každých dalších 100 mm šířky, rýhy hl. do 70 mm</t>
  </si>
  <si>
    <t>723406316</t>
  </si>
  <si>
    <t>"400/60" 1,4*1</t>
  </si>
  <si>
    <t>"500/60" 2,9*2</t>
  </si>
  <si>
    <t>977311111</t>
  </si>
  <si>
    <t>Řezání stávajících betonových mazanin bez vyztužení hloubky do 50 mm</t>
  </si>
  <si>
    <t>-583235907</t>
  </si>
  <si>
    <t xml:space="preserve">"drážky pro el" </t>
  </si>
  <si>
    <t>(2,9+1,4+1,4+1+3+25+7)*2</t>
  </si>
  <si>
    <t>"krabice pro el"</t>
  </si>
  <si>
    <t>(0,3+0,3)*2*8</t>
  </si>
  <si>
    <t>10</t>
  </si>
  <si>
    <t>977311112</t>
  </si>
  <si>
    <t>Řezání stávajících betonových mazanin bez vyztužení hloubky přes 50 do 100 mm</t>
  </si>
  <si>
    <t>-557712856</t>
  </si>
  <si>
    <t>11</t>
  </si>
  <si>
    <t>97800-001R</t>
  </si>
  <si>
    <t>-1836869547</t>
  </si>
  <si>
    <t>12</t>
  </si>
  <si>
    <t>97800-002R</t>
  </si>
  <si>
    <t>Demontáž věšákové stěny (deska s 10-ti háčky), desku odvést zlikvidivat na řízené skládce. háčky demontovat a předat TDI</t>
  </si>
  <si>
    <t>477645329</t>
  </si>
  <si>
    <t>13</t>
  </si>
  <si>
    <t>97800-003R</t>
  </si>
  <si>
    <t>Demontáž popisové tabule vč. likvidace</t>
  </si>
  <si>
    <t>-332297629</t>
  </si>
  <si>
    <t>997</t>
  </si>
  <si>
    <t>Přesun sutě</t>
  </si>
  <si>
    <t>14</t>
  </si>
  <si>
    <t>997013213</t>
  </si>
  <si>
    <t>Vnitrostaveništní doprava suti a vybouraných hmot  vodorovně do 50 m svisle ručně pro budovy a haly výšky přes 9 do 12 m</t>
  </si>
  <si>
    <t>t</t>
  </si>
  <si>
    <t>219985517</t>
  </si>
  <si>
    <t>997013219</t>
  </si>
  <si>
    <t>Vnitrostaveništní doprava suti a vybouraných hmot  vodorovně do 50 m Příplatek k cenám -3111 až -3217 za zvětšenou vodorovnou dopravu přes vymezenou dopravní vzdálenost za každých dalších i započatých 10 m</t>
  </si>
  <si>
    <t>-1707134753</t>
  </si>
  <si>
    <t>5,292*4 'Přepočtené koeficientem množství</t>
  </si>
  <si>
    <t>16</t>
  </si>
  <si>
    <t>997013501</t>
  </si>
  <si>
    <t>Odvoz suti a vybouraných hmot na skládku nebo meziskládku  se složením, na vzdálenost do 1 km</t>
  </si>
  <si>
    <t>-1665383063</t>
  </si>
  <si>
    <t>17</t>
  </si>
  <si>
    <t>997013509</t>
  </si>
  <si>
    <t>Odvoz suti a vybouraných hmot na skládku nebo meziskládku  se složením, na vzdálenost Příplatek k ceně za každý další i započatý 1 km přes 1 km</t>
  </si>
  <si>
    <t>1248651439</t>
  </si>
  <si>
    <t>5,292*14 'Přepočtené koeficientem množství</t>
  </si>
  <si>
    <t>18</t>
  </si>
  <si>
    <t>997013831</t>
  </si>
  <si>
    <t>Poplatek za uložení stavebního odpadu na skládce (skládkovné) směsného stavebního a demoličního zatříděného do Katalogu odpadů pod kódem 170 904</t>
  </si>
  <si>
    <t>955148995</t>
  </si>
  <si>
    <t>998</t>
  </si>
  <si>
    <t>Přesun hmot</t>
  </si>
  <si>
    <t>19</t>
  </si>
  <si>
    <t>998018002</t>
  </si>
  <si>
    <t>Přesun hmot pro budovy občanské výstavby, bydlení, výrobu a služby  ruční - bez užití mechanizace vodorovná dopravní vzdálenost do 100 m pro budovy s jakoukoliv nosnou konstrukcí výšky přes 6 do 12 m</t>
  </si>
  <si>
    <t>366804314</t>
  </si>
  <si>
    <t>PSV</t>
  </si>
  <si>
    <t>Práce a dodávky PSV</t>
  </si>
  <si>
    <t>713</t>
  </si>
  <si>
    <t>Izolace tepelné</t>
  </si>
  <si>
    <t>20</t>
  </si>
  <si>
    <t>713130813</t>
  </si>
  <si>
    <t>Odstranění tepelné izolace stěn a příček z rohoží, pásů, dílců, desek, bloků volně kladených z vláknitých materiálů, tloušťka izolace přes 100 mm</t>
  </si>
  <si>
    <t>1673468019</t>
  </si>
  <si>
    <t>"odstranění z SDK příček pro montáž el.instalace"</t>
  </si>
  <si>
    <t>("50% plochy" (8,92+11,8+8,92)*2,705-1,8*2,1)*0,5</t>
  </si>
  <si>
    <t>713131151</t>
  </si>
  <si>
    <t>Montáž tepelné izolace stěn rohožemi, pásy, deskami, dílci, bloky (izolační materiál ve specifikaci) vložením jednovrstvě</t>
  </si>
  <si>
    <t>1054264975</t>
  </si>
  <si>
    <t>"montáž do SDK příček po montáži el.instalace"</t>
  </si>
  <si>
    <t>22</t>
  </si>
  <si>
    <t>M</t>
  </si>
  <si>
    <t>63150972</t>
  </si>
  <si>
    <t>pás tepelně izolační příčkový akustický λ=0,036-0,037 tl 120mm</t>
  </si>
  <si>
    <t>32</t>
  </si>
  <si>
    <t>1292654352</t>
  </si>
  <si>
    <t>38,195*1,05</t>
  </si>
  <si>
    <t>23</t>
  </si>
  <si>
    <t>998713102</t>
  </si>
  <si>
    <t>Přesun hmot pro izolace tepelné stanovený z hmotnosti přesunovaného materiálu vodorovná dopravní vzdálenost do 50 m v objektech výšky přes 6 m do 12 m</t>
  </si>
  <si>
    <t>737979524</t>
  </si>
  <si>
    <t>24</t>
  </si>
  <si>
    <t>998713181</t>
  </si>
  <si>
    <t>Přesun hmot pro izolace tepelné stanovený z hmotnosti přesunovaného materiálu Příplatek k cenám za přesun prováděný bez použití mechanizace pro jakoukoliv výšku objektu</t>
  </si>
  <si>
    <t>2130503654</t>
  </si>
  <si>
    <t>763</t>
  </si>
  <si>
    <t>Konstrukce suché výstavby</t>
  </si>
  <si>
    <t>25</t>
  </si>
  <si>
    <t>76300-001R</t>
  </si>
  <si>
    <t>M+D akustický panel 1200x1200mm, přesná specifikace viz. PD</t>
  </si>
  <si>
    <t>-983903402</t>
  </si>
  <si>
    <t>26</t>
  </si>
  <si>
    <t>763111621</t>
  </si>
  <si>
    <t>Příčka ze sádrokartonových desek  montáž desek tl. 12,5 mm</t>
  </si>
  <si>
    <t>2056115211</t>
  </si>
  <si>
    <t>"celkem 3vrstvy"</t>
  </si>
  <si>
    <t>"montáž opláštění SDK příček po montáži el.instalace"</t>
  </si>
  <si>
    <t>((8,92+11,8+8,92)*2,705-1,8*2,1)*3</t>
  </si>
  <si>
    <t>27</t>
  </si>
  <si>
    <t>59030021</t>
  </si>
  <si>
    <t>deska SDK A tl 12,5mm</t>
  </si>
  <si>
    <t>-1247387155</t>
  </si>
  <si>
    <t>229,189*1,1</t>
  </si>
  <si>
    <t>28</t>
  </si>
  <si>
    <t>763222811</t>
  </si>
  <si>
    <t>Demontáž předsazených nebo šachtových stěn ze sádrovláknitých desek  desek, opláštění jednoduché</t>
  </si>
  <si>
    <t>1420592045</t>
  </si>
  <si>
    <t>(8,92+11,8+8,92)*2,705-1,8*2,1</t>
  </si>
  <si>
    <t>29</t>
  </si>
  <si>
    <t>763222812</t>
  </si>
  <si>
    <t>Demontáž předsazených nebo šachtových stěn ze sádrovláknitých desek  desek, opláštění dvojité</t>
  </si>
  <si>
    <t>682162670</t>
  </si>
  <si>
    <t>30</t>
  </si>
  <si>
    <t>998763302</t>
  </si>
  <si>
    <t>Přesun hmot pro konstrukce montované z desek  sádrokartonových, sádrovláknitých, cementovláknitých nebo cementových stanovený z hmotnosti přesunovaného materiálu vodorovná dopravní vzdálenost do 50 m v objektech výšky přes 6 do 12 m</t>
  </si>
  <si>
    <t>543345867</t>
  </si>
  <si>
    <t>31</t>
  </si>
  <si>
    <t>998763381</t>
  </si>
  <si>
    <t>Přesun hmot pro konstrukce montované z desek  sádrokartonových, sádrovláknitých, cementovláknitých nebo cementových Příplatek k cenám za přesun prováděný bez použití mechanizace pro jakoukoliv výšku objektu</t>
  </si>
  <si>
    <t>-1779953587</t>
  </si>
  <si>
    <t>776</t>
  </si>
  <si>
    <t>Podlahy povlakové</t>
  </si>
  <si>
    <t>776111311</t>
  </si>
  <si>
    <t>Příprava podkladu vysátí podlah</t>
  </si>
  <si>
    <t>1755622130</t>
  </si>
  <si>
    <t>776121321</t>
  </si>
  <si>
    <t>Příprava podkladu penetrace neředěná podlah</t>
  </si>
  <si>
    <t>1215343921</t>
  </si>
  <si>
    <t>34</t>
  </si>
  <si>
    <t>776141121</t>
  </si>
  <si>
    <t>Příprava podkladu vyrovnání samonivelační stěrkou podlah min.pevnosti 30 MPa, tloušťky do 3 mm</t>
  </si>
  <si>
    <t>-1560053070</t>
  </si>
  <si>
    <t>35</t>
  </si>
  <si>
    <t>776201811</t>
  </si>
  <si>
    <t>Demontáž povlakových podlahovin lepených ručně bez podložky</t>
  </si>
  <si>
    <t>-1153528374</t>
  </si>
  <si>
    <t xml:space="preserve">"podlaha+sokl" 105,3+43,04*0,15 </t>
  </si>
  <si>
    <t>36</t>
  </si>
  <si>
    <t>776211211</t>
  </si>
  <si>
    <t>Montáž textilních podlahovin lepením čtverců standardních</t>
  </si>
  <si>
    <t>-289117069</t>
  </si>
  <si>
    <t>"lepení šachovnicově" 105,3</t>
  </si>
  <si>
    <t>37</t>
  </si>
  <si>
    <t>69751086</t>
  </si>
  <si>
    <t>koberec 500x500mm, střižená všívaná smyčka, vlákno 100% PA, hm 950g/m2, zátěž 33, útlum 24dB, hořlavost Bfl S1</t>
  </si>
  <si>
    <t>634577812</t>
  </si>
  <si>
    <t>"podlaha" 105,3*1,1</t>
  </si>
  <si>
    <t>"rezervní čtverce+šatní stěna" 35*0,5*0,5+0,25</t>
  </si>
  <si>
    <t>38</t>
  </si>
  <si>
    <t>776411112</t>
  </si>
  <si>
    <t>Montáž soklíků lepením obvodových, výšky přes 80 do 100 mm</t>
  </si>
  <si>
    <t>-711161454</t>
  </si>
  <si>
    <t>39</t>
  </si>
  <si>
    <t>28450</t>
  </si>
  <si>
    <t>sokl - lišta s kobercem</t>
  </si>
  <si>
    <t>301118125</t>
  </si>
  <si>
    <t>43,04*1,1</t>
  </si>
  <si>
    <t>40</t>
  </si>
  <si>
    <t>77690-001R</t>
  </si>
  <si>
    <t>M+D kobercová lišta tvaru L , 600/150/150mm</t>
  </si>
  <si>
    <t>698428133</t>
  </si>
  <si>
    <t>41</t>
  </si>
  <si>
    <t>998776102</t>
  </si>
  <si>
    <t>Přesun hmot pro podlahy povlakové  stanovený z hmotnosti přesunovaného materiálu vodorovná dopravní vzdálenost do 50 m v objektech výšky přes 6 do 12 m</t>
  </si>
  <si>
    <t>532229104</t>
  </si>
  <si>
    <t>42</t>
  </si>
  <si>
    <t>998776181</t>
  </si>
  <si>
    <t>Přesun hmot pro podlahy povlakové  stanovený z hmotnosti přesunovaného materiálu Příplatek k cenám za přesun prováděný bez použití mechanizace pro jakoukoliv výšku objektu</t>
  </si>
  <si>
    <t>-1991622367</t>
  </si>
  <si>
    <t>783</t>
  </si>
  <si>
    <t>Dokončovací práce - nátěry</t>
  </si>
  <si>
    <t>43</t>
  </si>
  <si>
    <t>78300-001</t>
  </si>
  <si>
    <t>Nátěr stěny pro projekci a popis (chytrá zeď)</t>
  </si>
  <si>
    <t>1050229784</t>
  </si>
  <si>
    <t>14,5*1,8</t>
  </si>
  <si>
    <t>44</t>
  </si>
  <si>
    <t>78300-002</t>
  </si>
  <si>
    <t>M+D  logo zelená, černá, h=300mm (dle návrhu architekta), provedení technikou dle PD, dle návrhu architekta</t>
  </si>
  <si>
    <t>-1362310761</t>
  </si>
  <si>
    <t>45</t>
  </si>
  <si>
    <t>78300-003</t>
  </si>
  <si>
    <t>M+D motivační nápisy na chytré stěně, výška nápisu 230mm, černý mat, tupováním štětcem přes šablonu, font Bebas Neue, celkem 71 znaků</t>
  </si>
  <si>
    <t>1581376638</t>
  </si>
  <si>
    <t>784</t>
  </si>
  <si>
    <t>Dokončovací práce - malby a tapety</t>
  </si>
  <si>
    <t>46</t>
  </si>
  <si>
    <t>784181121</t>
  </si>
  <si>
    <t>Penetrace podkladu jednonásobná hloubková v místnostech výšky do 3,80 m</t>
  </si>
  <si>
    <t>-906769155</t>
  </si>
  <si>
    <t>(8,92+11,8+8,92)*2,705-14,5*1,8</t>
  </si>
  <si>
    <t>47</t>
  </si>
  <si>
    <t>784211101</t>
  </si>
  <si>
    <t>Malby z malířských směsí otěruvzdorných za mokra dvojnásobné, bílé za mokra otěruvzdorné výborně v místnostech výšky do 3,80 m</t>
  </si>
  <si>
    <t>-125975572</t>
  </si>
  <si>
    <t>786</t>
  </si>
  <si>
    <t>Dokončovací práce - čalounické úpravy</t>
  </si>
  <si>
    <t>48</t>
  </si>
  <si>
    <t>78600-002</t>
  </si>
  <si>
    <t>01  M+D těžký závěs h=3000mm na délku 6m, (rozvinutá délka opony 12m skládající se ze 2kusů o rozvinuté délce 6m), vč. el. ovládání, rozevírání do stran, doplňků, kompletní provedení dle PD</t>
  </si>
  <si>
    <t>-548457953</t>
  </si>
  <si>
    <t>M21</t>
  </si>
  <si>
    <t>Elektroinstalace</t>
  </si>
  <si>
    <t>49</t>
  </si>
  <si>
    <t>210</t>
  </si>
  <si>
    <t>64</t>
  </si>
  <si>
    <t>-504952040</t>
  </si>
  <si>
    <t>VRN</t>
  </si>
  <si>
    <t>Vedlejší rozpočtové náklady</t>
  </si>
  <si>
    <t>50</t>
  </si>
  <si>
    <t>901</t>
  </si>
  <si>
    <t>Zařízení staveniště</t>
  </si>
  <si>
    <t>-447397377</t>
  </si>
  <si>
    <t>51</t>
  </si>
  <si>
    <t>902</t>
  </si>
  <si>
    <t>Projekt skutečného provedení stavby</t>
  </si>
  <si>
    <t>hod</t>
  </si>
  <si>
    <t>-179897975</t>
  </si>
  <si>
    <t>"3x paré v papírové podobě, 2x digitální - formát AutoCAD-dwg na CD"</t>
  </si>
  <si>
    <t xml:space="preserve">"Stavební část" 25 </t>
  </si>
  <si>
    <t xml:space="preserve">"Elektroinstalace" 45 </t>
  </si>
  <si>
    <t>52</t>
  </si>
  <si>
    <t>903</t>
  </si>
  <si>
    <t>Koordinační činnost dodavatele stavy</t>
  </si>
  <si>
    <t>1792838103</t>
  </si>
  <si>
    <t>53</t>
  </si>
  <si>
    <t>904</t>
  </si>
  <si>
    <t>Kontrola stavu stavby před předáním staveniště navazující profesi, zápis do SD</t>
  </si>
  <si>
    <t>1415124917</t>
  </si>
  <si>
    <t xml:space="preserve">"závěrečný úklid suchý+vysavač" </t>
  </si>
  <si>
    <t>Demontáž stolu přikotveného k podkladu včetně 2 ks židlí a jejich uložení v budově (dle správce budovy)</t>
  </si>
  <si>
    <t>Vyčištění budov nebo objektů průběžně a před předáním do užívání budov bytové nebo občanské výstavby, světlé výšky podlaží do 4 m</t>
  </si>
  <si>
    <t>"úklid suchý+mokrý proces+vysavač, vč. oken a dveřní stěny"</t>
  </si>
  <si>
    <t>105,3+(12+1,8)*3,2</t>
  </si>
  <si>
    <t>Mendelova univerzita v Brně, elektroinstalační práce v budově Q 
1.1.1.4.21 VYBAVENÍ MÍSTNOSTI PRO TÝMOVOU PRÁCI STUDENTŮ N4027/Q33</t>
  </si>
  <si>
    <t>POKYNY K VYPLNĚNÍ FORMULÁŘŮ (ZÁLOŽEK SOUBORU)</t>
  </si>
  <si>
    <t>VYPLŇUJÍ SE ORANŽOVĚ PODBARVENÉ BUŇKY TÉTO BARVY v záložkách: 
Stavební část, 
EL-parametry, 
EL-rozpočet a 
Kniha výrobků</t>
  </si>
  <si>
    <t>Místnost Q33 - stavební část a elektroinstalace celkem</t>
  </si>
  <si>
    <t>VYPLŇUJÍ SE ORANŽOVĚ PODBARVENÉ BUŇKY</t>
  </si>
  <si>
    <t>PŘÍLOHA TECHNICKÉ ZPRÁVY - KNIHA VÝROBKŮ</t>
  </si>
  <si>
    <t>ELEKTROINSTALACE</t>
  </si>
  <si>
    <t xml:space="preserve">Uchazeč doplní knihu výrobků o navrhovaného výrobce a typ pro posouzení shody s požadovaným standardem – designem, technickým provedením, vlastnostmi a parametry daného výrobku. </t>
  </si>
  <si>
    <t>1.1.1.4.21 VYBAVENÍ MÍSTNOSTI PRO TÝMOVOU PRÁCI STUDENTŮ N4027/Q33</t>
  </si>
  <si>
    <r>
      <t xml:space="preserve">NAVRHOVANÝ VÝROBCE A TYP
</t>
    </r>
    <r>
      <rPr>
        <sz val="8"/>
        <rFont val="Arial CE"/>
        <family val="2"/>
      </rPr>
      <t>(VYPLŇUJÍ SE ORANŽOVĚ PODBARVENÉ BUŇKY)</t>
    </r>
  </si>
  <si>
    <t>ZÁSUVKY V KATEDŘE</t>
  </si>
  <si>
    <t>Bloky se zásuvkami - 4 x zásuvka 2P + T, 6 x zásuvka 2P + T</t>
  </si>
  <si>
    <t>Hliníkové tělo (55 x 50 mm).</t>
  </si>
  <si>
    <t>Svorky s kabelovým úchytem, dodávané bez napájecí šňůry.</t>
  </si>
  <si>
    <t>Zásuvky 2P + T s pootočenými dutinkami o 45° a dětskou ochranou – 16 A – 230 V</t>
  </si>
  <si>
    <t>Upevnění pomocí vrutů.</t>
  </si>
  <si>
    <t>PŘEDZAPOJENÁ HDMI ZÁSUVKA BÍLÁ DO ZEMNÍCH KRABIC</t>
  </si>
  <si>
    <t>Modulová 45x45, 1 modul</t>
  </si>
  <si>
    <t>Provozní teplota: -5 °C až +40 °C</t>
  </si>
  <si>
    <t>Standardy: EN 50157, EN 50049</t>
  </si>
  <si>
    <t>Stupeň krytí: IP21/IK04</t>
  </si>
  <si>
    <t>Female konektor typu A verze 2.0</t>
  </si>
  <si>
    <t>VYSKAKOVACÍ POP-UP KRABICE 4 MODULY</t>
  </si>
  <si>
    <r>
      <t xml:space="preserve">Krabice pro 2 USB zdroje: </t>
    </r>
    <r>
      <rPr>
        <b/>
        <sz val="11"/>
        <rFont val="Arial"/>
        <family val="2"/>
        <charset val="238"/>
      </rPr>
      <t>2x dvojité USB, 5V, 2,4A</t>
    </r>
  </si>
  <si>
    <t>Barva: nerez</t>
  </si>
  <si>
    <t>Rozměry krytu: 120 x 142,5 mm</t>
  </si>
  <si>
    <t>Uzemnění: R &lt; 0,05 Ω</t>
  </si>
  <si>
    <t>Ochrana proti mechanickým nárazům: IK 07</t>
  </si>
  <si>
    <t>Stupeň krytí: IP 30 při otevřeném krytu</t>
  </si>
  <si>
    <t>IP 40 při uzavřeném krytu</t>
  </si>
  <si>
    <t>Nosnost pro vertikální zatížení na malé ploše: 1500 N při otevřeném krytu</t>
  </si>
  <si>
    <t>3000 N při uzavřeném krytu</t>
  </si>
  <si>
    <t>Nominální napětí: U 500 V - R &gt; 5 MΩ</t>
  </si>
  <si>
    <t>Elektrická pevnost: 2000 V</t>
  </si>
  <si>
    <t>Příklad otevřené osazené krabice</t>
  </si>
  <si>
    <t>montážní kit</t>
  </si>
  <si>
    <t>KOMBINOVANÝ SVODIČ PŘEPĚTÍ (PŘEPĚŤOVÁ OCHRANA) TYPU 2+3</t>
  </si>
  <si>
    <t>Požadavky:</t>
  </si>
  <si>
    <t>Imax = 160kA,</t>
  </si>
  <si>
    <t>In = 80kA,</t>
  </si>
  <si>
    <t>Up &lt; 1,1kV</t>
  </si>
  <si>
    <t>Kombinovaný svodič přepětí typu 2+3 na bázi plynem plněného jiskřiště</t>
  </si>
  <si>
    <t>Systém TN-S (4+0)</t>
  </si>
  <si>
    <t>Vyhovuje normám IEC 61643 a EN 61643-11</t>
  </si>
  <si>
    <t>Dálková signalizace poruchy</t>
  </si>
  <si>
    <t>Nedochází ke stárnutí vlivem propustného nebo provozního proudu</t>
  </si>
  <si>
    <t>Necitlivý na TOV (krátkodobé provozní přepětí), tzn. krátká přepětí ze strany sítě (TOV) nemají za následek předčasné stárnutí, sepnutí nebo selhání přepěťové ochrany</t>
  </si>
  <si>
    <t>Energeticky koordinován (nevyžaduje tlumivku)</t>
  </si>
  <si>
    <t>Garance min. 10 let</t>
  </si>
  <si>
    <t>SVODIČ PŘEPĚTÍ (PŘEPĚŤOVÁ OCHRANA) TYPU 3</t>
  </si>
  <si>
    <t>Jednofázová (230 V) přepěťová ochrana typu 3 s VF filtrem a s odpojovačem</t>
  </si>
  <si>
    <t>Parametry</t>
  </si>
  <si>
    <t>Jmenovité napětí</t>
  </si>
  <si>
    <t>230 V</t>
  </si>
  <si>
    <t>Síť</t>
  </si>
  <si>
    <t xml:space="preserve">TN-TT </t>
  </si>
  <si>
    <t xml:space="preserve">Nejvyšší trvalé napětí </t>
  </si>
  <si>
    <r>
      <t>U</t>
    </r>
    <r>
      <rPr>
        <vertAlign val="sub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255 Vac</t>
    </r>
  </si>
  <si>
    <t xml:space="preserve">Jmenovitá frekvence </t>
  </si>
  <si>
    <r>
      <t>f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 50–60 Hz</t>
    </r>
  </si>
  <si>
    <t>Propustný (unikající) proud</t>
  </si>
  <si>
    <r>
      <t>I</t>
    </r>
    <r>
      <rPr>
        <vertAlign val="sub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&lt; 1 mA</t>
    </r>
  </si>
  <si>
    <t xml:space="preserve">Následný proud </t>
  </si>
  <si>
    <r>
      <t>I</t>
    </r>
    <r>
      <rPr>
        <vertAlign val="subscript"/>
        <sz val="11"/>
        <rFont val="Arial"/>
        <family val="2"/>
        <charset val="238"/>
      </rPr>
      <t>f</t>
    </r>
    <r>
      <rPr>
        <sz val="11"/>
        <rFont val="Arial"/>
        <family val="2"/>
        <charset val="238"/>
      </rPr>
      <t xml:space="preserve"> – není</t>
    </r>
  </si>
  <si>
    <t xml:space="preserve">Schopnost zhášení násled. proudu </t>
  </si>
  <si>
    <r>
      <t>I</t>
    </r>
    <r>
      <rPr>
        <vertAlign val="subscript"/>
        <sz val="11"/>
        <rFont val="Arial"/>
        <family val="2"/>
        <charset val="238"/>
      </rPr>
      <t>fi</t>
    </r>
    <r>
      <rPr>
        <sz val="11"/>
        <rFont val="Arial"/>
        <family val="2"/>
        <charset val="238"/>
      </rPr>
      <t xml:space="preserve"> nekonečná</t>
    </r>
  </si>
  <si>
    <t xml:space="preserve">Doba odezvy </t>
  </si>
  <si>
    <r>
      <t>t</t>
    </r>
    <r>
      <rPr>
        <vertAlign val="subscript"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 xml:space="preserve"> &lt; 20 ns</t>
    </r>
  </si>
  <si>
    <t xml:space="preserve">Jmenovitý zatěžovací proud </t>
  </si>
  <si>
    <r>
      <t>I</t>
    </r>
    <r>
      <rPr>
        <vertAlign val="subscript"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 16 A</t>
    </r>
  </si>
  <si>
    <t>Jmen.výboj.proud – 15 x 8/20μs imp.</t>
  </si>
  <si>
    <r>
      <t>I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 3 kA</t>
    </r>
  </si>
  <si>
    <t xml:space="preserve">Max. výbojový proud – 8/20μs </t>
  </si>
  <si>
    <r>
      <t>I</t>
    </r>
    <r>
      <rPr>
        <vertAlign val="subscript"/>
        <sz val="11"/>
        <rFont val="Arial"/>
        <family val="2"/>
        <charset val="238"/>
      </rPr>
      <t>max</t>
    </r>
    <r>
      <rPr>
        <sz val="11"/>
        <rFont val="Arial"/>
        <family val="2"/>
        <charset val="238"/>
      </rPr>
      <t xml:space="preserve"> 10 kA</t>
    </r>
  </si>
  <si>
    <t xml:space="preserve">Zkušební napětí – test třídy IIII </t>
  </si>
  <si>
    <r>
      <t>U</t>
    </r>
    <r>
      <rPr>
        <vertAlign val="subscript"/>
        <sz val="11"/>
        <rFont val="Arial"/>
        <family val="2"/>
        <charset val="238"/>
      </rPr>
      <t>oc</t>
    </r>
    <r>
      <rPr>
        <sz val="11"/>
        <rFont val="Arial"/>
        <family val="2"/>
        <charset val="238"/>
      </rPr>
      <t xml:space="preserve"> 6 kV</t>
    </r>
  </si>
  <si>
    <t xml:space="preserve">Napěťová ochranná úroveň při In </t>
  </si>
  <si>
    <r>
      <t>U</t>
    </r>
    <r>
      <rPr>
        <vertAlign val="subscript"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 1 / 0,8 kV </t>
    </r>
  </si>
  <si>
    <t xml:space="preserve">VF (RFI) filtr </t>
  </si>
  <si>
    <t>0,1 - 30 MHz</t>
  </si>
  <si>
    <t xml:space="preserve">Zkratová odolnost </t>
  </si>
  <si>
    <r>
      <t>I</t>
    </r>
    <r>
      <rPr>
        <vertAlign val="subscript"/>
        <sz val="11"/>
        <rFont val="Arial"/>
        <family val="2"/>
        <charset val="238"/>
      </rPr>
      <t>sccr</t>
    </r>
    <r>
      <rPr>
        <sz val="11"/>
        <rFont val="Arial"/>
        <family val="2"/>
        <charset val="238"/>
      </rPr>
      <t xml:space="preserve"> 10000 A </t>
    </r>
  </si>
  <si>
    <t>Odpojovací zařízení</t>
  </si>
  <si>
    <t xml:space="preserve">Tepelný odpojovač </t>
  </si>
  <si>
    <t>interní</t>
  </si>
  <si>
    <t xml:space="preserve">Max. předjištění </t>
  </si>
  <si>
    <t>20 A (gL/gG)</t>
  </si>
  <si>
    <t xml:space="preserve">Proudový chránič (předřazený) </t>
  </si>
  <si>
    <t>typ „S“ nebo časově zpožděný</t>
  </si>
  <si>
    <t>Mechanické vlastnosti</t>
  </si>
  <si>
    <t xml:space="preserve">Rozměry </t>
  </si>
  <si>
    <t>4 moduly DIN 43880</t>
  </si>
  <si>
    <t xml:space="preserve">Průřez připojených vodičů: </t>
  </si>
  <si>
    <t>0.75 - 4 mm²</t>
  </si>
  <si>
    <t xml:space="preserve">Indikace stavu svodiče </t>
  </si>
  <si>
    <t>LED, zelená</t>
  </si>
  <si>
    <t xml:space="preserve">Signalizace poruchy </t>
  </si>
  <si>
    <t>zelená LED zhasne a bzučák se zapne</t>
  </si>
  <si>
    <t xml:space="preserve">Dálková signalizace poruchy </t>
  </si>
  <si>
    <t>není</t>
  </si>
  <si>
    <t xml:space="preserve">Montáž na lištu </t>
  </si>
  <si>
    <t>35 mm DIN lišta</t>
  </si>
  <si>
    <t xml:space="preserve">Provozní teplota </t>
  </si>
  <si>
    <t>-40/+85°C</t>
  </si>
  <si>
    <t xml:space="preserve">Krytí </t>
  </si>
  <si>
    <t>IP20</t>
  </si>
  <si>
    <t xml:space="preserve">Materiál pouzdra </t>
  </si>
  <si>
    <t>termoplast</t>
  </si>
  <si>
    <t>Normy : ČSN EN 61643-11, DIN EN 61643-11, IEC 61643-11, EN 61643-11, UL1449 ed.4</t>
  </si>
  <si>
    <t>PŘEPĚŤOVÁ OCHRANA 3.STUPNĚ S VF FILTREM</t>
  </si>
  <si>
    <t xml:space="preserve">Přepěťová ochrana s integrovaným odrušovacím vf filtrem v kovovém pouzdru, </t>
  </si>
  <si>
    <t>optická signalizace poruchy, uzemňovací svorka, třída I.</t>
  </si>
  <si>
    <t xml:space="preserve">jmenovité napětí </t>
  </si>
  <si>
    <r>
      <t>U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>: 230 V AC</t>
    </r>
  </si>
  <si>
    <t xml:space="preserve">maximální pracovní napětí </t>
  </si>
  <si>
    <r>
      <t>U</t>
    </r>
    <r>
      <rPr>
        <vertAlign val="sub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>: 275 V AC</t>
    </r>
  </si>
  <si>
    <t xml:space="preserve">jmenovitý zatěžovací proud </t>
  </si>
  <si>
    <r>
      <t>I</t>
    </r>
    <r>
      <rPr>
        <vertAlign val="subscript"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>: 16 A</t>
    </r>
  </si>
  <si>
    <t>jmenovitý výbojový proud (8/20 μs) L-N, L(N)-PE, L+N-PE</t>
  </si>
  <si>
    <r>
      <t>I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>: 3 kA, 3 kA, 5 kA</t>
    </r>
  </si>
  <si>
    <t xml:space="preserve">zkušební napětí L-N, L(N)-PE, L+N-PE </t>
  </si>
  <si>
    <r>
      <t>U</t>
    </r>
    <r>
      <rPr>
        <vertAlign val="subscript"/>
        <sz val="11"/>
        <rFont val="Arial"/>
        <family val="2"/>
        <charset val="238"/>
      </rPr>
      <t>oc</t>
    </r>
    <r>
      <rPr>
        <sz val="11"/>
        <rFont val="Arial"/>
        <family val="2"/>
        <charset val="238"/>
      </rPr>
      <t>: 6 kV, 6 kV, 10 kV</t>
    </r>
  </si>
  <si>
    <t xml:space="preserve">napěťová ochranná hladina L-N, L(N)-PE </t>
  </si>
  <si>
    <r>
      <t>U</t>
    </r>
    <r>
      <rPr>
        <vertAlign val="subscript"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: 1,2 kV, 1,5 kV</t>
    </r>
  </si>
  <si>
    <t>doba odezvy L-N, L(N)-PE</t>
  </si>
  <si>
    <r>
      <t>t</t>
    </r>
    <r>
      <rPr>
        <vertAlign val="subscript"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>: 25 ns, 100 ns</t>
    </r>
  </si>
  <si>
    <t xml:space="preserve">maximální předjištění </t>
  </si>
  <si>
    <t>16 A gL/gG nebo C16 A</t>
  </si>
  <si>
    <t xml:space="preserve">útlum filtru při 1 MHz (50 Ω/50 Ω) nesymetrický </t>
  </si>
  <si>
    <t>30 dB</t>
  </si>
  <si>
    <t xml:space="preserve">krytí </t>
  </si>
  <si>
    <t>IP 20</t>
  </si>
  <si>
    <t>rozsah pracovních teplot</t>
  </si>
  <si>
    <t>-40 °C … +80 °C</t>
  </si>
  <si>
    <t xml:space="preserve">montáž </t>
  </si>
  <si>
    <t>lišta DIN 35 mm , na plochu</t>
  </si>
  <si>
    <t>průřez připojených vodičů</t>
  </si>
  <si>
    <t>pevný max: ISO: 2,5 mm2 ; AWG: 13</t>
  </si>
  <si>
    <t>slaněný max: ISO: 2,5 mm2 ; AWG: 13</t>
  </si>
  <si>
    <t xml:space="preserve">utahovací moment </t>
  </si>
  <si>
    <t>max. 0,6 Nm</t>
  </si>
  <si>
    <t xml:space="preserve">signalizace poruchy </t>
  </si>
  <si>
    <t>červená kontrolka</t>
  </si>
  <si>
    <t xml:space="preserve">splňuje požadavky normy </t>
  </si>
  <si>
    <t>ČSN EN 61643-11 + A11</t>
  </si>
  <si>
    <t>JISTIČE DO ROZVADĚČŮ</t>
  </si>
  <si>
    <t>Jističe do 63A s požadovanou vypínací schopností Icu 10kA</t>
  </si>
  <si>
    <t>U jističů je požadováno</t>
  </si>
  <si>
    <t>Vyšší životnost výrobků zaručují následující vlastnosti na průmyslové úrovni:</t>
  </si>
  <si>
    <t>stupeň znečištění</t>
  </si>
  <si>
    <t>jmenovité impulzní výdržné napětí  Uimp</t>
  </si>
  <si>
    <t>6kV</t>
  </si>
  <si>
    <t>izolační napětí Ui</t>
  </si>
  <si>
    <t>500V</t>
  </si>
  <si>
    <t xml:space="preserve">Referenční teplota </t>
  </si>
  <si>
    <t>+ 50 °C</t>
  </si>
  <si>
    <t>Provozní teplota</t>
  </si>
  <si>
    <t>-35 °C až +70 °C</t>
  </si>
  <si>
    <t>tropikalizace (relativ. vlhkost 95 % až 55°C)</t>
  </si>
  <si>
    <t>provedení 2</t>
  </si>
  <si>
    <t>vysoká omezovací schopnost</t>
  </si>
  <si>
    <t>životnost (zap/vyp) elektrická</t>
  </si>
  <si>
    <t>10 000 cyklů</t>
  </si>
  <si>
    <t>mechanická</t>
  </si>
  <si>
    <t>20 000cyklů</t>
  </si>
  <si>
    <t>Kategorie přepětí (IEC 60364)</t>
  </si>
  <si>
    <t>IV</t>
  </si>
  <si>
    <r>
      <t xml:space="preserve">Kategorie užití </t>
    </r>
    <r>
      <rPr>
        <b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 xml:space="preserve"> (ochrana elektrických obvodů, bez uvedení hodnoty jmenovitého krátkodobého mezního proudu pro střídavý i stejnosměrný proud)</t>
    </r>
  </si>
  <si>
    <t>mžikové spínání nezávislé na rychlosti pohybu ovládací páčky</t>
  </si>
  <si>
    <t>možnost vzdálené indikace zajišťované signalizačními a pomocnými kontakty (vypnutí/zapnutí/vypnutí při detekci poruchy)</t>
  </si>
  <si>
    <t>dvojité zdířkové svorky, napájení shora nebo zdola</t>
  </si>
  <si>
    <t>vyjmutí jističe z propojovací lišty bez použití nástrojů</t>
  </si>
  <si>
    <t>červený mechanický indikátor na čelní straně signalizující vypnutí poruchou</t>
  </si>
  <si>
    <t>Další požadované parametry jističů:</t>
  </si>
  <si>
    <t>(Požadavek normy ČSN EN 60947-3. Podle zásad této normy musí přístroj poskytovat jednoznačnou informaci o stavu odpojených kontaktů. Popis „0•OFF“ není jen popisem ovládací páčky, ale je přímo součástí pohyblivého kontaktu jističe. Takto je vždy zajištěna nezpochybnitelná informace o skutečném stavu kontaktů. Jestliže zůstanou kontakty jističe zablokovány v zapnutém stavu, je sice možné částečně pohnout ovládacím mechanismem, ale v žádném případě se neobjeví informace, která by uvedla obsluhu v omyl.)</t>
  </si>
  <si>
    <t xml:space="preserve">Přístroj vypnutý manuálně    </t>
  </si>
  <si>
    <t xml:space="preserve"> Přístroj vybavený poruchou</t>
  </si>
  <si>
    <t>SVÍTIDLO A</t>
  </si>
  <si>
    <t xml:space="preserve">LED svítidlo závěsné, propojovací do řady </t>
  </si>
  <si>
    <t>(součástí dodávky musí být i 10 čel a pro každé svítidlo po 2 ks lankových závěsů)</t>
  </si>
  <si>
    <t xml:space="preserve">Těleso: eloxovaný hliníkový profil a ocelová čela lakovaná na šedo. </t>
  </si>
  <si>
    <t>Difuzér: plastový mikroprismatický optický systém</t>
  </si>
  <si>
    <t>Rozměry: 1147 (délka ) x 60 (šířka) x 81,5 (výška)</t>
  </si>
  <si>
    <t>Jmenovité napětí: 93–265 VAC 50/60 Hz, 176–250 VDC</t>
  </si>
  <si>
    <t>Normy: EN 60598-1, EN 60598-2-1, EN 60598-2-22 (základní požadavky), EN 62471 (fotobiologické nebezpečí)</t>
  </si>
  <si>
    <t>Stupeň krytí: IP20</t>
  </si>
  <si>
    <t>Okolní teplota: -20 °C ÷ +40 °C</t>
  </si>
  <si>
    <t>MTFB napájecího zdroje: min. 80 000 hodin</t>
  </si>
  <si>
    <t>Svítidlo musí obsahovat smart driver pro systém dálkového řízení osvětlení (zap / vyp / stmívání)</t>
  </si>
  <si>
    <t>Zapojení: smartdriver (cos j ≥ 0,96)</t>
  </si>
  <si>
    <t xml:space="preserve">Pokles světelného toku: &gt; 70 000 h (1x 150) (L80B20) </t>
  </si>
  <si>
    <t>Stabilita barvy světla: 3 SDCM</t>
  </si>
  <si>
    <t>Příkon LED: 19W</t>
  </si>
  <si>
    <t>Příkon max.: 21W</t>
  </si>
  <si>
    <t>Teplota chromatičnosti: 4000°K</t>
  </si>
  <si>
    <t>CRI:  &gt;80</t>
  </si>
  <si>
    <t>UGR&lt;19</t>
  </si>
  <si>
    <t>Světelný tok LED: 2600 lm</t>
  </si>
  <si>
    <t xml:space="preserve">Světelný tok svítidla: 2400 lm </t>
  </si>
  <si>
    <t>115 lm/W</t>
  </si>
  <si>
    <t>EEC: A+</t>
  </si>
  <si>
    <t>SVÍTIDLO B</t>
  </si>
  <si>
    <t>LED reflektor pro montáž na strop nebo na stěnu, naklápěni a otáčení optické části ve vodorovné i svislé rovině.</t>
  </si>
  <si>
    <t>Těleso: tlakový odlitek z hliníku v barvě RAL 9010</t>
  </si>
  <si>
    <t>Difuzér: transparentní PMMA, možností nastavení světelné charakteristiky od úzké až po širokou v rozsahu od 10° do 40° (systém zoom LED).</t>
  </si>
  <si>
    <t>Ekvivalent 70 W</t>
  </si>
  <si>
    <t>Jmenovité napětí 230 VAC ±10 % 50/60 Hz, 176–276 VDC</t>
  </si>
  <si>
    <t>Normy EN 60598-1, EN 60598-2-1, EN 60598-2-22 (základní požadavky), EN 62471</t>
  </si>
  <si>
    <t>Stupeň krytí: IP40</t>
  </si>
  <si>
    <t>Zapojení: SELV elektronický smart driver (cos j ≥ 0,95)</t>
  </si>
  <si>
    <t>MTFB napájecího zdroje: min. 65 000 h</t>
  </si>
  <si>
    <t>Pokles světelného toku (pro 25°C) &gt;60 000 (L80B20)</t>
  </si>
  <si>
    <t>SVÍTIDLO NO</t>
  </si>
  <si>
    <t>LED svítidlo kruhové, vestavné, nutné dodat včetně adaptéru pro přisazenou montáž na strop,</t>
  </si>
  <si>
    <t>Těleso: ocelový plech povrchově chráněný lakem nanášeným práškovou technologií</t>
  </si>
  <si>
    <t xml:space="preserve">barva: bílá </t>
  </si>
  <si>
    <t>Reflektor: hliníkový plech</t>
  </si>
  <si>
    <t>Rozměry: ø235 x 110 mm</t>
  </si>
  <si>
    <t>Jmenovité napětí: 230 V/50 Hz</t>
  </si>
  <si>
    <t>Zapojení: LED driver</t>
  </si>
  <si>
    <t>Příkon: 18W</t>
  </si>
  <si>
    <t>Světelný tok: 1500 lm</t>
  </si>
  <si>
    <t>83 lm/W</t>
  </si>
  <si>
    <t xml:space="preserve">Teplota chromatičnosti: 4000°K </t>
  </si>
  <si>
    <t>Ra &gt; 80</t>
  </si>
  <si>
    <t xml:space="preserve">VYSÍLACÍ MODUL </t>
  </si>
  <si>
    <t>Slouží pro ruční ovládání svítidel, vybavených drivery a moduly dálkového řízení. Moduly budou instalovány do samostatných krabic.</t>
  </si>
  <si>
    <t>Vysílací modul je rádiové zařízení napájeno 230 V AC, které umožňuje posílat rádiové příkazy jednotlivým svítidlům nebo určitým spínacím zařízením.</t>
  </si>
  <si>
    <t xml:space="preserve">Přibližné rozměry: </t>
  </si>
  <si>
    <t>30 × 64 × 20 mm</t>
  </si>
  <si>
    <t xml:space="preserve">Svorkovnice: </t>
  </si>
  <si>
    <t>2x napájení (N a P) a 2x input (I)</t>
  </si>
  <si>
    <t>Rozpoznává přítomnost fáze přes nulu (N).</t>
  </si>
  <si>
    <t>Modul má vestavěnou anténu a může se instalovat do jakékoliv nestíněné krabice.</t>
  </si>
  <si>
    <t>Funkce, které lze provádět s vysílacím modulem, jsou následující:</t>
  </si>
  <si>
    <t>– Přenos časovaného povelu (spínací tlačítko anebo pohybové čidlo)</t>
  </si>
  <si>
    <t>– Přenos stavu (zapnutí zap/vyp)</t>
  </si>
  <si>
    <t>Povely přenášeny vysílacím modulem jsou přiřazeny jednomu svítidlu nebo celé skupině svítidel.</t>
  </si>
  <si>
    <t>Pracovní teplota:</t>
  </si>
  <si>
    <t>-20 až +50 °C</t>
  </si>
  <si>
    <t>MODUL PRO SYSTÉM DÁLKOVÉHO ŘÍZENÍ OSVĚTLENÍ</t>
  </si>
  <si>
    <t>Modul, který musí obsahovat každé svítidlo A, B. Slouží pro možnost dálkového ovládání jednoho nebo skupiny svítidel – rádiová komunikace s centrální řídicí jednotkou. Svítidla jsou dálkově ovládána pomocí softwaru v PC, tabletu nebo mobilu.</t>
  </si>
  <si>
    <t>Širokopásmový radiový vysílač s pracovní frekvencí o šířce 2 400 až 2 483 GHz.</t>
  </si>
  <si>
    <t>Modul pro řízení osvětlení umožňuje dálkově řídit LED driver ve svítidle (cos φ≥ 0,96). Tento modul je napájen z driveru a umožňuje následující funkce:</t>
  </si>
  <si>
    <t>– Přijímání a ovládání rádiových příkazů</t>
  </si>
  <si>
    <t>– Možnost provedení automatických funkcí regulace osvětlenosti přes radiové povely</t>
  </si>
  <si>
    <t>– Dálková diagnostika svítidla</t>
  </si>
  <si>
    <t>Stupeň krytí:</t>
  </si>
  <si>
    <t xml:space="preserve">Pracovní teplota: </t>
  </si>
  <si>
    <t>CENTRÁLNÍ ŘÍDICÍ JEDNOTKA</t>
  </si>
  <si>
    <t>Řídicí jednotka pro ovládání osvětlení. Jednotka bude umístěna v podružné rozvodnici R4027.</t>
  </si>
  <si>
    <t>Jednotka je vybavena přijímačem s vysílačem a komunikuje se svítidly, osazenými moduly pro dálkové ovládání. Centrální řídicí jednotka vysílá k osvětlovacím tělesům povely nezbytné pro ovládání jejich funkce a od svítidel získává informace o stavu, diagnostice a data o spotřebě elektrické energie.</t>
  </si>
  <si>
    <t>Jednotka přijímá příkazy po wi-fi síti, které vysílá počítač / tablet / mobil pomocí řídicího software.</t>
  </si>
  <si>
    <t>Jednotka je schopna ovládat jednotlivě každé osvětlovací těleso systému.</t>
  </si>
  <si>
    <t>Jednotka zahrnuje GSM modul, který umožňuje dálkové ovládání systému. Součástí dodávky musí být software a konvertor RS485/wi-fi – ethernet.</t>
  </si>
  <si>
    <t>-20 až +40 °C</t>
  </si>
  <si>
    <t xml:space="preserve">Montáž: </t>
  </si>
  <si>
    <t>lišta DIN, 9 modulů</t>
  </si>
  <si>
    <t xml:space="preserve">Ovládaná svítidla: </t>
  </si>
  <si>
    <t>max. limit: 400 zařízení</t>
  </si>
  <si>
    <t xml:space="preserve">Lokální přenos: </t>
  </si>
  <si>
    <t>rádiový systém spread spectrum SFH; DSSS na 16 kanálech</t>
  </si>
  <si>
    <t xml:space="preserve">Dálkový přenos: </t>
  </si>
  <si>
    <t>GSM</t>
  </si>
  <si>
    <t>prostřednictvím rozhraní RS-485, protokolu MODBUS</t>
  </si>
  <si>
    <t>Funkce: ovládání osvětlovacího systému, hlavně</t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</si>
  <si>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nastavení až 256 scén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</si>
  <si>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nastavení hladiny stmívání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</si>
  <si>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definování provozního režimu (stálá intenzita osvětlení na nastavenou hodnotu nebo automatická regulace osvětlení)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</si>
  <si>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diagnostika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</si>
  <si>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měření spotřebované a uspořené energie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</si>
  <si>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vytváření světelných scén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</si>
  <si>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časované rozsvěcování / zhasínání skupin světel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</si>
  <si>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konfigurace světelného zařízení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</si>
  <si>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ovládání všech funkcí nouzového systému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</si>
  <si>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synchronizace a časování testovacích funkcí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</si>
  <si>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utlumení / aktivace nouzového stavu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</si>
  <si>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detailní správa chyb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</si>
  <si>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střídavé testování 50 % systému</t>
    </r>
  </si>
  <si>
    <t>KAMERA PZTS</t>
  </si>
  <si>
    <t>3 MPix venkovní DOME IP kamera s 2,8 mm monofokálním objektivem a maximálním rozlišením HD 2048x1920.</t>
  </si>
  <si>
    <t>Provedení: Dome kamera, vnitřní / venkovní</t>
  </si>
  <si>
    <t>Rozlišení: 3 Mpix při 25 sn./s</t>
  </si>
  <si>
    <t>Délka IR přísvitu: 30 metrů</t>
  </si>
  <si>
    <t>Objektiv: 2,8 mm, monofokální</t>
  </si>
  <si>
    <t>Vysoká citlivost - Light Fighter,</t>
  </si>
  <si>
    <t>funkce WDR 120 dB reálné, 3D DNR, Rol, kompenzace protisvětla</t>
  </si>
  <si>
    <t>Napájení: PoE / DC12V</t>
  </si>
  <si>
    <t>Antivandal kryt</t>
  </si>
  <si>
    <t>Maximální rozlišení 2048 x 1536</t>
  </si>
  <si>
    <t>Maximální počet snímků 2048 x 1536 @ 25fps</t>
  </si>
  <si>
    <t>Kódování videa: H.265+ / H.265 / H.264+ / H.264</t>
  </si>
  <si>
    <t>Multistreaming: počet 3 streamy, funkce Dual stream</t>
  </si>
  <si>
    <t>Podporované protokoly – IPv4, IPv6, ICMP, TCP, UDP, DHCP, DNS, NTP, HTTP/S, SNMP, SMTP, 802.1x.</t>
  </si>
  <si>
    <t>Protokoly pro přenos videa – RTP, RTSP, RTCP.</t>
  </si>
  <si>
    <t>Podporované standardy – ONVIF.</t>
  </si>
  <si>
    <t>Bez zoomovacího motoru</t>
  </si>
  <si>
    <t>Horizontální úhel max. 100°</t>
  </si>
  <si>
    <t>Snímač 1/2,8" CMOS</t>
  </si>
  <si>
    <t>Režim Den/Noc</t>
  </si>
  <si>
    <t>IR-cut</t>
  </si>
  <si>
    <t>Interní úložiště: microSD slot: min.128GB</t>
  </si>
  <si>
    <t>Video analýza</t>
  </si>
  <si>
    <t>Alarmy In / Out 1/1</t>
  </si>
  <si>
    <t>Audio In / Out 1/1</t>
  </si>
  <si>
    <t>Spotřeba: 5-10 Watt</t>
  </si>
  <si>
    <t>PoE</t>
  </si>
  <si>
    <t>Provozní teplota -30° až +60° C</t>
  </si>
  <si>
    <t>Stupeň krytí: IP67</t>
  </si>
  <si>
    <t xml:space="preserve">Odolnost: IK10    </t>
  </si>
  <si>
    <t>Kamera musí být plně kompatibilní s kamerovým systémem ATEAS Security, musí být dodána včetně licence pro kamerový systém ATEAS Security UNLIMITED.</t>
  </si>
  <si>
    <t>ACCESS POINT</t>
  </si>
  <si>
    <t>Dvoupásmový bezdrátový Access Point</t>
  </si>
  <si>
    <t>Přenosová rychlost sítě Ethernet:</t>
  </si>
  <si>
    <t>10,100,1000  Mbit/s</t>
  </si>
  <si>
    <t>Maximální přenosová rychlost WLAN:</t>
  </si>
  <si>
    <t>1300  Mbit/s</t>
  </si>
  <si>
    <t>Rychlost datového přenosu (max.):</t>
  </si>
  <si>
    <t>Frekvenční pásma:</t>
  </si>
  <si>
    <t>2.4, 5  GHz</t>
  </si>
  <si>
    <t>Paměť flash:</t>
  </si>
  <si>
    <t>64  MB</t>
  </si>
  <si>
    <t>Vnitřní paměť:</t>
  </si>
  <si>
    <t>512  MB</t>
  </si>
  <si>
    <t>Citlivost přijímače:</t>
  </si>
  <si>
    <t>802.11b (CCK)\n-102 dBm @ 1 Mbps\n-100 dBm @ 2 Mbps\n-93 dBm @ 5.5 Mbps\n-90 dBm @ 11 Mbps\n\n</t>
  </si>
  <si>
    <t>802.11g (non HT20)\n-93 dBm @ 6 Mbps\n-93 dBm @ 9 Mbps\n-93 dBm @ 12 Mbps\n-92 dBm @ 18 Mbps\n-89 dBm @ 24 Mbps\n-86 dBm @ 36 Mbps\n-81 dBm @ 48 Mbps\n-80 dBm @ 54 Mbps\n\n</t>
  </si>
  <si>
    <t>802.11a (non HT20)\n-93 dBm @ 6 Mbps\n-93 dBm @ 9 Mbps\n-93 dBm @ 12 Mbps\n-92 dBm @ 18 Mbps\n-89 dBm @ 24 Mbps\n-86 dBm @ 36 Mbps\n-81 dBm @ 48 Mbps\n-80 dBm @ 54 Mbps\n\n</t>
  </si>
  <si>
    <t>802.11ac (non HT80)\n-86 dBm @ 6 Mbps\n-75 dBm @ 54 Mbps</t>
  </si>
  <si>
    <t>Šířka pásma kanálu:</t>
  </si>
  <si>
    <t>80  MHz</t>
  </si>
  <si>
    <t>Počet kanálů:</t>
  </si>
  <si>
    <t>Síťové standardy: 802.11a, 802.11ac, 802.11b, 802.11g, 802.11h, 802.11i, 802.11n, 802.1x, 802.3at</t>
  </si>
  <si>
    <t>Vysílací výkon:</t>
  </si>
  <si>
    <t>23 dBmW</t>
  </si>
  <si>
    <t>Certifikace: UL 60950-1, CAN/CSA-C22.2 No. 60950-1, UL 2043, IEC 60950-1, EN 60950-1, EN 50155, FCC, RSS-210, EN 300.328, EN 301.893, ARIB-STD 66, ARIB-STD T71, EMI, ICES-003, VCCI, EN 301.489-1, EN 60601-1-2 EM</t>
  </si>
  <si>
    <t>Počet portů Ethernetu (RJ-45):</t>
  </si>
  <si>
    <t>WAN port:</t>
  </si>
  <si>
    <t xml:space="preserve">Ethernet (RJ-45)  </t>
  </si>
  <si>
    <t>Napájecí konektor</t>
  </si>
  <si>
    <t xml:space="preserve">Šifrování/zabezpečení: 802.1x RADIUS, AES, EAP, EAP-FAST, EAP-PEAP, EAP-SIM, EAP-TLS, EAP-TTLS, TKIP, WPA, WPA2  </t>
  </si>
  <si>
    <t>Druh antény</t>
  </si>
  <si>
    <t>vestavěná</t>
  </si>
  <si>
    <t>Úroveň zisku antény (max):</t>
  </si>
  <si>
    <t>6 dBi</t>
  </si>
  <si>
    <t>Počet antén</t>
  </si>
  <si>
    <t xml:space="preserve">Příkon: </t>
  </si>
  <si>
    <t>15  W</t>
  </si>
  <si>
    <t>Vstupní napětí:</t>
  </si>
  <si>
    <t>100 - 240  V</t>
  </si>
  <si>
    <t>Vstupní frekvence:</t>
  </si>
  <si>
    <t>50/60  Hz</t>
  </si>
  <si>
    <t>Podpora napájení po Ethernetu (PoE)</t>
  </si>
  <si>
    <t>LED indikátory</t>
  </si>
  <si>
    <t>Barva bílá</t>
  </si>
  <si>
    <t>Provozní rozsah teplot (T-T)</t>
  </si>
  <si>
    <t>-20 - 50  °C</t>
  </si>
  <si>
    <t>Rozměry:</t>
  </si>
  <si>
    <t>šířka 221 x hloubka 221 x výška 54  mm</t>
  </si>
  <si>
    <t xml:space="preserve">Hmotnost: </t>
  </si>
  <si>
    <t>max. 1,2 kg</t>
  </si>
  <si>
    <r>
      <t>KABELY HDMI B</t>
    </r>
    <r>
      <rPr>
        <b/>
        <u/>
        <sz val="11"/>
        <rFont val="Arial"/>
        <family val="2"/>
        <charset val="238"/>
      </rPr>
      <t>EZ AKTIVNÍHO PRVKU</t>
    </r>
  </si>
  <si>
    <t>Podpora až ULTRA HD 4K@50/60Hz</t>
  </si>
  <si>
    <t>záruka výrobce 10 let!</t>
  </si>
  <si>
    <t>- vodiče z čisté mědi a dvojité stínění kabelu pro krystalově čistou kvalitu obrazu</t>
  </si>
  <si>
    <t>- High Speed HDMI+ pro 3D a HDTV super rozlišení obrazu až 4K (2160p)</t>
  </si>
  <si>
    <t>- integrovaný Ethernet kanál v kabelu pro úsporu síťových nebo audio kabelů</t>
  </si>
  <si>
    <t>- konektory pozlacené 24 karátovým zlatem pro maximální vodivost vodičů</t>
  </si>
  <si>
    <t>- podpora barevné hloubky 16/24bit RGB/YUV, Deep Color, x.v.Color+</t>
  </si>
  <si>
    <t>- podpora pro audio standardy:</t>
  </si>
  <si>
    <t>Audio-Return Channel (ARC), Dolby Digital/Plus, Dolby TrueHD, DTS-HD Master Audio+, DVD-Audio, SA-CD</t>
  </si>
  <si>
    <t>- ostatní podporované standardy:</t>
  </si>
  <si>
    <t>HDMI+ Ethernet Channel (HEC), 3D, HDCP, CEC, 4K (2160i/p), Full HD (1080i/p), HD ready (720i/p), SDTV (480i/p)</t>
  </si>
  <si>
    <t xml:space="preserve">Povrchová úprava: </t>
  </si>
  <si>
    <t>trojvrstvé velmi ohebné PVC / ABS, modrá barva</t>
  </si>
  <si>
    <t>Konektor 1, 2:</t>
  </si>
  <si>
    <t>HDMI+ konektor (type A)</t>
  </si>
  <si>
    <t>Profil kabelu:</t>
  </si>
  <si>
    <t>kulatý kabel</t>
  </si>
  <si>
    <t>Materiál vnitřních vodičů: OFC (bezkyslíkatá měď)</t>
  </si>
  <si>
    <t>Síla vodičů AWG:</t>
  </si>
  <si>
    <t>24 - 30 (podle délky kabelu)</t>
  </si>
  <si>
    <t>Počet vrstev stínění:</t>
  </si>
  <si>
    <t>4x</t>
  </si>
  <si>
    <t>První vrstva stínění:</t>
  </si>
  <si>
    <t>hliníková fólie</t>
  </si>
  <si>
    <t>Druhá vrstva stínění: měd. opletení 160 dr.x0,1mm</t>
  </si>
  <si>
    <t>Impedance:</t>
  </si>
  <si>
    <t>100 ohm</t>
  </si>
  <si>
    <t>Celkový průměr kabelu (mm): 6 – 9,5 (podle délky)</t>
  </si>
  <si>
    <t>Maximální šířka pásma:</t>
  </si>
  <si>
    <t>340 MHz (do 7,5 m)</t>
  </si>
  <si>
    <t>Maximální přenosová rychlost: 10,2 Gb/s (do 7,5 m)</t>
  </si>
  <si>
    <t>Maximální rozlišení:</t>
  </si>
  <si>
    <t>4K (2160p) (do 7,5 m)</t>
  </si>
  <si>
    <t>Provozní teplota:</t>
  </si>
  <si>
    <t>Certifikace:</t>
  </si>
  <si>
    <t>ATC autorizované testovací centrum</t>
  </si>
  <si>
    <r>
      <t>KABELY HDMI S</t>
    </r>
    <r>
      <rPr>
        <b/>
        <u/>
        <sz val="11"/>
        <rFont val="Arial"/>
        <family val="2"/>
        <charset val="238"/>
      </rPr>
      <t> AKTIVNÍM PRVKEM</t>
    </r>
  </si>
  <si>
    <t>Kabel umožňuje přenos signálů HDMI v Full HD a 3D na velké vzdálenosti pomocí vestavěného zesilovače signálu. Záruka výrobce 10 let.</t>
  </si>
  <si>
    <t>- Standard HDMI+ pro 3D a HDTV rozlišení obrazu až 1080p, Ultra HD až do 4K@50/60 Hz (2160p)</t>
  </si>
  <si>
    <t>- vestavěný zesilovač signálu</t>
  </si>
  <si>
    <t>Povrchová úprava : trojvrstvé velmi ohebné PVC / ABS, modrá barva</t>
  </si>
  <si>
    <t>2x</t>
  </si>
  <si>
    <t>Druhá vrstva stínění: měděné opletení 160 drátů x 0,1mm</t>
  </si>
  <si>
    <t>Celkový průměr kabelu (mm):</t>
  </si>
  <si>
    <t>Ultra HD_4K@50/60Hz (25 m)</t>
  </si>
  <si>
    <t>195 MHz</t>
  </si>
  <si>
    <t>Maximální přenosová rychlost: 4,95 Gb/s</t>
  </si>
  <si>
    <t>KLOUBOVÝ DRŽÁK MONITORU</t>
  </si>
  <si>
    <t>Dvouramenný kloubový držák monitoru</t>
  </si>
  <si>
    <t>Pro monitor max. velikosti:</t>
  </si>
  <si>
    <t>34“</t>
  </si>
  <si>
    <t>Barva:</t>
  </si>
  <si>
    <t>černo – stříbrná</t>
  </si>
  <si>
    <t>Zdvih:</t>
  </si>
  <si>
    <t>33 cm</t>
  </si>
  <si>
    <t xml:space="preserve">Nosnost: </t>
  </si>
  <si>
    <t>3,2 – 11,3 kg</t>
  </si>
  <si>
    <t>Naklopení:</t>
  </si>
  <si>
    <t>75° ↑ 70° / ↓ 5°</t>
  </si>
  <si>
    <t>Rotace vodorovná i svislá:</t>
  </si>
  <si>
    <t>360°</t>
  </si>
  <si>
    <t>Standardy upevnění:</t>
  </si>
  <si>
    <t>VESA FDMI MIS-D, 100/75, C (rozteč otvorů 100x100 mm a 75x75 mm)</t>
  </si>
  <si>
    <t>Záruka:</t>
  </si>
  <si>
    <t>10 let</t>
  </si>
  <si>
    <t>Volitelné příslušenství:</t>
  </si>
  <si>
    <t>dodání upevňovacího šroubu pro připevnění přes desku stolu</t>
  </si>
  <si>
    <t>Název</t>
  </si>
  <si>
    <t>Hodnota A</t>
  </si>
  <si>
    <t>Hodnota B</t>
  </si>
  <si>
    <t>Základní náklady</t>
  </si>
  <si>
    <t>Dodávka</t>
  </si>
  <si>
    <t>Doprava 3,60%, Přesun 1,00%</t>
  </si>
  <si>
    <t>Montáž - materiál</t>
  </si>
  <si>
    <t>Montáž - práce</t>
  </si>
  <si>
    <t>Mezisoučet 1</t>
  </si>
  <si>
    <t>PPV 1,00% z montáže: materiál + práce</t>
  </si>
  <si>
    <t>Nátěry</t>
  </si>
  <si>
    <t>Zednické práce</t>
  </si>
  <si>
    <t>PPV 0,00% z nátěrů a zemních prací</t>
  </si>
  <si>
    <t>Mezisoučet 2</t>
  </si>
  <si>
    <t>Rizika a pojištění 0,00% z mezisoučtu 2</t>
  </si>
  <si>
    <t>Opravy v záruce 0,00% z mezisoučtu 1</t>
  </si>
  <si>
    <t>Základní náklady celkem</t>
  </si>
  <si>
    <t>Vedlejší a ostatní náklady (VRN)</t>
  </si>
  <si>
    <t>Dokumentace skut.prov. 0,00% z mezisoučtu 2</t>
  </si>
  <si>
    <t>GZS 0,00% z pravé strany mezisoučtu 2</t>
  </si>
  <si>
    <t>Provozní vlivy 0,00% z pravé strany mezisoučtu 2</t>
  </si>
  <si>
    <t>Vedlejší a ostatní náklady (VRN) celkem</t>
  </si>
  <si>
    <t>Kompletační činnost</t>
  </si>
  <si>
    <t>Náklady celkem</t>
  </si>
  <si>
    <t>Základ a hodnota DPH 21%</t>
  </si>
  <si>
    <t>Základ a hodnota DPH 15%</t>
  </si>
  <si>
    <t>Náklady celkem s DPH</t>
  </si>
  <si>
    <t>Součty odstavců</t>
  </si>
  <si>
    <t>Materiál</t>
  </si>
  <si>
    <t>Montáž</t>
  </si>
  <si>
    <t>Dodávky</t>
  </si>
  <si>
    <t>Elektromontáže</t>
  </si>
  <si>
    <t>Pozice</t>
  </si>
  <si>
    <t>Mj</t>
  </si>
  <si>
    <t>Počet</t>
  </si>
  <si>
    <t>Materiál celkem</t>
  </si>
  <si>
    <t>Montáž celkem</t>
  </si>
  <si>
    <t>Cena celkem</t>
  </si>
  <si>
    <t>Při vyplňování výkazu výměr je nutné respektovat dále uvedené pokyny:</t>
  </si>
  <si>
    <t>1) Při zpracování nabídky je nutné využít všech částí (dílů) projektu pro provádění stavby, tj. technické zprávy vč. příloh a knihy výrobků, všechny výkresy, tabulky a specifikace materiálů.</t>
  </si>
  <si>
    <t>2) Součástí nabídkové ceny musí být veškeré náklady, aby cena byla konečná a zahrnovala celou dodávku a montáž</t>
  </si>
  <si>
    <t>3) Každá účastníkem zadávacího řízení vyplněná položka musí  cenově obsahovat veškeré technicky a logicky dovoditelné součásti dodávky a montáže (včetně údajů o podmínkách a úhradě licencí potřebných SW).</t>
  </si>
  <si>
    <t>4) Dodávky a montáže uvedené v nabídce musí být naceněny včetně veškerého souvisejícího doplňkového, podružného a montážního materiálu tak, aby celé zařízení bylo funkční a splňovalo všechny předpisy, které se na ně vztahují</t>
  </si>
  <si>
    <t>5) V případech, kdy jsou uvedeny typy konkrétních výrobků, je  to v souladu se Standardy Mendelu. Jde o prvky datového rozvaděče Cisco, které doplňují stávající instalaci, u které je požadováno dodání výrobků stejného výrobce školního systému Mendelu. Ve druhém případě jde o design zásuvek a ovladačů, které rozšiřují a doplňují stávající instalaci v učebně.</t>
  </si>
  <si>
    <t>Rozvodnice R4027, viz v.č. E60 bez řídícího modulu osvětlení</t>
  </si>
  <si>
    <t>ks</t>
  </si>
  <si>
    <t>Dodávky - celkem</t>
  </si>
  <si>
    <t>PODLAHOVÁ KRABICE S REDUKOVANOU HLOUBKOU 50 mm</t>
  </si>
  <si>
    <t>Rozměr 283 x 283, 16M, vertikální umístění přístrojů, kompletní pro lino</t>
  </si>
  <si>
    <t>Kovová instalační krab. do betonové podlahy pro krab. s reduk. hl. 50mm</t>
  </si>
  <si>
    <t>ZÁSUVKY 45x45,16A, 230V BÍLÁ DO PODLAHOVÉ KRABICE</t>
  </si>
  <si>
    <t>Zásuvka 45x45 s ochranou před přep., akust.signal.poruchy (optická)</t>
  </si>
  <si>
    <t>Zás. jednoduchá, 45x45, 16A,</t>
  </si>
  <si>
    <t>ZÁSUVKA DATOVÁ KEYSTONE PROFIL 45, KOMPLETNÍ</t>
  </si>
  <si>
    <t>Stíněná zásuvka datová s krytem a záclonkou, RJ 45-8, Cat.6A, označení</t>
  </si>
  <si>
    <t>AUDIO - VIDEO ZÁSUVKY MODULU 22,5x45 (45x45)</t>
  </si>
  <si>
    <t>PŘEDK. ZÁS. HDMI V1.4 1M 4K@60Hz, F/F do zemní krabice</t>
  </si>
  <si>
    <t>POP-UP KRABICE SE ZÁSUVKAMI DO STOLŮ, KIT</t>
  </si>
  <si>
    <t>Pop-up krabice do nábytku, 4 moduly, barva nerez</t>
  </si>
  <si>
    <t>Instalační sada pro montáž do nábytku, 4 moduly</t>
  </si>
  <si>
    <t>USB nabíječka 2x USB 5V, 2,4 A (katedra 2x)</t>
  </si>
  <si>
    <t>SVÍTIDLA A PRVKY ŘÍZENÍ OSVĚTLENÍ, KOMPONENTY</t>
  </si>
  <si>
    <t>JSOU SPECIFIKOVÁNY V ZÁLOŽCE KNIHA VÝROBKŮ</t>
  </si>
  <si>
    <t>Svítidlo LED 19W, předřadník ř. systému 4000°K, 2400 lm, 1,2m - ozn.A</t>
  </si>
  <si>
    <t>Čelo ke svítidlu ozn. A</t>
  </si>
  <si>
    <t>Lankový závěs ke svítidlu ozn. A</t>
  </si>
  <si>
    <t>Propojovací kabeláž pro svítidla ozn. A (kabel-vodiče Cu 3x2,5)</t>
  </si>
  <si>
    <t>Reflektor se zoomem LED 33W, předř. ř. systému 3000°K, 2500 lm - ozn.B</t>
  </si>
  <si>
    <t>Svítidlo LED 18W, 4000°K, 1500 lm, D 270 - ozn. NO</t>
  </si>
  <si>
    <t>Adaptér pro stropní montáž pro svítidlo ozn. NO</t>
  </si>
  <si>
    <t>Modul pro systém řízení osvětlení - širokopásmový vysílač</t>
  </si>
  <si>
    <t>Vysílací modul pro systém řízení osvětlení pro ovladače, dvoukanál</t>
  </si>
  <si>
    <t>Centrální řídící jednotka WIFI s rádiovým ovl., GSM brána vč. software</t>
  </si>
  <si>
    <t>Oživení a nastavení řídícího systému osvětlení s rádiovým řízením</t>
  </si>
  <si>
    <t>KABEL HDMI High Speed s Ethernetem, viz záložka Kniha výrobků</t>
  </si>
  <si>
    <t>zlacené kontakty, 4K@60Hz, 10m se zesilovačem, M/M</t>
  </si>
  <si>
    <t>zlacené kontakty, 4K@60Hz, délka do 2 m (doměřit v katedře)</t>
  </si>
  <si>
    <t>zlacené kontakty, 4K@60Hz, délka 5 m (doměřit dle skutečných tras)</t>
  </si>
  <si>
    <t>zlacené kontakty, 4K@60Hz, délka 7,5 m (doměřit dle skutečných tras)</t>
  </si>
  <si>
    <t>zlacené kontakty, 4K@60Hz, délka 10 m (doměřit dle skutečných tras)</t>
  </si>
  <si>
    <t>zlacené kontakty, 4K@60Hz, délka 15 m (doměřit dle skutečných tras)</t>
  </si>
  <si>
    <t>zlacené kontakty, 4K@60Hz, délka 20 m (doměřit dle skutečných tras)</t>
  </si>
  <si>
    <t>KABELÁŽ A PRVKY PRO AV TECHNIKU (dle konektorů AV)</t>
  </si>
  <si>
    <t>USB 3.0 repeater a prodlužovací kabel A/M-A/F 10m (se zesilovačem)</t>
  </si>
  <si>
    <t>Kabel USB 3.0 Super-speed 5Gbps A-B, 9pin, 1m (přípojný dle konektorů)</t>
  </si>
  <si>
    <t>Kabel USB 3.0 Super-speed 5Gbps A-B, 9pin, 2m (přípojný dle konektorů)</t>
  </si>
  <si>
    <t>Hi Qual. OFC kabel Jack 3,5mm - 2x CINCH RCA, M/M, 10m</t>
  </si>
  <si>
    <t>Kabel stereo, jack 3.5mm / cinch, délka 1,0m</t>
  </si>
  <si>
    <t>Kabel stereo, jack 3.5mm / cinch, délka 2m</t>
  </si>
  <si>
    <t>Reproduktorová dvoulinka 2x2,5, (7×32×0,12 mm², OCC)</t>
  </si>
  <si>
    <t>PŘEDK. ZÁS. JACK 3,5 1M stereo, F/F</t>
  </si>
  <si>
    <t>PŘEDK. ZÁS. USB 3.0 1M</t>
  </si>
  <si>
    <t>KAMERA IP do PZTS Mendelu, parametry viz záložka Kniha výrobků</t>
  </si>
  <si>
    <t>PoE, f=2,8 mm, color 0,1lux , light fighter,  IP67, IK10, držák</t>
  </si>
  <si>
    <t>Závěsný držák kamery na strop / ocelovou konstrukci</t>
  </si>
  <si>
    <t>Licence pro kamerový systém Mendelu ATEAS Security UNLIMITED</t>
  </si>
  <si>
    <t>Instalace, zap.kamery PZTS do systému Mendelu, zprovoznění</t>
  </si>
  <si>
    <t>Přep. ochrana IP kamery</t>
  </si>
  <si>
    <t>Čidlo pro sledování prostoru PIR, napojené na systém Mendelu</t>
  </si>
  <si>
    <t>PIR detektor</t>
  </si>
  <si>
    <t>KABEL DATOVÝ</t>
  </si>
  <si>
    <t>Kabel UTP 4p Cat 5a, zatažení</t>
  </si>
  <si>
    <t>Kabel UTP Cat 5a -  měření, pár, protokol</t>
  </si>
  <si>
    <t>Wi-fi ANTÉNA - ACESS POINT</t>
  </si>
  <si>
    <t>Anténa přisazená, parametry viz záložka Kniha výrobků</t>
  </si>
  <si>
    <t>ELEKTRONICKÁ KONTROLA VSTUPU - EKV</t>
  </si>
  <si>
    <t>Konektor stíněný, skládaný, zlacené kontakty; RJ 45-8p8c, Cat. 5e</t>
  </si>
  <si>
    <t>CYH 2x1,5 CR</t>
  </si>
  <si>
    <t>H05VV-F 4x1 bílá (CYSY), zatažení</t>
  </si>
  <si>
    <t>Skříňkový  zámek 12V=, nízkoodběrový, osaz. do skříněk a zásuvky katedry</t>
  </si>
  <si>
    <t>Krabice pro osazeni do stolu (katedry) pro čtečku karet</t>
  </si>
  <si>
    <t>Napojení do stávajícího systému EKV, programování - IIS Mendelu</t>
  </si>
  <si>
    <t>TÁHLA A VÝLOŽNÍKY PRO ŽLABY</t>
  </si>
  <si>
    <t>Různé profily, fixace na ocel konstrukci</t>
  </si>
  <si>
    <t>kg</t>
  </si>
  <si>
    <t>54</t>
  </si>
  <si>
    <t>U profil svislý, fixace na strop</t>
  </si>
  <si>
    <t>55</t>
  </si>
  <si>
    <t>Konstrukce pro vyrovnání reflektorů, fixace na strop, 4 ks</t>
  </si>
  <si>
    <t>56</t>
  </si>
  <si>
    <t>Svářečské práce vč. přípravy</t>
  </si>
  <si>
    <t>57</t>
  </si>
  <si>
    <t>Barva na ocelové konstrukce, shodná se stropem, základ+2x vrchní</t>
  </si>
  <si>
    <t>NOSNÉ KONSTR. PRO PŘÍSTR., ZÁVĚSY, EL. PRVKY, SVÍTIDLA</t>
  </si>
  <si>
    <t>58</t>
  </si>
  <si>
    <t>10kg</t>
  </si>
  <si>
    <t>KABELOVÉ CHRÁNIČKY TUHÉ</t>
  </si>
  <si>
    <t>59</t>
  </si>
  <si>
    <t>Trubka hrdlová tuhá 320 N PVC D 16/13,7 pevně, barva světle šedá</t>
  </si>
  <si>
    <t>60</t>
  </si>
  <si>
    <t>Trubka hrdlová tuhá 320 N PVC D 25/22,1 pevně, barva světle šedá</t>
  </si>
  <si>
    <t>61</t>
  </si>
  <si>
    <t>Trubka hrdlová tuhá 320 N PVC D 40/35,8 pevně, barva světle šedá</t>
  </si>
  <si>
    <t>62</t>
  </si>
  <si>
    <t>Spojka trubek D 16, barva světle šedá</t>
  </si>
  <si>
    <t>63</t>
  </si>
  <si>
    <t>Spojka trubek D 25, barva světle šedá</t>
  </si>
  <si>
    <t>Spojka trubek D 40, barva světle šedá</t>
  </si>
  <si>
    <t>65</t>
  </si>
  <si>
    <t>Příchytka pro trubku D16, barva světle šedá</t>
  </si>
  <si>
    <t>66</t>
  </si>
  <si>
    <t>Příchytka pro trubku D25, barva světle šedá</t>
  </si>
  <si>
    <t>67</t>
  </si>
  <si>
    <t>Příchytka pro trubku D40, barva světle šedá</t>
  </si>
  <si>
    <t>TRUBKA OHEBNÁ, VNITŘNÍ POVRCH TURBO</t>
  </si>
  <si>
    <t>68</t>
  </si>
  <si>
    <t>D 16 (∅16) PVC-U, šedá, zavěšení / SDK / do podlahy</t>
  </si>
  <si>
    <t>69</t>
  </si>
  <si>
    <t>D 25 (∅25) PVC-U, šedá, zavěšení / SDK / do podlahy</t>
  </si>
  <si>
    <t>70</t>
  </si>
  <si>
    <t>D 40 (∅40) PVC-U, šedá, zavěšení / SDK / do podlahy</t>
  </si>
  <si>
    <t>71</t>
  </si>
  <si>
    <t>D 50 (∅50) PVC-U, šedá, do SDK</t>
  </si>
  <si>
    <t>PODPARAPENÍ KANÁL</t>
  </si>
  <si>
    <t>72</t>
  </si>
  <si>
    <t>Kanál 90X55 parapetní dutý pro přímou montáž přístrojů modulů 45x45</t>
  </si>
  <si>
    <t>73</t>
  </si>
  <si>
    <t>Kryt koncová pro kanál 90X55</t>
  </si>
  <si>
    <t>POMOCNÝ A KOTVÍCÍ MATERIÁL PRO PŘÍCHYTKY TRUBEK</t>
  </si>
  <si>
    <t>74</t>
  </si>
  <si>
    <t>Šroub TEX do kovu s půlkulatou hlavou 3,9  vč. vrtání díry plech a beton</t>
  </si>
  <si>
    <t>75</t>
  </si>
  <si>
    <t>Šroub M4 s půlkulatou hlavou vč. vrtání díry do oceli a řezání závitů</t>
  </si>
  <si>
    <t>76</t>
  </si>
  <si>
    <t>20 STAHOVACÍ PÁSEK plast</t>
  </si>
  <si>
    <t>77</t>
  </si>
  <si>
    <t>35 STAHOVACÍ PÁSEK plast</t>
  </si>
  <si>
    <t>EKVIPOT. SVORKOVNICE V KRABICI DO KATEDRY</t>
  </si>
  <si>
    <t>78</t>
  </si>
  <si>
    <t>10 šroubů, s krytem pro připevnění vruty</t>
  </si>
  <si>
    <t>LIŠTA HRANATÁ DVOJITÝ ZÁMEK+ KRYTY, KOLENA</t>
  </si>
  <si>
    <t>79</t>
  </si>
  <si>
    <t>Lišta 40x40, dvojitý zámek</t>
  </si>
  <si>
    <t>80</t>
  </si>
  <si>
    <t>Lišta 60x40, dvojitý zámek</t>
  </si>
  <si>
    <t>INSTALAČNÍ KRABICE, SILNO, SLABO</t>
  </si>
  <si>
    <t>81</t>
  </si>
  <si>
    <t>Krabice přístrojová - do sádrokartonu D68 hl. 50/70 otvory z pružného mat.</t>
  </si>
  <si>
    <t>82</t>
  </si>
  <si>
    <t>Krabice přístrojová pro čtyři přístroje do SDK</t>
  </si>
  <si>
    <t>83</t>
  </si>
  <si>
    <t>Odbočná D68 - do SDK univ. vstupní otvory pružný mat., svorkovnice, víčko</t>
  </si>
  <si>
    <t>84</t>
  </si>
  <si>
    <t>Protahovací D68 - do SDK univ. vstupní otvory pružný mat., víčko</t>
  </si>
  <si>
    <t>85</t>
  </si>
  <si>
    <t>Krabice šedá se svorkovnicí, IP 40 pryž průchodka</t>
  </si>
  <si>
    <t>86</t>
  </si>
  <si>
    <t>Odbočná 97 - do SDK s víčkem</t>
  </si>
  <si>
    <t>87</t>
  </si>
  <si>
    <t>Odbočná 125 - do SDK s víčkem</t>
  </si>
  <si>
    <t>88</t>
  </si>
  <si>
    <t>Odbočná s víčkem 250 do SDK</t>
  </si>
  <si>
    <t>OVLADAČE ELEMENT, BÍLÁ/LEDOVÁ BÍLÁ (STÁVAJÍCÍ DESIGN)</t>
  </si>
  <si>
    <t>89</t>
  </si>
  <si>
    <t>Přístroj ovládače zapínacího dvojitého; řazení 1/0+1/0</t>
  </si>
  <si>
    <t>90</t>
  </si>
  <si>
    <t>Přístroj spínače žaluziového kolébkového; řazení 1+1 s blokováním</t>
  </si>
  <si>
    <t>91</t>
  </si>
  <si>
    <t>Kryt spínače kolébkového, dělený; d. Element; b. bílá / ledová bílá</t>
  </si>
  <si>
    <t>92</t>
  </si>
  <si>
    <t>Kryt spínače žaluziového kolébkového, dělený, s potiskem; d. Element</t>
  </si>
  <si>
    <t>93</t>
  </si>
  <si>
    <t>Rámeček 1 nás. vodorovný; b. bílá/ledová bílá</t>
  </si>
  <si>
    <t>94</t>
  </si>
  <si>
    <t>Rámeček 2 nás. vodorovný; b. bílá/ledová bílá</t>
  </si>
  <si>
    <t>95</t>
  </si>
  <si>
    <t>Rámeček 4 nás. vodorovný; b.bílá/ledová bílá</t>
  </si>
  <si>
    <t>ZÁSUVKY nástěnné 230V - umístění na strop</t>
  </si>
  <si>
    <t>96</t>
  </si>
  <si>
    <t>Krabice nástěnná pro přístroje profil 45, pro průb.montáž; b. bílá</t>
  </si>
  <si>
    <t>97</t>
  </si>
  <si>
    <t>Zásuvka 45x45 s ochranou před přep., akust.signal.poruchy; bílá</t>
  </si>
  <si>
    <t>98</t>
  </si>
  <si>
    <t>Zás. jednoduchá 45x45 16A,  b. bílá</t>
  </si>
  <si>
    <t>ZÁSUVKY nástěnné 230V kompletní - umístění do krabic v SDK</t>
  </si>
  <si>
    <t>99</t>
  </si>
  <si>
    <t>Zás.jednonásobná 16A, shodný design se stávajícím Element</t>
  </si>
  <si>
    <t>100</t>
  </si>
  <si>
    <t>Zás.dvojnás.s natočenou dutinou, shodný design se stávajícím Element</t>
  </si>
  <si>
    <t>ZÁSUVKA NN, S USB NABÍJENÍM, ELEMENT</t>
  </si>
  <si>
    <t>101</t>
  </si>
  <si>
    <t>5569E-A02357 01 Zásuvka jednonásobná (bezšroubové svorky), s ochranným kolíkem, s clonkami, s USB nabíjením; řazení 2P+PE; d. Time, Element; b. bílá / ledová bílá</t>
  </si>
  <si>
    <t>ZÁSUVKOVÉ BLOKY, parametry viz záložka Kniha výrobků</t>
  </si>
  <si>
    <t>102</t>
  </si>
  <si>
    <t>Blok se 6 zásuvkami 2P + T, popis viz Kniha výrobků</t>
  </si>
  <si>
    <t>103</t>
  </si>
  <si>
    <t>Blok se 4 zásuvkami 2P + T, popis viz Kniha výrobků</t>
  </si>
  <si>
    <t>104</t>
  </si>
  <si>
    <t>Silová flexo šňůra s rovnou zástrčkou, průřez 3x2,5, délka do 2m</t>
  </si>
  <si>
    <t>105</t>
  </si>
  <si>
    <t>Kompletace, instalace zásuvkové lišty do 6-ti násobné zásuvkové lišty</t>
  </si>
  <si>
    <t>Přepěťová ochrana s VF filtrem, parametry viz záložka Kniha výrobků</t>
  </si>
  <si>
    <t>106</t>
  </si>
  <si>
    <t>Instalace před chráněné zařízení, s uzemňovací svorkou (třída I), 16 A</t>
  </si>
  <si>
    <t>107</t>
  </si>
  <si>
    <t>Nehořlavá podložka 30x30 cm bezazbest., třída A1 (2x podložka 120x60)</t>
  </si>
  <si>
    <t>ZÁSUVKA DATOVÁ NÁSTĚNNÁ, SHODNÝ DESIGN, ELEMENT</t>
  </si>
  <si>
    <t>108</t>
  </si>
  <si>
    <t>Zás.dvojitá Cat 6A stíněná, do nástěnné krabice, kompletní, clonky</t>
  </si>
  <si>
    <t>ZÁSUVKA DATOVÁ DO SDK, SHODNÝ DESIGN, ELEMENT</t>
  </si>
  <si>
    <t>109</t>
  </si>
  <si>
    <t>Zás.jednoduchá Cat 6A stíněná, kompletní, b stáv. designu</t>
  </si>
  <si>
    <t>ZÁSUVKA DATOVÁ M 22,5x45 PRO PŘÍMOU MOTÁŽ DO KANÁLU</t>
  </si>
  <si>
    <t>110</t>
  </si>
  <si>
    <t>Zás.jednoduchá Cat 6A stíněná, kompletní, b bílá</t>
  </si>
  <si>
    <t>KABEL SILOVÝ,IZOLACE PVC</t>
  </si>
  <si>
    <t>111</t>
  </si>
  <si>
    <t>CYKY-J 3x1.5 , pevně</t>
  </si>
  <si>
    <t>112</t>
  </si>
  <si>
    <t>CYKY-J 3x2.5 , pevně</t>
  </si>
  <si>
    <t>113</t>
  </si>
  <si>
    <t>CYKY-O 5x1,5 , pevně</t>
  </si>
  <si>
    <t>114</t>
  </si>
  <si>
    <t>CYKY-J 5x6 , pevně</t>
  </si>
  <si>
    <t>115</t>
  </si>
  <si>
    <t>Flexibilní kabel CYSY 3x2.5mm kulatý šedý (H05VV-F) 500V, zatažení</t>
  </si>
  <si>
    <t>VODIČ JEDNOŽILOVÝ, IZOLACE PVC POSPOJ.</t>
  </si>
  <si>
    <t>116</t>
  </si>
  <si>
    <t>H07V-U 4 mm2, zž, pevně</t>
  </si>
  <si>
    <t>UKONČENÍ KABELŮ DO</t>
  </si>
  <si>
    <t>117</t>
  </si>
  <si>
    <t xml:space="preserve"> 4x4  mm2</t>
  </si>
  <si>
    <t>118</t>
  </si>
  <si>
    <t xml:space="preserve"> 5x10  mm2</t>
  </si>
  <si>
    <t>UKONČENÍ VODIČŮ NA SVORKOVNICI</t>
  </si>
  <si>
    <t>119</t>
  </si>
  <si>
    <t xml:space="preserve"> Do  4 mm2</t>
  </si>
  <si>
    <t>MONTÁŽ ROZVODNIC, OSAZENÍ</t>
  </si>
  <si>
    <t>120</t>
  </si>
  <si>
    <t>Plastových 20 kg  do SDK</t>
  </si>
  <si>
    <t>DOPLNĚNÍ STÁVAJÍCÍHO ROZVADĚČE RS4.2</t>
  </si>
  <si>
    <t>121</t>
  </si>
  <si>
    <t>jistič 3f, 32/C/3, 10kA, řadová svorka, vývodka</t>
  </si>
  <si>
    <t>122</t>
  </si>
  <si>
    <t>jistič 1f, 16/B/1, 10kA, řadová svorka, vývodka</t>
  </si>
  <si>
    <t>123</t>
  </si>
  <si>
    <t>jistič 1f, 16/C/1, 10kA, řadová svorka, vývodka</t>
  </si>
  <si>
    <t>PRÁCE V SILOVÉM ROZVADĚČI</t>
  </si>
  <si>
    <t>124</t>
  </si>
  <si>
    <t>Úprava stávající zapojení hlavního osvětlení pro Q33</t>
  </si>
  <si>
    <t>125</t>
  </si>
  <si>
    <t>Úprava stávající zapojení nouzového osvětlení pro Q33</t>
  </si>
  <si>
    <t>126</t>
  </si>
  <si>
    <t>Zřízení vývodů, popisné štítky kabelů, popisy, bužírky</t>
  </si>
  <si>
    <t>DATOVÁ KABELÁŽ A OSTATNÍ</t>
  </si>
  <si>
    <t>127</t>
  </si>
  <si>
    <t>Kabel stíněný F/FTP 4p Cat 6A (stínění párů a všech párů), zatažení</t>
  </si>
  <si>
    <t>128</t>
  </si>
  <si>
    <t>Kabel stíněný UTP 4p Cat 5, zatažení</t>
  </si>
  <si>
    <t>129</t>
  </si>
  <si>
    <t>Kabel stíněný FTP -  měření (pár), protokol</t>
  </si>
  <si>
    <t>130</t>
  </si>
  <si>
    <t>Ukončení párů kabelu F/FTP 4P na patch panelu racku</t>
  </si>
  <si>
    <t>131</t>
  </si>
  <si>
    <t>Uzemnění stínění kabelu FTP Cat 6A</t>
  </si>
  <si>
    <t>DATOVÝ KONEKTRO S/FTP Cat 6A</t>
  </si>
  <si>
    <t>132</t>
  </si>
  <si>
    <t>Stíněný konektor s krytkou RJ45</t>
  </si>
  <si>
    <t>INSTALACE LAN, ZAPOJENÍ</t>
  </si>
  <si>
    <t>133</t>
  </si>
  <si>
    <t>Vysvazkování kabeláže v trase, nové i původní</t>
  </si>
  <si>
    <t>134</t>
  </si>
  <si>
    <t>Značení a popis na výstupu, v trase a ukončení</t>
  </si>
  <si>
    <t>135</t>
  </si>
  <si>
    <t>Kompletace LAN</t>
  </si>
  <si>
    <t>DOPLNĚNÍ DATOVÉHO ROZVADĚČE DR-4V</t>
  </si>
  <si>
    <t>136</t>
  </si>
  <si>
    <t>Switch 10/100/1000 48port, specifikace viz TZ, Cisco WS-C2960X-48TD-L</t>
  </si>
  <si>
    <t>137</t>
  </si>
  <si>
    <t>Uzem. patch panel 24 p. UTP 1U, CAT6A s vyvaz. lištou a keystone, Cisco</t>
  </si>
  <si>
    <t>138</t>
  </si>
  <si>
    <t>SFP modul MM 1G, Cisco, originál (GLC-SX-MMD, 1000BASE-SX SFP)</t>
  </si>
  <si>
    <t>139</t>
  </si>
  <si>
    <t>Práce v datovém rozvaděči (přeinstal., nové zapojení, osazení nového)</t>
  </si>
  <si>
    <t>Patch kabel, dvojité stínění (PiMF), High-speed Ethernet až 10 Gbit/s</t>
  </si>
  <si>
    <t>140</t>
  </si>
  <si>
    <t>Cat 6A S/FTP,  RJ45, zlacený, 0.5m, trojvrstvý velmi ohebný PVC / ABS</t>
  </si>
  <si>
    <t>141</t>
  </si>
  <si>
    <t>Cat 6A S/FTP,  RJ45, zlacený, 1.5m, trojvrstvý velmi ohebný PVC / ABS</t>
  </si>
  <si>
    <t>142</t>
  </si>
  <si>
    <t>Cat 6A S/FTP,  RJ45, zlacený, 2.5m, trojvrstvý velmi ohebný PVC / ABS</t>
  </si>
  <si>
    <t>143</t>
  </si>
  <si>
    <t>Cat 6A S/FTP,  RJ45, zlacený, 3m, trojvrstvý velmi ohebný PVC / ABS</t>
  </si>
  <si>
    <t>DRŽÁK MONITORU DVOURAMENNÝ, viz záložka Kniha výrobků</t>
  </si>
  <si>
    <t>144</t>
  </si>
  <si>
    <t>Zdvih 33cm, naklopení 75°“70° / ”5°, vodorov. i svislá 360° rotace</t>
  </si>
  <si>
    <t>145</t>
  </si>
  <si>
    <t>Montážní sada pro uchycení držáku prošroubováním přes desku stolu</t>
  </si>
  <si>
    <t>UTĚSŇOVACÍ HMOTY, IZOLAČNÍ MATERIÁLY</t>
  </si>
  <si>
    <t>146</t>
  </si>
  <si>
    <t>Silikonový tmel, kartuš 330ml</t>
  </si>
  <si>
    <t>147</t>
  </si>
  <si>
    <t>Izol. hadice smrštitelná</t>
  </si>
  <si>
    <t>PROTIPOŽÁRNÍ MATERIÁL ODOLNOST EI45</t>
  </si>
  <si>
    <t>148</t>
  </si>
  <si>
    <t>Pěna cartouche 700 ml</t>
  </si>
  <si>
    <t>DEMONTÁŽ A OPĚTOVNÁ MONTÁŽ</t>
  </si>
  <si>
    <t>149</t>
  </si>
  <si>
    <t>Drátěných podhledů - lamely délky 2m (16x2)</t>
  </si>
  <si>
    <t>VYBAVENÍ STUDENTSKÝCH STOLŮ</t>
  </si>
  <si>
    <t>150</t>
  </si>
  <si>
    <t>Bužírka - organizér kabelů spirálový, 10 m</t>
  </si>
  <si>
    <t>DEMONTÁŽ AV TECHNIKY, INSTALAČNÍCH PRVKŮ A KABELÁŽE</t>
  </si>
  <si>
    <t>151</t>
  </si>
  <si>
    <t>Dataprojektor vč. držáku</t>
  </si>
  <si>
    <t>152</t>
  </si>
  <si>
    <t>Svítidla přisazená, ovladače, ekol. likvidace</t>
  </si>
  <si>
    <t>153</t>
  </si>
  <si>
    <t>Kabeláž, silno i slabo, úprava původních vývodů, ekol. likvidace</t>
  </si>
  <si>
    <t>154</t>
  </si>
  <si>
    <t>Odpojení okruhu původního vývodu osvětlení, značení, ekol. likvidace</t>
  </si>
  <si>
    <t>155</t>
  </si>
  <si>
    <t>Dat. proj., uložení do skladu v budově Q</t>
  </si>
  <si>
    <t>PRÁCE NA EL. INSTALACÍCH MIMO CENÍKOVÉ POLOŽKY</t>
  </si>
  <si>
    <t>156</t>
  </si>
  <si>
    <t>Úprava el. instalace dle uživatele v průběhu prací</t>
  </si>
  <si>
    <t>157</t>
  </si>
  <si>
    <t>Zapojení zatemňovacího systému děleného, nastavení</t>
  </si>
  <si>
    <t>VYBAVENÍ AV A PC SKŘÍNĚK, NASTAVENÍ POLIC</t>
  </si>
  <si>
    <t>158</t>
  </si>
  <si>
    <t>Rozmístění techniky a ostaních prvků, doměření kabeláže</t>
  </si>
  <si>
    <t>ÚPRAVA CHRÁNIČEK S KABELÁŽÍ AV TECHNIKY</t>
  </si>
  <si>
    <t>159</t>
  </si>
  <si>
    <t>Zkrácení v novém kanále při křížení pod skříňkou 1, ošetření stávajících</t>
  </si>
  <si>
    <t>HODINOVE ZUCTOVACI SAZBY</t>
  </si>
  <si>
    <t>160</t>
  </si>
  <si>
    <t>Zabezpeceni pracoviste</t>
  </si>
  <si>
    <t>161</t>
  </si>
  <si>
    <t xml:space="preserve"> Montáž mimo ceníkové položky</t>
  </si>
  <si>
    <t>162</t>
  </si>
  <si>
    <t>Koordinační činnost, spolupráce s navazujícími profesemi</t>
  </si>
  <si>
    <t>ZEDNICKÁ VÝPOMOC</t>
  </si>
  <si>
    <t>163</t>
  </si>
  <si>
    <t>pro elektromontáže</t>
  </si>
  <si>
    <t>164</t>
  </si>
  <si>
    <t>Průběžný úlid po dobu stavby pro zamezení prašnosti v učebně i chodbě</t>
  </si>
  <si>
    <t>BOURACÍ PRÁCE, ČÁSTEČNÉ ZAPRAVENÍ SDK STĚN</t>
  </si>
  <si>
    <t>165</t>
  </si>
  <si>
    <t>Zajištění kabeláže, otvory do 500x100</t>
  </si>
  <si>
    <t>PROVEDENI REVIZNICH ZKOUSEK</t>
  </si>
  <si>
    <t>166</t>
  </si>
  <si>
    <t xml:space="preserve"> Revizni technik silnoproud</t>
  </si>
  <si>
    <t>HOD. ZÚČTOVACÍ SAZBY HLAVA XI - SLABOPROUD</t>
  </si>
  <si>
    <t>167</t>
  </si>
  <si>
    <t>Kompl. zkouš., výchozí revize, zkušební provoz</t>
  </si>
  <si>
    <t>PROJEKTY SKUTEČNÉHO PROVEDENÍ</t>
  </si>
  <si>
    <t>3x paré v papírové podobě, 2x digitální - formát AutoCAD-dwg na CD</t>
  </si>
  <si>
    <t>cena je součástí vedlejších a ostatních nákladů (VRN)</t>
  </si>
  <si>
    <t>168</t>
  </si>
  <si>
    <t>Podružný materiál</t>
  </si>
  <si>
    <t>Elektromontáže - celkem</t>
  </si>
  <si>
    <t>Hodnota</t>
  </si>
  <si>
    <t>Nadpis rekapitulace</t>
  </si>
  <si>
    <t>Seznam prací a dodávek elektrotechnických zařízení</t>
  </si>
  <si>
    <t>Akce</t>
  </si>
  <si>
    <t>ELEKTROINSTALAČNÍ PRÁCE V BUDOVĚ Q
V Q04, Q33, Q13 A P1048</t>
  </si>
  <si>
    <t>Projekt</t>
  </si>
  <si>
    <t>1.1.1.4.21 VYBAVENÍ MÍSTNOSTI PRO TÝMOVOU
PRÁCI STUDENTŮ N4027/Q33</t>
  </si>
  <si>
    <t>Investor</t>
  </si>
  <si>
    <t>Mendelova univerzita v Brně, Zemědělská 1</t>
  </si>
  <si>
    <t>Z. č.</t>
  </si>
  <si>
    <t>15/19</t>
  </si>
  <si>
    <t>A. č.</t>
  </si>
  <si>
    <t>E370/15/19</t>
  </si>
  <si>
    <t>Smlouva</t>
  </si>
  <si>
    <t>Vypracoval</t>
  </si>
  <si>
    <t>Ing. Jiří Kozlovský, Projekce ELEKTRO, Purkyňova 95a, Brno</t>
  </si>
  <si>
    <t>Kontroloval</t>
  </si>
  <si>
    <t>ING. KOZLOVSKÝ</t>
  </si>
  <si>
    <t>Datum</t>
  </si>
  <si>
    <t>Zpracovatel</t>
  </si>
  <si>
    <t>CÚ</t>
  </si>
  <si>
    <t>Poznámka</t>
  </si>
  <si>
    <t>Uvedené ceny jsou v Kč a nezahrnují DPH, pokud to není uvedeno.</t>
  </si>
  <si>
    <t>Doprava dodávek  (3,6) %</t>
  </si>
  <si>
    <t>Přesun dodávek  (1) %</t>
  </si>
  <si>
    <t>PPV  (1 nebo 6) %</t>
  </si>
  <si>
    <t>PPV zemních prací, nátěrů  (1) %</t>
  </si>
  <si>
    <t>Dokumentace skut.prov. (1 - 1,5) %</t>
  </si>
  <si>
    <t>Rizika a pojištění  (1 - 1,5) %</t>
  </si>
  <si>
    <t>Opravy v záruce  (5 - 7) %</t>
  </si>
  <si>
    <t>GZS  (3,25 nebo 8,4) %</t>
  </si>
  <si>
    <t>Provozní vlivy  %</t>
  </si>
  <si>
    <t>Kompletační činnost - a</t>
  </si>
  <si>
    <t>Kompletační činnost - b (koeficient)</t>
  </si>
  <si>
    <t>0,952842</t>
  </si>
  <si>
    <t>Kompletační činnost - k1</t>
  </si>
  <si>
    <t>Kompletační činnost - k2</t>
  </si>
  <si>
    <t>Roční nárůst cen 1   %</t>
  </si>
  <si>
    <t>Roční nárůst cen 2   %</t>
  </si>
  <si>
    <t>1. sazba DPH %
- i pro přirážky rekapitulace</t>
  </si>
  <si>
    <t>2. sazba DPH %</t>
  </si>
  <si>
    <t>Procento pomocného mat. % 1</t>
  </si>
  <si>
    <t>Procento pomocného mat. % 2</t>
  </si>
  <si>
    <t>Procento pomocného mat. % 3</t>
  </si>
  <si>
    <t>Příkon LED: 29W, příkon max.: 33W</t>
  </si>
  <si>
    <t>Teplota: 3000°K, CRI:  ≥80, světelný tok LED: 3200 lm, svítidla: 2500 lm, 76 lm/W</t>
  </si>
  <si>
    <t xml:space="preserve">POZNÁMKA: 
Kniha výrobků je součástí elektronické podoby Souhrnného výpisu materiálu. V tištěné (papírové) podobě je Kniha výrobků součástí technické zprávy. </t>
  </si>
  <si>
    <t>SOUHRNNÝ VÝPIS MATERIÁLU STAVBY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</si>
</sst>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%"/>
    <numFmt numFmtId="165" formatCode="#,##0.00000"/>
    <numFmt numFmtId="166" formatCode="#,##0.000"/>
  </numFmts>
  <fonts count="58" x14ac:knownFonts="1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  <family val="1"/>
      <charset val="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charset val="238"/>
      <scheme val="minor"/>
    </font>
    <font>
      <b/>
      <sz val="16"/>
      <name val="Arial CE"/>
      <charset val="238"/>
    </font>
    <font>
      <b/>
      <sz val="12"/>
      <name val="Arial CE"/>
      <charset val="238"/>
    </font>
    <font>
      <b/>
      <sz val="18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3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u/>
      <sz val="11"/>
      <name val="Arial"/>
      <family val="2"/>
      <charset val="238"/>
    </font>
    <font>
      <b/>
      <u/>
      <sz val="12"/>
      <name val="Arial"/>
      <family val="2"/>
      <charset val="238"/>
    </font>
    <font>
      <vertAlign val="subscript"/>
      <sz val="11"/>
      <name val="Arial"/>
      <family val="2"/>
      <charset val="238"/>
    </font>
    <font>
      <i/>
      <sz val="10"/>
      <name val="Arial"/>
      <family val="2"/>
      <charset val="238"/>
    </font>
    <font>
      <sz val="11"/>
      <name val="Symbol"/>
      <family val="1"/>
      <charset val="2"/>
    </font>
    <font>
      <sz val="7"/>
      <name val="Times New Roman"/>
      <family val="1"/>
      <charset val="238"/>
    </font>
    <font>
      <sz val="12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6"/>
      <name val="Arial CE"/>
      <family val="2"/>
    </font>
  </fonts>
  <fills count="11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D2D2D2"/>
      </patternFill>
    </fill>
    <fill>
      <patternFill patternType="solid">
        <fgColor rgb="FFFFC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0FEE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AFF"/>
        <bgColor indexed="64"/>
      </patternFill>
    </fill>
    <fill>
      <patternFill patternType="solid">
        <fgColor rgb="FFBFEBFF"/>
        <bgColor indexed="64"/>
      </patternFill>
    </fill>
    <fill>
      <patternFill patternType="solid">
        <fgColor rgb="FFFFFFE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3">
    <xf numFmtId="0" fontId="0" fillId="0" borderId="0"/>
    <xf numFmtId="0" fontId="34" fillId="0" borderId="0" applyNumberFormat="0" applyFill="0" applyBorder="0" applyAlignment="0" applyProtection="0"/>
    <xf numFmtId="0" fontId="1" fillId="0" borderId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19" fillId="3" borderId="0" xfId="0" applyFont="1" applyFill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" fontId="21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4" fontId="17" fillId="0" borderId="12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vertical="center"/>
    </xf>
    <xf numFmtId="165" fontId="17" fillId="0" borderId="0" xfId="0" applyNumberFormat="1" applyFont="1" applyBorder="1" applyAlignment="1">
      <alignment vertical="center"/>
    </xf>
    <xf numFmtId="4" fontId="17" fillId="0" borderId="13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26" fillId="0" borderId="17" xfId="0" applyNumberFormat="1" applyFont="1" applyBorder="1" applyAlignment="1">
      <alignment vertical="center"/>
    </xf>
    <xf numFmtId="4" fontId="26" fillId="0" borderId="18" xfId="0" applyNumberFormat="1" applyFont="1" applyBorder="1" applyAlignment="1">
      <alignment vertical="center"/>
    </xf>
    <xf numFmtId="165" fontId="26" fillId="0" borderId="18" xfId="0" applyNumberFormat="1" applyFont="1" applyBorder="1" applyAlignment="1">
      <alignment vertical="center"/>
    </xf>
    <xf numFmtId="4" fontId="26" fillId="0" borderId="19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Protection="1"/>
    <xf numFmtId="0" fontId="27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0" fontId="0" fillId="3" borderId="0" xfId="0" applyFont="1" applyFill="1" applyAlignment="1">
      <alignment vertical="center"/>
    </xf>
    <xf numFmtId="0" fontId="5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right" vertical="center"/>
    </xf>
    <xf numFmtId="0" fontId="5" fillId="3" borderId="5" xfId="0" applyFont="1" applyFill="1" applyBorder="1" applyAlignment="1">
      <alignment horizontal="center" vertical="center"/>
    </xf>
    <xf numFmtId="4" fontId="5" fillId="3" borderId="5" xfId="0" applyNumberFormat="1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18" xfId="0" applyFont="1" applyBorder="1" applyAlignment="1">
      <alignment horizontal="left" vertical="center"/>
    </xf>
    <xf numFmtId="0" fontId="7" fillId="0" borderId="18" xfId="0" applyFont="1" applyBorder="1" applyAlignment="1">
      <alignment vertical="center"/>
    </xf>
    <xf numFmtId="4" fontId="7" fillId="0" borderId="18" xfId="0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18" xfId="0" applyFont="1" applyBorder="1" applyAlignment="1">
      <alignment horizontal="left" vertical="center"/>
    </xf>
    <xf numFmtId="0" fontId="8" fillId="0" borderId="18" xfId="0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1" fillId="0" borderId="0" xfId="0" applyNumberFormat="1" applyFont="1" applyAlignment="1"/>
    <xf numFmtId="165" fontId="29" fillId="0" borderId="10" xfId="0" applyNumberFormat="1" applyFont="1" applyBorder="1" applyAlignment="1"/>
    <xf numFmtId="165" fontId="29" fillId="0" borderId="11" xfId="0" applyNumberFormat="1" applyFont="1" applyBorder="1" applyAlignment="1"/>
    <xf numFmtId="4" fontId="30" fillId="0" borderId="0" xfId="0" applyNumberFormat="1" applyFont="1" applyAlignment="1">
      <alignment vertical="center"/>
    </xf>
    <xf numFmtId="0" fontId="9" fillId="0" borderId="3" xfId="0" applyFont="1" applyBorder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9" fillId="0" borderId="12" xfId="0" applyFont="1" applyBorder="1" applyAlignment="1"/>
    <xf numFmtId="0" fontId="9" fillId="0" borderId="0" xfId="0" applyFont="1" applyBorder="1" applyAlignment="1"/>
    <xf numFmtId="165" fontId="9" fillId="0" borderId="0" xfId="0" applyNumberFormat="1" applyFont="1" applyBorder="1" applyAlignment="1"/>
    <xf numFmtId="165" fontId="9" fillId="0" borderId="13" xfId="0" applyNumberFormat="1" applyFont="1" applyBorder="1" applyAlignme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4" fontId="8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0" fillId="0" borderId="12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165" fontId="20" fillId="0" borderId="0" xfId="0" applyNumberFormat="1" applyFont="1" applyBorder="1" applyAlignment="1">
      <alignment vertical="center"/>
    </xf>
    <xf numFmtId="165" fontId="20" fillId="0" borderId="13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12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2" fillId="0" borderId="12" xfId="0" applyFont="1" applyBorder="1" applyAlignment="1">
      <alignment horizontal="left" vertical="center"/>
    </xf>
    <xf numFmtId="0" fontId="32" fillId="0" borderId="0" xfId="0" applyFont="1" applyBorder="1" applyAlignment="1">
      <alignment horizontal="center"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center" vertical="center"/>
    </xf>
    <xf numFmtId="165" fontId="20" fillId="0" borderId="18" xfId="0" applyNumberFormat="1" applyFont="1" applyBorder="1" applyAlignment="1">
      <alignment vertical="center"/>
    </xf>
    <xf numFmtId="165" fontId="20" fillId="0" borderId="19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19" fillId="0" borderId="20" xfId="0" applyFont="1" applyBorder="1" applyAlignment="1" applyProtection="1">
      <alignment horizontal="center" vertical="center"/>
    </xf>
    <xf numFmtId="49" fontId="19" fillId="0" borderId="20" xfId="0" applyNumberFormat="1" applyFont="1" applyBorder="1" applyAlignment="1" applyProtection="1">
      <alignment horizontal="left" vertical="center" wrapText="1"/>
    </xf>
    <xf numFmtId="0" fontId="19" fillId="0" borderId="20" xfId="0" applyFont="1" applyBorder="1" applyAlignment="1" applyProtection="1">
      <alignment horizontal="left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166" fontId="19" fillId="0" borderId="20" xfId="0" applyNumberFormat="1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6" fontId="11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6" fontId="12" fillId="0" borderId="0" xfId="0" applyNumberFormat="1" applyFont="1" applyAlignment="1" applyProtection="1">
      <alignment vertical="center"/>
    </xf>
    <xf numFmtId="0" fontId="9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32" fillId="0" borderId="20" xfId="0" applyFont="1" applyBorder="1" applyAlignment="1" applyProtection="1">
      <alignment horizontal="center" vertical="center"/>
    </xf>
    <xf numFmtId="49" fontId="32" fillId="0" borderId="20" xfId="0" applyNumberFormat="1" applyFont="1" applyBorder="1" applyAlignment="1" applyProtection="1">
      <alignment horizontal="left" vertical="center" wrapText="1"/>
    </xf>
    <xf numFmtId="0" fontId="32" fillId="0" borderId="20" xfId="0" applyFont="1" applyBorder="1" applyAlignment="1" applyProtection="1">
      <alignment horizontal="left" vertical="center" wrapText="1"/>
    </xf>
    <xf numFmtId="0" fontId="32" fillId="0" borderId="20" xfId="0" applyFont="1" applyBorder="1" applyAlignment="1" applyProtection="1">
      <alignment horizontal="center" vertical="center" wrapText="1"/>
    </xf>
    <xf numFmtId="166" fontId="32" fillId="0" borderId="20" xfId="0" applyNumberFormat="1" applyFont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4" fontId="19" fillId="0" borderId="20" xfId="0" applyNumberFormat="1" applyFont="1" applyBorder="1" applyAlignment="1" applyProtection="1">
      <alignment vertical="center"/>
    </xf>
    <xf numFmtId="4" fontId="8" fillId="0" borderId="0" xfId="0" applyNumberFormat="1" applyFont="1" applyAlignment="1" applyProtection="1"/>
    <xf numFmtId="4" fontId="7" fillId="0" borderId="0" xfId="0" applyNumberFormat="1" applyFont="1" applyAlignment="1" applyProtection="1"/>
    <xf numFmtId="4" fontId="19" fillId="4" borderId="20" xfId="0" applyNumberFormat="1" applyFont="1" applyFill="1" applyBorder="1" applyAlignment="1" applyProtection="1">
      <alignment vertical="center"/>
      <protection locked="0"/>
    </xf>
    <xf numFmtId="0" fontId="37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/>
    </xf>
    <xf numFmtId="0" fontId="42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38" fillId="0" borderId="0" xfId="0" applyFont="1" applyAlignment="1">
      <alignment horizontal="left" vertical="center" indent="14"/>
    </xf>
    <xf numFmtId="0" fontId="48" fillId="0" borderId="0" xfId="0" applyFont="1" applyAlignment="1">
      <alignment horizontal="left" vertical="center" indent="3"/>
    </xf>
    <xf numFmtId="0" fontId="0" fillId="4" borderId="0" xfId="0" applyFill="1" applyAlignment="1" applyProtection="1">
      <alignment horizontal="left" vertical="top" wrapText="1"/>
      <protection locked="0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top"/>
    </xf>
    <xf numFmtId="0" fontId="50" fillId="0" borderId="0" xfId="0" applyFont="1" applyAlignment="1">
      <alignment vertical="center"/>
    </xf>
    <xf numFmtId="49" fontId="51" fillId="5" borderId="21" xfId="2" applyNumberFormat="1" applyFont="1" applyFill="1" applyBorder="1" applyAlignment="1">
      <alignment horizontal="left"/>
    </xf>
    <xf numFmtId="4" fontId="51" fillId="5" borderId="21" xfId="2" applyNumberFormat="1" applyFont="1" applyFill="1" applyBorder="1" applyAlignment="1">
      <alignment horizontal="left"/>
    </xf>
    <xf numFmtId="0" fontId="1" fillId="0" borderId="21" xfId="2" applyBorder="1"/>
    <xf numFmtId="0" fontId="1" fillId="0" borderId="0" xfId="2"/>
    <xf numFmtId="4" fontId="1" fillId="0" borderId="0" xfId="2" applyNumberFormat="1"/>
    <xf numFmtId="49" fontId="52" fillId="6" borderId="21" xfId="2" applyNumberFormat="1" applyFont="1" applyFill="1" applyBorder="1" applyAlignment="1">
      <alignment horizontal="left"/>
    </xf>
    <xf numFmtId="4" fontId="52" fillId="6" borderId="21" xfId="2" applyNumberFormat="1" applyFont="1" applyFill="1" applyBorder="1" applyAlignment="1">
      <alignment horizontal="right"/>
    </xf>
    <xf numFmtId="49" fontId="51" fillId="7" borderId="21" xfId="2" applyNumberFormat="1" applyFont="1" applyFill="1" applyBorder="1" applyAlignment="1">
      <alignment horizontal="left"/>
    </xf>
    <xf numFmtId="4" fontId="51" fillId="7" borderId="21" xfId="2" applyNumberFormat="1" applyFont="1" applyFill="1" applyBorder="1" applyAlignment="1">
      <alignment horizontal="right"/>
    </xf>
    <xf numFmtId="49" fontId="53" fillId="8" borderId="21" xfId="2" applyNumberFormat="1" applyFont="1" applyFill="1" applyBorder="1" applyAlignment="1">
      <alignment horizontal="left"/>
    </xf>
    <xf numFmtId="4" fontId="53" fillId="8" borderId="21" xfId="2" applyNumberFormat="1" applyFont="1" applyFill="1" applyBorder="1" applyAlignment="1">
      <alignment horizontal="right"/>
    </xf>
    <xf numFmtId="49" fontId="54" fillId="9" borderId="21" xfId="2" applyNumberFormat="1" applyFont="1" applyFill="1" applyBorder="1" applyAlignment="1">
      <alignment horizontal="left"/>
    </xf>
    <xf numFmtId="4" fontId="54" fillId="9" borderId="21" xfId="2" applyNumberFormat="1" applyFont="1" applyFill="1" applyBorder="1" applyAlignment="1">
      <alignment horizontal="right"/>
    </xf>
    <xf numFmtId="49" fontId="52" fillId="6" borderId="21" xfId="2" applyNumberFormat="1" applyFont="1" applyFill="1" applyBorder="1" applyAlignment="1">
      <alignment horizontal="center"/>
    </xf>
    <xf numFmtId="49" fontId="1" fillId="0" borderId="0" xfId="2" applyNumberFormat="1"/>
    <xf numFmtId="49" fontId="55" fillId="10" borderId="21" xfId="2" applyNumberFormat="1" applyFont="1" applyFill="1" applyBorder="1" applyAlignment="1">
      <alignment horizontal="left"/>
    </xf>
    <xf numFmtId="4" fontId="55" fillId="10" borderId="21" xfId="2" applyNumberFormat="1" applyFont="1" applyFill="1" applyBorder="1" applyAlignment="1">
      <alignment horizontal="right"/>
    </xf>
    <xf numFmtId="4" fontId="55" fillId="10" borderId="21" xfId="2" applyNumberFormat="1" applyFont="1" applyFill="1" applyBorder="1" applyAlignment="1">
      <alignment horizontal="left"/>
    </xf>
    <xf numFmtId="49" fontId="56" fillId="10" borderId="21" xfId="2" applyNumberFormat="1" applyFont="1" applyFill="1" applyBorder="1" applyAlignment="1">
      <alignment horizontal="left"/>
    </xf>
    <xf numFmtId="4" fontId="56" fillId="10" borderId="21" xfId="2" applyNumberFormat="1" applyFont="1" applyFill="1" applyBorder="1" applyAlignment="1">
      <alignment horizontal="right"/>
    </xf>
    <xf numFmtId="49" fontId="52" fillId="6" borderId="21" xfId="2" applyNumberFormat="1" applyFont="1" applyFill="1" applyBorder="1" applyAlignment="1">
      <alignment horizontal="left" wrapText="1"/>
    </xf>
    <xf numFmtId="49" fontId="51" fillId="5" borderId="21" xfId="2" applyNumberFormat="1" applyFont="1" applyFill="1" applyBorder="1" applyAlignment="1">
      <alignment horizontal="left" wrapText="1"/>
    </xf>
    <xf numFmtId="49" fontId="53" fillId="4" borderId="21" xfId="2" applyNumberFormat="1" applyFont="1" applyFill="1" applyBorder="1" applyAlignment="1" applyProtection="1">
      <alignment horizontal="left"/>
      <protection locked="0"/>
    </xf>
    <xf numFmtId="49" fontId="1" fillId="4" borderId="0" xfId="2" applyNumberFormat="1" applyFill="1" applyProtection="1">
      <protection locked="0"/>
    </xf>
    <xf numFmtId="4" fontId="51" fillId="4" borderId="21" xfId="2" applyNumberFormat="1" applyFont="1" applyFill="1" applyBorder="1" applyAlignment="1" applyProtection="1">
      <alignment horizontal="right"/>
      <protection locked="0"/>
    </xf>
    <xf numFmtId="4" fontId="54" fillId="9" borderId="21" xfId="2" applyNumberFormat="1" applyFont="1" applyFill="1" applyBorder="1" applyAlignment="1" applyProtection="1">
      <alignment horizontal="right"/>
      <protection locked="0"/>
    </xf>
    <xf numFmtId="4" fontId="55" fillId="10" borderId="21" xfId="2" applyNumberFormat="1" applyFont="1" applyFill="1" applyBorder="1" applyAlignment="1" applyProtection="1">
      <alignment horizontal="right"/>
      <protection locked="0"/>
    </xf>
    <xf numFmtId="4" fontId="55" fillId="10" borderId="21" xfId="2" applyNumberFormat="1" applyFont="1" applyFill="1" applyBorder="1" applyAlignment="1" applyProtection="1">
      <alignment horizontal="left"/>
      <protection locked="0"/>
    </xf>
    <xf numFmtId="4" fontId="56" fillId="10" borderId="21" xfId="2" applyNumberFormat="1" applyFont="1" applyFill="1" applyBorder="1" applyAlignment="1" applyProtection="1">
      <alignment horizontal="right"/>
      <protection locked="0"/>
    </xf>
    <xf numFmtId="0" fontId="10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57" fillId="0" borderId="0" xfId="0" applyFont="1" applyAlignment="1">
      <alignment vertical="top" wrapText="1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right" vertical="center"/>
    </xf>
    <xf numFmtId="0" fontId="19" fillId="3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18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36" fillId="4" borderId="0" xfId="0" applyFont="1" applyFill="1" applyAlignment="1">
      <alignment horizontal="left" vertical="top" wrapText="1"/>
    </xf>
    <xf numFmtId="0" fontId="35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 wrapText="1"/>
    </xf>
    <xf numFmtId="4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 vertical="center" wrapText="1"/>
    </xf>
    <xf numFmtId="4" fontId="21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vertical="center"/>
    </xf>
    <xf numFmtId="0" fontId="36" fillId="4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left" vertical="center" wrapText="1" indent="2"/>
    </xf>
    <xf numFmtId="0" fontId="48" fillId="0" borderId="0" xfId="0" applyFont="1" applyAlignment="1">
      <alignment horizontal="left" vertical="center" wrapText="1" indent="3"/>
    </xf>
    <xf numFmtId="0" fontId="40" fillId="0" borderId="0" xfId="0" applyFont="1" applyAlignment="1">
      <alignment horizontal="left" vertical="top" wrapText="1"/>
    </xf>
    <xf numFmtId="0" fontId="47" fillId="0" borderId="0" xfId="0" applyFont="1" applyAlignment="1">
      <alignment vertical="top" wrapText="1"/>
    </xf>
    <xf numFmtId="0" fontId="55" fillId="10" borderId="21" xfId="2" applyNumberFormat="1" applyFont="1" applyFill="1" applyBorder="1" applyAlignment="1">
      <alignment horizontal="left" wrapText="1"/>
    </xf>
    <xf numFmtId="0" fontId="55" fillId="10" borderId="21" xfId="2" applyNumberFormat="1" applyFont="1" applyFill="1" applyBorder="1" applyAlignment="1">
      <alignment horizontal="left" vertical="top" wrapText="1"/>
    </xf>
  </cellXfs>
  <cellStyles count="3">
    <cellStyle name="Hypertextový odkaz" xfId="1" builtinId="8"/>
    <cellStyle name="Normální" xfId="0" builtinId="0" customBuiltin="1"/>
    <cellStyle name="Normální 2" xfId="2" xr:uid="{8164FE03-EC40-4537-875D-2049A62ACA09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emf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" Type="http://schemas.openxmlformats.org/officeDocument/2006/relationships/image" Target="../media/image5.jpeg"/><Relationship Id="rId21" Type="http://schemas.openxmlformats.org/officeDocument/2006/relationships/image" Target="../media/image23.emf"/><Relationship Id="rId7" Type="http://schemas.openxmlformats.org/officeDocument/2006/relationships/image" Target="../media/image9.jpeg"/><Relationship Id="rId12" Type="http://schemas.openxmlformats.org/officeDocument/2006/relationships/image" Target="../media/image14.emf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2" Type="http://schemas.openxmlformats.org/officeDocument/2006/relationships/image" Target="../media/image4.jpeg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10" Type="http://schemas.openxmlformats.org/officeDocument/2006/relationships/image" Target="../media/image12.emf"/><Relationship Id="rId19" Type="http://schemas.openxmlformats.org/officeDocument/2006/relationships/image" Target="../media/image21.jpeg"/><Relationship Id="rId4" Type="http://schemas.openxmlformats.org/officeDocument/2006/relationships/image" Target="../media/image6.emf"/><Relationship Id="rId9" Type="http://schemas.openxmlformats.org/officeDocument/2006/relationships/image" Target="../media/image11.jpeg"/><Relationship Id="rId14" Type="http://schemas.openxmlformats.org/officeDocument/2006/relationships/image" Target="../media/image16.emf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104775</xdr:colOff>
          <xdr:row>54</xdr:row>
          <xdr:rowOff>57150</xdr:rowOff>
        </xdr:from>
        <xdr:to>
          <xdr:col>13</xdr:col>
          <xdr:colOff>3381375</xdr:colOff>
          <xdr:row>65</xdr:row>
          <xdr:rowOff>47625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5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142875</xdr:colOff>
      <xdr:row>172</xdr:row>
      <xdr:rowOff>152400</xdr:rowOff>
    </xdr:from>
    <xdr:to>
      <xdr:col>13</xdr:col>
      <xdr:colOff>3752850</xdr:colOff>
      <xdr:row>181</xdr:row>
      <xdr:rowOff>28575</xdr:rowOff>
    </xdr:to>
    <xdr:pic>
      <xdr:nvPicPr>
        <xdr:cNvPr id="31" name="obrázek 6" descr="http://www.proelektrotechniky.cz/elektroinstalacni-technika/obrazky/11-obr89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33918525"/>
          <a:ext cx="36099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2305050</xdr:colOff>
      <xdr:row>8</xdr:row>
      <xdr:rowOff>133350</xdr:rowOff>
    </xdr:from>
    <xdr:to>
      <xdr:col>13</xdr:col>
      <xdr:colOff>3419475</xdr:colOff>
      <xdr:row>12</xdr:row>
      <xdr:rowOff>105958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428875"/>
          <a:ext cx="1114425" cy="706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104775</xdr:colOff>
      <xdr:row>8</xdr:row>
      <xdr:rowOff>19051</xdr:rowOff>
    </xdr:from>
    <xdr:to>
      <xdr:col>13</xdr:col>
      <xdr:colOff>1952625</xdr:colOff>
      <xdr:row>14</xdr:row>
      <xdr:rowOff>87398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14576"/>
          <a:ext cx="1847850" cy="1163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695325</xdr:colOff>
      <xdr:row>21</xdr:row>
      <xdr:rowOff>104775</xdr:rowOff>
    </xdr:from>
    <xdr:to>
      <xdr:col>13</xdr:col>
      <xdr:colOff>2219325</xdr:colOff>
      <xdr:row>29</xdr:row>
      <xdr:rowOff>28575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286375"/>
          <a:ext cx="15240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704850</xdr:colOff>
      <xdr:row>13</xdr:row>
      <xdr:rowOff>171450</xdr:rowOff>
    </xdr:from>
    <xdr:to>
      <xdr:col>13</xdr:col>
      <xdr:colOff>2105025</xdr:colOff>
      <xdr:row>18</xdr:row>
      <xdr:rowOff>103549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3381375"/>
          <a:ext cx="1400175" cy="817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85725</xdr:colOff>
      <xdr:row>157</xdr:row>
      <xdr:rowOff>47626</xdr:rowOff>
    </xdr:from>
    <xdr:to>
      <xdr:col>14</xdr:col>
      <xdr:colOff>60253</xdr:colOff>
      <xdr:row>170</xdr:row>
      <xdr:rowOff>295276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0775276"/>
          <a:ext cx="3822628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390525</xdr:colOff>
      <xdr:row>177</xdr:row>
      <xdr:rowOff>9525</xdr:rowOff>
    </xdr:from>
    <xdr:to>
      <xdr:col>11</xdr:col>
      <xdr:colOff>209550</xdr:colOff>
      <xdr:row>195</xdr:row>
      <xdr:rowOff>19050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4918650"/>
          <a:ext cx="355282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828675</xdr:colOff>
      <xdr:row>313</xdr:row>
      <xdr:rowOff>161925</xdr:rowOff>
    </xdr:from>
    <xdr:to>
      <xdr:col>13</xdr:col>
      <xdr:colOff>2990850</xdr:colOff>
      <xdr:row>323</xdr:row>
      <xdr:rowOff>142875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5217675"/>
          <a:ext cx="2162175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885825</xdr:colOff>
      <xdr:row>200</xdr:row>
      <xdr:rowOff>66675</xdr:rowOff>
    </xdr:from>
    <xdr:to>
      <xdr:col>13</xdr:col>
      <xdr:colOff>3009900</xdr:colOff>
      <xdr:row>208</xdr:row>
      <xdr:rowOff>104775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9766875"/>
          <a:ext cx="21240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1104900</xdr:colOff>
      <xdr:row>210</xdr:row>
      <xdr:rowOff>28575</xdr:rowOff>
    </xdr:from>
    <xdr:to>
      <xdr:col>13</xdr:col>
      <xdr:colOff>2695575</xdr:colOff>
      <xdr:row>220</xdr:row>
      <xdr:rowOff>104775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41814750"/>
          <a:ext cx="1590675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95250</xdr:colOff>
      <xdr:row>285</xdr:row>
      <xdr:rowOff>180975</xdr:rowOff>
    </xdr:from>
    <xdr:to>
      <xdr:col>13</xdr:col>
      <xdr:colOff>3752850</xdr:colOff>
      <xdr:row>293</xdr:row>
      <xdr:rowOff>98655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9131200"/>
          <a:ext cx="3657600" cy="218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752475</xdr:colOff>
      <xdr:row>226</xdr:row>
      <xdr:rowOff>57150</xdr:rowOff>
    </xdr:from>
    <xdr:to>
      <xdr:col>13</xdr:col>
      <xdr:colOff>2924175</xdr:colOff>
      <xdr:row>232</xdr:row>
      <xdr:rowOff>161925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4938950"/>
          <a:ext cx="21717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371475</xdr:colOff>
      <xdr:row>233</xdr:row>
      <xdr:rowOff>88900</xdr:rowOff>
    </xdr:from>
    <xdr:to>
      <xdr:col>13</xdr:col>
      <xdr:colOff>1295400</xdr:colOff>
      <xdr:row>238</xdr:row>
      <xdr:rowOff>146050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44396025"/>
          <a:ext cx="923925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1727200</xdr:colOff>
      <xdr:row>233</xdr:row>
      <xdr:rowOff>107950</xdr:rowOff>
    </xdr:from>
    <xdr:to>
      <xdr:col>13</xdr:col>
      <xdr:colOff>2641600</xdr:colOff>
      <xdr:row>239</xdr:row>
      <xdr:rowOff>3175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4075" y="44415075"/>
          <a:ext cx="9144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1628775</xdr:colOff>
      <xdr:row>243</xdr:row>
      <xdr:rowOff>123825</xdr:rowOff>
    </xdr:from>
    <xdr:to>
      <xdr:col>14</xdr:col>
      <xdr:colOff>19050</xdr:colOff>
      <xdr:row>252</xdr:row>
      <xdr:rowOff>85725</xdr:rowOff>
    </xdr:to>
    <xdr:pic>
      <xdr:nvPicPr>
        <xdr:cNvPr id="45" name="Obrázek 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49434750"/>
          <a:ext cx="22383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9525</xdr:colOff>
      <xdr:row>243</xdr:row>
      <xdr:rowOff>133350</xdr:rowOff>
    </xdr:from>
    <xdr:to>
      <xdr:col>13</xdr:col>
      <xdr:colOff>1609725</xdr:colOff>
      <xdr:row>252</xdr:row>
      <xdr:rowOff>161925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49444275"/>
          <a:ext cx="16002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838200</xdr:colOff>
      <xdr:row>350</xdr:row>
      <xdr:rowOff>57150</xdr:rowOff>
    </xdr:from>
    <xdr:to>
      <xdr:col>13</xdr:col>
      <xdr:colOff>2781300</xdr:colOff>
      <xdr:row>359</xdr:row>
      <xdr:rowOff>28575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72561450"/>
          <a:ext cx="194310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1076325</xdr:colOff>
      <xdr:row>258</xdr:row>
      <xdr:rowOff>342900</xdr:rowOff>
    </xdr:from>
    <xdr:to>
      <xdr:col>13</xdr:col>
      <xdr:colOff>2714625</xdr:colOff>
      <xdr:row>266</xdr:row>
      <xdr:rowOff>0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52387500"/>
          <a:ext cx="163830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295275</xdr:colOff>
      <xdr:row>272</xdr:row>
      <xdr:rowOff>257175</xdr:rowOff>
    </xdr:from>
    <xdr:to>
      <xdr:col>13</xdr:col>
      <xdr:colOff>3457575</xdr:colOff>
      <xdr:row>274</xdr:row>
      <xdr:rowOff>476250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102125"/>
          <a:ext cx="31623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895350</xdr:colOff>
      <xdr:row>66</xdr:row>
      <xdr:rowOff>104775</xdr:rowOff>
    </xdr:from>
    <xdr:to>
      <xdr:col>13</xdr:col>
      <xdr:colOff>3048000</xdr:colOff>
      <xdr:row>75</xdr:row>
      <xdr:rowOff>130671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3020675"/>
          <a:ext cx="2152650" cy="13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338355</xdr:colOff>
      <xdr:row>66</xdr:row>
      <xdr:rowOff>1374</xdr:rowOff>
    </xdr:from>
    <xdr:to>
      <xdr:col>9</xdr:col>
      <xdr:colOff>460379</xdr:colOff>
      <xdr:row>90</xdr:row>
      <xdr:rowOff>62587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83135" y="11940719"/>
          <a:ext cx="3490213" cy="4979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542925</xdr:colOff>
      <xdr:row>133</xdr:row>
      <xdr:rowOff>57150</xdr:rowOff>
    </xdr:from>
    <xdr:to>
      <xdr:col>13</xdr:col>
      <xdr:colOff>2933700</xdr:colOff>
      <xdr:row>150</xdr:row>
      <xdr:rowOff>66675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6050875"/>
          <a:ext cx="2390775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628650</xdr:colOff>
      <xdr:row>94</xdr:row>
      <xdr:rowOff>152400</xdr:rowOff>
    </xdr:from>
    <xdr:to>
      <xdr:col>13</xdr:col>
      <xdr:colOff>2905125</xdr:colOff>
      <xdr:row>106</xdr:row>
      <xdr:rowOff>47625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8421350"/>
          <a:ext cx="22764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95250</xdr:colOff>
      <xdr:row>31</xdr:row>
      <xdr:rowOff>19050</xdr:rowOff>
    </xdr:from>
    <xdr:to>
      <xdr:col>13</xdr:col>
      <xdr:colOff>2095500</xdr:colOff>
      <xdr:row>38</xdr:row>
      <xdr:rowOff>142875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6448425"/>
          <a:ext cx="200025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43</xdr:row>
      <xdr:rowOff>76200</xdr:rowOff>
    </xdr:from>
    <xdr:to>
      <xdr:col>5</xdr:col>
      <xdr:colOff>514505</xdr:colOff>
      <xdr:row>51</xdr:row>
      <xdr:rowOff>152400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686800"/>
          <a:ext cx="248618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1758016</xdr:colOff>
      <xdr:row>42</xdr:row>
      <xdr:rowOff>3175</xdr:rowOff>
    </xdr:from>
    <xdr:to>
      <xdr:col>13</xdr:col>
      <xdr:colOff>3638549</xdr:colOff>
      <xdr:row>50</xdr:row>
      <xdr:rowOff>107950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4891" y="8305800"/>
          <a:ext cx="1880533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323850</xdr:colOff>
      <xdr:row>386</xdr:row>
      <xdr:rowOff>85725</xdr:rowOff>
    </xdr:from>
    <xdr:to>
      <xdr:col>13</xdr:col>
      <xdr:colOff>3286125</xdr:colOff>
      <xdr:row>396</xdr:row>
      <xdr:rowOff>76200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80562450"/>
          <a:ext cx="296227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171450</xdr:colOff>
      <xdr:row>442</xdr:row>
      <xdr:rowOff>0</xdr:rowOff>
    </xdr:from>
    <xdr:to>
      <xdr:col>13</xdr:col>
      <xdr:colOff>2333553</xdr:colOff>
      <xdr:row>455</xdr:row>
      <xdr:rowOff>95250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91220925"/>
          <a:ext cx="2162103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2505075</xdr:colOff>
      <xdr:row>445</xdr:row>
      <xdr:rowOff>104775</xdr:rowOff>
    </xdr:from>
    <xdr:to>
      <xdr:col>14</xdr:col>
      <xdr:colOff>28575</xdr:colOff>
      <xdr:row>453</xdr:row>
      <xdr:rowOff>76200</xdr:rowOff>
    </xdr:to>
    <xdr:pic>
      <xdr:nvPicPr>
        <xdr:cNvPr id="58" name="Obrázek 1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91868625"/>
          <a:ext cx="13716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32"/>
  <sheetViews>
    <sheetView showGridLines="0" tabSelected="1" zoomScaleNormal="100" workbookViewId="0">
      <selection activeCell="C1" sqref="C1"/>
    </sheetView>
  </sheetViews>
  <sheetFormatPr defaultRowHeight="11.25" x14ac:dyDescent="0.2"/>
  <cols>
    <col min="1" max="1" width="7.1640625" style="1" customWidth="1"/>
    <col min="2" max="2" width="1.5" style="1" customWidth="1"/>
    <col min="3" max="3" width="3.5" style="1" customWidth="1"/>
    <col min="4" max="33" width="2.33203125" style="1" customWidth="1"/>
    <col min="34" max="34" width="2.83203125" style="1" customWidth="1"/>
    <col min="35" max="35" width="27.1640625" style="1" customWidth="1"/>
    <col min="36" max="37" width="2.1640625" style="1" customWidth="1"/>
    <col min="38" max="38" width="7.1640625" style="1" customWidth="1"/>
    <col min="39" max="39" width="2.83203125" style="1" customWidth="1"/>
    <col min="40" max="40" width="11.5" style="1" customWidth="1"/>
    <col min="41" max="41" width="6.5" style="1" customWidth="1"/>
    <col min="42" max="42" width="3.5" style="1" customWidth="1"/>
    <col min="43" max="43" width="13.5" style="1" hidden="1" customWidth="1"/>
    <col min="44" max="44" width="11.6640625" style="1" customWidth="1"/>
    <col min="45" max="47" width="22.1640625" style="1" hidden="1" customWidth="1"/>
    <col min="48" max="49" width="18.5" style="1" hidden="1" customWidth="1"/>
    <col min="50" max="51" width="21.5" style="1" hidden="1" customWidth="1"/>
    <col min="52" max="52" width="18.5" style="1" hidden="1" customWidth="1"/>
    <col min="53" max="53" width="16.5" style="1" hidden="1" customWidth="1"/>
    <col min="54" max="54" width="21.5" style="1" hidden="1" customWidth="1"/>
    <col min="55" max="55" width="18.5" style="1" hidden="1" customWidth="1"/>
    <col min="56" max="56" width="16.5" style="1" hidden="1" customWidth="1"/>
    <col min="57" max="57" width="57" style="1" customWidth="1"/>
    <col min="71" max="91" width="9.1640625" style="1" hidden="1"/>
  </cols>
  <sheetData>
    <row r="1" spans="1:74" x14ac:dyDescent="0.2">
      <c r="A1" s="14" t="s">
        <v>0</v>
      </c>
      <c r="AZ1" s="14" t="s">
        <v>1</v>
      </c>
      <c r="BA1" s="14" t="s">
        <v>2</v>
      </c>
      <c r="BB1" s="14" t="s">
        <v>1</v>
      </c>
      <c r="BT1" s="14" t="s">
        <v>3</v>
      </c>
      <c r="BU1" s="14" t="s">
        <v>3</v>
      </c>
      <c r="BV1" s="14" t="s">
        <v>4</v>
      </c>
    </row>
    <row r="2" spans="1:74" s="1" customFormat="1" ht="36.950000000000003" customHeight="1" x14ac:dyDescent="0.2">
      <c r="AR2" s="228" t="s">
        <v>5</v>
      </c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S2" s="15" t="s">
        <v>6</v>
      </c>
      <c r="BT2" s="15" t="s">
        <v>7</v>
      </c>
    </row>
    <row r="3" spans="1:74" s="1" customFormat="1" ht="6.95" customHeight="1" x14ac:dyDescent="0.2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8"/>
      <c r="BS3" s="15" t="s">
        <v>6</v>
      </c>
      <c r="BT3" s="15" t="s">
        <v>8</v>
      </c>
    </row>
    <row r="4" spans="1:74" s="1" customFormat="1" ht="24.95" customHeight="1" x14ac:dyDescent="0.2">
      <c r="B4" s="18"/>
      <c r="C4" s="144"/>
      <c r="D4" s="19" t="s">
        <v>1249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R4" s="18"/>
      <c r="AS4" s="20" t="s">
        <v>9</v>
      </c>
      <c r="BS4" s="15" t="s">
        <v>10</v>
      </c>
    </row>
    <row r="5" spans="1:74" s="1" customFormat="1" ht="12" customHeight="1" x14ac:dyDescent="0.2">
      <c r="B5" s="18"/>
      <c r="C5" s="144"/>
      <c r="D5" s="21"/>
      <c r="E5" s="144"/>
      <c r="F5" s="144"/>
      <c r="G5" s="144"/>
      <c r="H5" s="144"/>
      <c r="I5" s="144"/>
      <c r="J5" s="144"/>
      <c r="K5" s="241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144"/>
      <c r="AR5" s="18"/>
      <c r="BS5" s="15" t="s">
        <v>6</v>
      </c>
    </row>
    <row r="6" spans="1:74" s="1" customFormat="1" ht="36.950000000000003" customHeight="1" x14ac:dyDescent="0.2">
      <c r="B6" s="18"/>
      <c r="C6" s="144"/>
      <c r="D6" s="22" t="s">
        <v>11</v>
      </c>
      <c r="E6" s="144"/>
      <c r="F6" s="144"/>
      <c r="G6" s="144"/>
      <c r="H6" s="144"/>
      <c r="I6" s="144"/>
      <c r="J6" s="144"/>
      <c r="K6" s="242" t="s">
        <v>382</v>
      </c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144"/>
      <c r="AR6" s="18"/>
      <c r="BS6" s="15" t="s">
        <v>6</v>
      </c>
    </row>
    <row r="7" spans="1:74" s="1" customFormat="1" ht="12" customHeight="1" x14ac:dyDescent="0.2">
      <c r="B7" s="18"/>
      <c r="C7" s="144"/>
      <c r="D7" s="145"/>
      <c r="E7" s="144"/>
      <c r="F7" s="144"/>
      <c r="G7" s="144"/>
      <c r="H7" s="144"/>
      <c r="I7" s="144"/>
      <c r="J7" s="144"/>
      <c r="K7" s="143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5"/>
      <c r="AL7" s="144"/>
      <c r="AM7" s="144"/>
      <c r="AN7" s="143"/>
      <c r="AO7" s="144"/>
      <c r="AP7" s="144"/>
      <c r="AR7" s="18"/>
      <c r="BS7" s="15" t="s">
        <v>6</v>
      </c>
    </row>
    <row r="8" spans="1:74" s="1" customFormat="1" ht="12" customHeight="1" x14ac:dyDescent="0.2">
      <c r="B8" s="18"/>
      <c r="C8" s="144"/>
      <c r="D8" s="145"/>
      <c r="E8" s="144"/>
      <c r="F8" s="144"/>
      <c r="G8" s="144"/>
      <c r="H8" s="144"/>
      <c r="I8" s="144"/>
      <c r="J8" s="144"/>
      <c r="K8" s="143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5"/>
      <c r="AL8" s="144"/>
      <c r="AM8" s="144"/>
      <c r="AN8" s="143"/>
      <c r="AO8" s="144"/>
      <c r="AP8" s="144"/>
      <c r="AR8" s="18"/>
      <c r="BS8" s="15" t="s">
        <v>6</v>
      </c>
    </row>
    <row r="9" spans="1:74" s="1" customFormat="1" ht="14.45" customHeight="1" x14ac:dyDescent="0.2">
      <c r="B9" s="146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R9" s="18"/>
      <c r="BS9" s="15" t="s">
        <v>6</v>
      </c>
    </row>
    <row r="12" spans="1:74" s="2" customFormat="1" ht="6.95" customHeight="1" x14ac:dyDescent="0.2">
      <c r="A12" s="24"/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25"/>
      <c r="BE12" s="24"/>
    </row>
    <row r="13" spans="1:74" s="2" customFormat="1" ht="24.95" customHeight="1" x14ac:dyDescent="0.2">
      <c r="A13" s="24"/>
      <c r="B13" s="25"/>
      <c r="C13" s="19" t="s">
        <v>26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5"/>
      <c r="BE13" s="24"/>
    </row>
    <row r="14" spans="1:74" s="2" customFormat="1" ht="6.95" customHeight="1" x14ac:dyDescent="0.2">
      <c r="A14" s="24"/>
      <c r="B14" s="25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5"/>
      <c r="BE14" s="24"/>
    </row>
    <row r="15" spans="1:74" s="3" customFormat="1" ht="36.950000000000003" customHeight="1" x14ac:dyDescent="0.2">
      <c r="B15" s="32"/>
      <c r="C15" s="33" t="s">
        <v>11</v>
      </c>
      <c r="L15" s="235" t="str">
        <f>K6</f>
        <v>Mendelova univerzita v Brně, elektroinstalační práce v budově Q 
1.1.1.4.21 VYBAVENÍ MÍSTNOSTI PRO TÝMOVOU PRÁCI STUDENTŮ N4027/Q33</v>
      </c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R15" s="32"/>
    </row>
    <row r="16" spans="1:74" s="2" customFormat="1" ht="6.95" customHeight="1" x14ac:dyDescent="0.2">
      <c r="A16" s="24"/>
      <c r="B16" s="25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5"/>
      <c r="BE16" s="24"/>
    </row>
    <row r="17" spans="1:91" s="2" customFormat="1" ht="10.9" customHeight="1" x14ac:dyDescent="0.2">
      <c r="A17" s="24"/>
      <c r="B17" s="25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5"/>
      <c r="AS17" s="237"/>
      <c r="AT17" s="238"/>
      <c r="AU17" s="35"/>
      <c r="AV17" s="35"/>
      <c r="AW17" s="35"/>
      <c r="AX17" s="35"/>
      <c r="AY17" s="35"/>
      <c r="AZ17" s="35"/>
      <c r="BA17" s="35"/>
      <c r="BB17" s="35"/>
      <c r="BC17" s="35"/>
      <c r="BD17" s="36"/>
      <c r="BE17" s="24"/>
    </row>
    <row r="18" spans="1:91" s="2" customFormat="1" ht="29.25" customHeight="1" x14ac:dyDescent="0.2">
      <c r="A18" s="24"/>
      <c r="B18" s="25"/>
      <c r="C18" s="230" t="s">
        <v>27</v>
      </c>
      <c r="D18" s="231"/>
      <c r="E18" s="231"/>
      <c r="F18" s="231"/>
      <c r="G18" s="231"/>
      <c r="H18" s="37"/>
      <c r="I18" s="232" t="s">
        <v>28</v>
      </c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3" t="s">
        <v>29</v>
      </c>
      <c r="AH18" s="231"/>
      <c r="AI18" s="231"/>
      <c r="AJ18" s="231"/>
      <c r="AK18" s="231"/>
      <c r="AL18" s="231"/>
      <c r="AM18" s="231"/>
      <c r="AN18" s="232" t="s">
        <v>30</v>
      </c>
      <c r="AO18" s="231"/>
      <c r="AP18" s="234"/>
      <c r="AQ18" s="38" t="s">
        <v>31</v>
      </c>
      <c r="AR18" s="25"/>
      <c r="AS18" s="39" t="s">
        <v>32</v>
      </c>
      <c r="AT18" s="40" t="s">
        <v>33</v>
      </c>
      <c r="AU18" s="40" t="s">
        <v>34</v>
      </c>
      <c r="AV18" s="40" t="s">
        <v>35</v>
      </c>
      <c r="AW18" s="40" t="s">
        <v>36</v>
      </c>
      <c r="AX18" s="40" t="s">
        <v>37</v>
      </c>
      <c r="AY18" s="40" t="s">
        <v>38</v>
      </c>
      <c r="AZ18" s="40" t="s">
        <v>39</v>
      </c>
      <c r="BA18" s="40" t="s">
        <v>40</v>
      </c>
      <c r="BB18" s="40" t="s">
        <v>41</v>
      </c>
      <c r="BC18" s="40" t="s">
        <v>42</v>
      </c>
      <c r="BD18" s="41" t="s">
        <v>43</v>
      </c>
      <c r="BE18" s="24"/>
    </row>
    <row r="19" spans="1:91" s="2" customFormat="1" ht="10.9" customHeight="1" x14ac:dyDescent="0.2">
      <c r="A19" s="24"/>
      <c r="B19" s="25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5"/>
      <c r="AS19" s="42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4"/>
      <c r="BE19" s="24"/>
    </row>
    <row r="20" spans="1:91" s="4" customFormat="1" ht="32.450000000000003" customHeight="1" x14ac:dyDescent="0.2">
      <c r="B20" s="45"/>
      <c r="C20" s="46" t="s">
        <v>44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246">
        <f>ROUND(AG21,2)</f>
        <v>0</v>
      </c>
      <c r="AH20" s="246"/>
      <c r="AI20" s="246"/>
      <c r="AJ20" s="246"/>
      <c r="AK20" s="246"/>
      <c r="AL20" s="246"/>
      <c r="AM20" s="246"/>
      <c r="AN20" s="247">
        <f>ROUND(AN21,2)</f>
        <v>0</v>
      </c>
      <c r="AO20" s="247"/>
      <c r="AP20" s="247"/>
      <c r="AQ20" s="49" t="s">
        <v>1</v>
      </c>
      <c r="AR20" s="45"/>
      <c r="AS20" s="50">
        <f>ROUND(AS21,2)</f>
        <v>0</v>
      </c>
      <c r="AT20" s="51" t="e">
        <f>ROUND(SUM(AV20:AW20),2)</f>
        <v>#REF!</v>
      </c>
      <c r="AU20" s="52">
        <f>ROUND(AU21,5)</f>
        <v>389.98772000000002</v>
      </c>
      <c r="AV20" s="51" t="e">
        <f>ROUND(AZ20*#REF!,2)</f>
        <v>#REF!</v>
      </c>
      <c r="AW20" s="51" t="e">
        <f>ROUND(BA20*#REF!,2)</f>
        <v>#REF!</v>
      </c>
      <c r="AX20" s="51" t="e">
        <f>ROUND(BB20*#REF!,2)</f>
        <v>#REF!</v>
      </c>
      <c r="AY20" s="51" t="e">
        <f>ROUND(BC20*#REF!,2)</f>
        <v>#REF!</v>
      </c>
      <c r="AZ20" s="51">
        <f>ROUND(AZ21,2)</f>
        <v>0</v>
      </c>
      <c r="BA20" s="51">
        <f>ROUND(BA21,2)</f>
        <v>0</v>
      </c>
      <c r="BB20" s="51">
        <f>ROUND(BB21,2)</f>
        <v>0</v>
      </c>
      <c r="BC20" s="51">
        <f>ROUND(BC21,2)</f>
        <v>0</v>
      </c>
      <c r="BD20" s="53">
        <f>ROUND(BD21,2)</f>
        <v>0</v>
      </c>
      <c r="BS20" s="54" t="s">
        <v>45</v>
      </c>
      <c r="BT20" s="54" t="s">
        <v>46</v>
      </c>
      <c r="BU20" s="55" t="s">
        <v>47</v>
      </c>
      <c r="BV20" s="54" t="s">
        <v>48</v>
      </c>
      <c r="BW20" s="54" t="s">
        <v>4</v>
      </c>
      <c r="BX20" s="54" t="s">
        <v>49</v>
      </c>
      <c r="CL20" s="54" t="s">
        <v>1</v>
      </c>
    </row>
    <row r="21" spans="1:91" s="5" customFormat="1" ht="33.75" customHeight="1" x14ac:dyDescent="0.2">
      <c r="A21" s="56" t="s">
        <v>50</v>
      </c>
      <c r="B21" s="57"/>
      <c r="C21" s="58"/>
      <c r="D21" s="245" t="s">
        <v>51</v>
      </c>
      <c r="E21" s="245"/>
      <c r="F21" s="245"/>
      <c r="G21" s="245"/>
      <c r="H21" s="245"/>
      <c r="I21" s="59"/>
      <c r="J21" s="245" t="s">
        <v>385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3">
        <f>'Stavební část'!J14</f>
        <v>0</v>
      </c>
      <c r="AH21" s="244"/>
      <c r="AI21" s="244"/>
      <c r="AJ21" s="244"/>
      <c r="AK21" s="244"/>
      <c r="AL21" s="244"/>
      <c r="AM21" s="244"/>
      <c r="AN21" s="243">
        <f>SUM(AG21,AT21)</f>
        <v>0</v>
      </c>
      <c r="AO21" s="244"/>
      <c r="AP21" s="244"/>
      <c r="AQ21" s="60" t="s">
        <v>52</v>
      </c>
      <c r="AR21" s="57"/>
      <c r="AS21" s="61">
        <v>0</v>
      </c>
      <c r="AT21" s="62">
        <f>ROUND(SUM(AV21:AW21),2)</f>
        <v>0</v>
      </c>
      <c r="AU21" s="63">
        <f>'Stavební část'!P71</f>
        <v>389.98772299999996</v>
      </c>
      <c r="AV21" s="62">
        <f>'Stavební část'!J17</f>
        <v>0</v>
      </c>
      <c r="AW21" s="62">
        <f>'Stavební část'!J18</f>
        <v>0</v>
      </c>
      <c r="AX21" s="62">
        <f>'Stavební část'!J19</f>
        <v>0</v>
      </c>
      <c r="AY21" s="62">
        <f>'Stavební část'!J20</f>
        <v>0</v>
      </c>
      <c r="AZ21" s="62">
        <f>'Stavební část'!F17</f>
        <v>0</v>
      </c>
      <c r="BA21" s="62">
        <f>'Stavební část'!F18</f>
        <v>0</v>
      </c>
      <c r="BB21" s="62">
        <f>'Stavební část'!F19</f>
        <v>0</v>
      </c>
      <c r="BC21" s="62">
        <f>'Stavební část'!F20</f>
        <v>0</v>
      </c>
      <c r="BD21" s="64">
        <f>'Stavební část'!F21</f>
        <v>0</v>
      </c>
      <c r="BT21" s="65" t="s">
        <v>53</v>
      </c>
      <c r="BV21" s="65" t="s">
        <v>48</v>
      </c>
      <c r="BW21" s="65" t="s">
        <v>54</v>
      </c>
      <c r="BX21" s="65" t="s">
        <v>4</v>
      </c>
      <c r="CL21" s="65" t="s">
        <v>1</v>
      </c>
      <c r="CM21" s="65" t="s">
        <v>55</v>
      </c>
    </row>
    <row r="22" spans="1:91" s="2" customFormat="1" ht="30" customHeight="1" x14ac:dyDescent="0.2">
      <c r="A22" s="24"/>
      <c r="B22" s="25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5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</row>
    <row r="23" spans="1:91" s="2" customFormat="1" ht="6.95" customHeight="1" x14ac:dyDescent="0.2">
      <c r="A23" s="24"/>
      <c r="B23" s="28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5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</row>
    <row r="28" spans="1:91" ht="20.25" x14ac:dyDescent="0.3">
      <c r="B28" s="240" t="s">
        <v>383</v>
      </c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</row>
    <row r="29" spans="1:91" x14ac:dyDescent="0.2"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</row>
    <row r="30" spans="1:91" ht="96" customHeight="1" x14ac:dyDescent="0.2">
      <c r="B30" s="239" t="s">
        <v>384</v>
      </c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</row>
    <row r="32" spans="1:91" ht="72.75" customHeight="1" x14ac:dyDescent="0.2">
      <c r="B32" s="227" t="s">
        <v>1248</v>
      </c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</row>
  </sheetData>
  <sheetProtection algorithmName="SHA-512" hashValue="rHblicIz/0oaW7QKMPXGZFTW49pZYiZM7NEi8tUXimFyno/1MrfgxNiNlRcZHRHRes9uwoiAgH5efN04bvpyZQ==" saltValue="MCoXUXeZCero7/h19nDtww==" spinCount="100000" sheet="1" objects="1" scenarios="1" formatCells="0" formatColumns="0" formatRows="0"/>
  <mergeCells count="18">
    <mergeCell ref="AG20:AM20"/>
    <mergeCell ref="AN20:AP20"/>
    <mergeCell ref="B32:AP32"/>
    <mergeCell ref="AR2:BE2"/>
    <mergeCell ref="C18:G18"/>
    <mergeCell ref="I18:AF18"/>
    <mergeCell ref="AG18:AM18"/>
    <mergeCell ref="AN18:AP18"/>
    <mergeCell ref="L15:AO15"/>
    <mergeCell ref="AS17:AT17"/>
    <mergeCell ref="B30:AP30"/>
    <mergeCell ref="B28:AP28"/>
    <mergeCell ref="K5:AO5"/>
    <mergeCell ref="K6:AO6"/>
    <mergeCell ref="AN21:AP21"/>
    <mergeCell ref="AG21:AM21"/>
    <mergeCell ref="D21:H21"/>
    <mergeCell ref="J21:AF21"/>
  </mergeCells>
  <hyperlinks>
    <hyperlink ref="A21" location="'33 - Místnost Q33'!C2" display="/" xr:uid="{00000000-0004-0000-0000-000000000000}"/>
  </hyperlinks>
  <pageMargins left="0.56000000000000005" right="0.39374999999999999" top="0.39374999999999999" bottom="0.39374999999999999" header="0" footer="0"/>
  <pageSetup paperSize="9" scale="84" fitToHeight="100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209"/>
  <sheetViews>
    <sheetView showGridLines="0" zoomScaleNormal="100" workbookViewId="0"/>
  </sheetViews>
  <sheetFormatPr defaultRowHeight="11.25" x14ac:dyDescent="0.2"/>
  <cols>
    <col min="1" max="1" width="7.1640625" style="1" customWidth="1"/>
    <col min="2" max="2" width="1.5" style="1" customWidth="1"/>
    <col min="3" max="3" width="3.5" style="1" customWidth="1"/>
    <col min="4" max="4" width="3.6640625" style="1" customWidth="1"/>
    <col min="5" max="5" width="14.6640625" style="1" customWidth="1"/>
    <col min="6" max="6" width="43.5" style="1" customWidth="1"/>
    <col min="7" max="7" width="6" style="1" customWidth="1"/>
    <col min="8" max="8" width="9.83203125" style="1" customWidth="1"/>
    <col min="9" max="11" width="17.33203125" style="1" customWidth="1"/>
    <col min="12" max="12" width="8" style="1" customWidth="1"/>
    <col min="13" max="13" width="9.33203125" style="1" hidden="1" customWidth="1"/>
    <col min="14" max="14" width="9.1640625" style="1" hidden="1"/>
    <col min="15" max="20" width="12.1640625" style="1" hidden="1" customWidth="1"/>
    <col min="21" max="21" width="14" style="1" hidden="1" customWidth="1"/>
    <col min="22" max="22" width="10.5" style="1" customWidth="1"/>
    <col min="23" max="23" width="14" style="1" customWidth="1"/>
    <col min="24" max="24" width="10.5" style="1" customWidth="1"/>
    <col min="25" max="25" width="12.83203125" style="1" customWidth="1"/>
    <col min="26" max="26" width="9.5" style="1" customWidth="1"/>
    <col min="27" max="27" width="12.83203125" style="1" customWidth="1"/>
    <col min="28" max="28" width="14" style="1" customWidth="1"/>
    <col min="29" max="29" width="9.5" style="1" customWidth="1"/>
    <col min="30" max="30" width="12.83203125" style="1" customWidth="1"/>
    <col min="31" max="31" width="14" style="1" customWidth="1"/>
    <col min="44" max="65" width="9.1640625" style="1" hidden="1"/>
  </cols>
  <sheetData>
    <row r="1" spans="1:46" ht="27" customHeight="1" x14ac:dyDescent="0.2">
      <c r="A1" s="66"/>
      <c r="E1" s="248" t="s">
        <v>386</v>
      </c>
      <c r="F1" s="248"/>
      <c r="G1" s="248"/>
      <c r="H1" s="248"/>
      <c r="I1" s="248"/>
    </row>
    <row r="2" spans="1:46" s="1" customFormat="1" ht="36.950000000000003" customHeight="1" x14ac:dyDescent="0.2">
      <c r="L2" s="228" t="s">
        <v>5</v>
      </c>
      <c r="M2" s="229"/>
      <c r="N2" s="229"/>
      <c r="O2" s="229"/>
      <c r="P2" s="229"/>
      <c r="Q2" s="229"/>
      <c r="R2" s="229"/>
      <c r="S2" s="229"/>
      <c r="T2" s="229"/>
      <c r="U2" s="229"/>
      <c r="V2" s="229"/>
      <c r="AT2" s="15" t="s">
        <v>54</v>
      </c>
    </row>
    <row r="3" spans="1:46" s="1" customFormat="1" ht="6.95" customHeight="1" x14ac:dyDescent="0.2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55</v>
      </c>
    </row>
    <row r="4" spans="1:46" s="1" customFormat="1" ht="24.95" customHeight="1" x14ac:dyDescent="0.2">
      <c r="B4" s="18"/>
      <c r="D4" s="19" t="s">
        <v>56</v>
      </c>
      <c r="L4" s="18"/>
      <c r="M4" s="67" t="s">
        <v>9</v>
      </c>
      <c r="AT4" s="15" t="s">
        <v>3</v>
      </c>
    </row>
    <row r="5" spans="1:46" s="1" customFormat="1" ht="6.95" customHeight="1" x14ac:dyDescent="0.2">
      <c r="B5" s="18"/>
      <c r="L5" s="18"/>
    </row>
    <row r="6" spans="1:46" s="1" customFormat="1" ht="12" customHeight="1" x14ac:dyDescent="0.2">
      <c r="B6" s="18"/>
      <c r="D6" s="23" t="s">
        <v>11</v>
      </c>
      <c r="L6" s="18"/>
    </row>
    <row r="7" spans="1:46" s="1" customFormat="1" ht="24" customHeight="1" x14ac:dyDescent="0.2">
      <c r="B7" s="18"/>
      <c r="E7" s="250" t="str">
        <f>'Rekapitulace stavby'!K6</f>
        <v>Mendelova univerzita v Brně, elektroinstalační práce v budově Q 
1.1.1.4.21 VYBAVENÍ MÍSTNOSTI PRO TÝMOVOU PRÁCI STUDENTŮ N4027/Q33</v>
      </c>
      <c r="F7" s="251"/>
      <c r="G7" s="251"/>
      <c r="H7" s="251"/>
      <c r="L7" s="18"/>
    </row>
    <row r="8" spans="1:46" s="2" customFormat="1" ht="12" customHeight="1" x14ac:dyDescent="0.2">
      <c r="A8" s="24"/>
      <c r="B8" s="25"/>
      <c r="C8" s="24"/>
      <c r="D8" s="23" t="s">
        <v>57</v>
      </c>
      <c r="E8" s="24"/>
      <c r="F8" s="24"/>
      <c r="G8" s="24"/>
      <c r="H8" s="24"/>
      <c r="I8" s="24"/>
      <c r="J8" s="24"/>
      <c r="K8" s="24"/>
      <c r="L8" s="27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9" spans="1:46" s="2" customFormat="1" ht="14.45" customHeight="1" x14ac:dyDescent="0.2">
      <c r="A9" s="24"/>
      <c r="B9" s="25"/>
      <c r="C9" s="24"/>
      <c r="D9" s="24"/>
      <c r="E9" s="235" t="s">
        <v>58</v>
      </c>
      <c r="F9" s="249"/>
      <c r="G9" s="249"/>
      <c r="H9" s="249"/>
      <c r="I9" s="24"/>
      <c r="J9" s="24"/>
      <c r="K9" s="24"/>
      <c r="L9" s="27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</row>
    <row r="10" spans="1:46" s="2" customFormat="1" x14ac:dyDescent="0.2">
      <c r="A10" s="24"/>
      <c r="B10" s="25"/>
      <c r="C10" s="24"/>
      <c r="D10" s="24"/>
      <c r="E10" s="24"/>
      <c r="F10" s="24"/>
      <c r="G10" s="24"/>
      <c r="H10" s="24"/>
      <c r="I10" s="24"/>
      <c r="J10" s="24"/>
      <c r="K10" s="24"/>
      <c r="L10" s="27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</row>
    <row r="11" spans="1:46" s="6" customFormat="1" ht="14.45" customHeight="1" x14ac:dyDescent="0.2">
      <c r="A11" s="68"/>
      <c r="B11" s="69"/>
      <c r="C11" s="68"/>
      <c r="D11" s="68"/>
      <c r="E11" s="252" t="s">
        <v>1</v>
      </c>
      <c r="F11" s="252"/>
      <c r="G11" s="252"/>
      <c r="H11" s="252"/>
      <c r="I11" s="68"/>
      <c r="J11" s="68"/>
      <c r="K11" s="68"/>
      <c r="L11" s="70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</row>
    <row r="12" spans="1:46" s="2" customFormat="1" ht="6.95" customHeight="1" x14ac:dyDescent="0.2">
      <c r="A12" s="24"/>
      <c r="B12" s="25"/>
      <c r="C12" s="24"/>
      <c r="D12" s="24"/>
      <c r="E12" s="24"/>
      <c r="F12" s="24"/>
      <c r="G12" s="24"/>
      <c r="H12" s="24"/>
      <c r="I12" s="24"/>
      <c r="J12" s="24"/>
      <c r="K12" s="24"/>
      <c r="L12" s="27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</row>
    <row r="13" spans="1:46" s="2" customFormat="1" ht="6.95" customHeight="1" x14ac:dyDescent="0.2">
      <c r="A13" s="24"/>
      <c r="B13" s="25"/>
      <c r="C13" s="24"/>
      <c r="D13" s="43"/>
      <c r="E13" s="43"/>
      <c r="F13" s="43"/>
      <c r="G13" s="43"/>
      <c r="H13" s="43"/>
      <c r="I13" s="43"/>
      <c r="J13" s="43"/>
      <c r="K13" s="43"/>
      <c r="L13" s="27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</row>
    <row r="14" spans="1:46" s="2" customFormat="1" ht="25.35" customHeight="1" x14ac:dyDescent="0.2">
      <c r="A14" s="24"/>
      <c r="B14" s="25"/>
      <c r="C14" s="24"/>
      <c r="D14" s="71" t="s">
        <v>13</v>
      </c>
      <c r="E14" s="24"/>
      <c r="F14" s="24"/>
      <c r="G14" s="24"/>
      <c r="H14" s="24"/>
      <c r="I14" s="24"/>
      <c r="J14" s="48">
        <f>ROUND(J71, 2)</f>
        <v>0</v>
      </c>
      <c r="K14" s="24"/>
      <c r="L14" s="27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46" s="2" customFormat="1" ht="6.95" customHeight="1" x14ac:dyDescent="0.2">
      <c r="A15" s="24"/>
      <c r="B15" s="25"/>
      <c r="C15" s="24"/>
      <c r="D15" s="43"/>
      <c r="E15" s="43"/>
      <c r="F15" s="43"/>
      <c r="G15" s="43"/>
      <c r="H15" s="43"/>
      <c r="I15" s="43"/>
      <c r="J15" s="43"/>
      <c r="K15" s="43"/>
      <c r="L15" s="27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</row>
    <row r="16" spans="1:46" s="2" customFormat="1" ht="14.45" customHeight="1" x14ac:dyDescent="0.2">
      <c r="A16" s="24"/>
      <c r="B16" s="25"/>
      <c r="C16" s="24"/>
      <c r="D16" s="24"/>
      <c r="E16" s="24"/>
      <c r="F16" s="26" t="s">
        <v>15</v>
      </c>
      <c r="G16" s="24"/>
      <c r="H16" s="24"/>
      <c r="I16" s="26" t="s">
        <v>14</v>
      </c>
      <c r="J16" s="26" t="s">
        <v>16</v>
      </c>
      <c r="K16" s="24"/>
      <c r="L16" s="27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1" s="2" customFormat="1" ht="14.45" customHeight="1" x14ac:dyDescent="0.2">
      <c r="A17" s="24"/>
      <c r="B17" s="25"/>
      <c r="C17" s="24"/>
      <c r="D17" s="72" t="s">
        <v>17</v>
      </c>
      <c r="E17" s="23" t="s">
        <v>18</v>
      </c>
      <c r="F17" s="73">
        <f>ROUND((SUM(BE71:BE208)),  2)</f>
        <v>0</v>
      </c>
      <c r="G17" s="24"/>
      <c r="H17" s="24"/>
      <c r="I17" s="74">
        <v>0.21</v>
      </c>
      <c r="J17" s="73">
        <f>ROUND(((SUM(BE71:BE208))*I17),  2)</f>
        <v>0</v>
      </c>
      <c r="K17" s="24"/>
      <c r="L17" s="27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</row>
    <row r="18" spans="1:31" s="2" customFormat="1" ht="14.45" customHeight="1" x14ac:dyDescent="0.2">
      <c r="A18" s="24"/>
      <c r="B18" s="25"/>
      <c r="C18" s="24"/>
      <c r="D18" s="24"/>
      <c r="E18" s="23" t="s">
        <v>19</v>
      </c>
      <c r="F18" s="73">
        <f>ROUND((SUM(BF71:BF208)),  2)</f>
        <v>0</v>
      </c>
      <c r="G18" s="24"/>
      <c r="H18" s="24"/>
      <c r="I18" s="74">
        <v>0.15</v>
      </c>
      <c r="J18" s="73">
        <f>ROUND(((SUM(BF71:BF208))*I18),  2)</f>
        <v>0</v>
      </c>
      <c r="K18" s="24"/>
      <c r="L18" s="27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</row>
    <row r="19" spans="1:31" s="2" customFormat="1" ht="14.45" hidden="1" customHeight="1" x14ac:dyDescent="0.2">
      <c r="A19" s="24"/>
      <c r="B19" s="25"/>
      <c r="C19" s="24"/>
      <c r="D19" s="24"/>
      <c r="E19" s="23" t="s">
        <v>20</v>
      </c>
      <c r="F19" s="73">
        <f>ROUND((SUM(BG71:BG208)),  2)</f>
        <v>0</v>
      </c>
      <c r="G19" s="24"/>
      <c r="H19" s="24"/>
      <c r="I19" s="74">
        <v>0.21</v>
      </c>
      <c r="J19" s="73">
        <f>0</f>
        <v>0</v>
      </c>
      <c r="K19" s="24"/>
      <c r="L19" s="27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</row>
    <row r="20" spans="1:31" s="2" customFormat="1" ht="14.45" hidden="1" customHeight="1" x14ac:dyDescent="0.2">
      <c r="A20" s="24"/>
      <c r="B20" s="25"/>
      <c r="C20" s="24"/>
      <c r="D20" s="24"/>
      <c r="E20" s="23" t="s">
        <v>21</v>
      </c>
      <c r="F20" s="73">
        <f>ROUND((SUM(BH71:BH208)),  2)</f>
        <v>0</v>
      </c>
      <c r="G20" s="24"/>
      <c r="H20" s="24"/>
      <c r="I20" s="74">
        <v>0.15</v>
      </c>
      <c r="J20" s="73">
        <f>0</f>
        <v>0</v>
      </c>
      <c r="K20" s="24"/>
      <c r="L20" s="27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</row>
    <row r="21" spans="1:31" s="2" customFormat="1" ht="14.45" hidden="1" customHeight="1" x14ac:dyDescent="0.2">
      <c r="A21" s="24"/>
      <c r="B21" s="25"/>
      <c r="C21" s="24"/>
      <c r="D21" s="24"/>
      <c r="E21" s="23" t="s">
        <v>22</v>
      </c>
      <c r="F21" s="73">
        <f>ROUND((SUM(BI71:BI208)),  2)</f>
        <v>0</v>
      </c>
      <c r="G21" s="24"/>
      <c r="H21" s="24"/>
      <c r="I21" s="74">
        <v>0</v>
      </c>
      <c r="J21" s="73">
        <f>0</f>
        <v>0</v>
      </c>
      <c r="K21" s="24"/>
      <c r="L21" s="27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</row>
    <row r="22" spans="1:31" s="2" customFormat="1" ht="6.95" customHeight="1" x14ac:dyDescent="0.2">
      <c r="A22" s="24"/>
      <c r="B22" s="25"/>
      <c r="C22" s="24"/>
      <c r="D22" s="24"/>
      <c r="E22" s="24"/>
      <c r="F22" s="24"/>
      <c r="G22" s="24"/>
      <c r="H22" s="24"/>
      <c r="I22" s="24"/>
      <c r="J22" s="24"/>
      <c r="K22" s="24"/>
      <c r="L22" s="27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</row>
    <row r="23" spans="1:31" s="2" customFormat="1" ht="25.35" customHeight="1" x14ac:dyDescent="0.2">
      <c r="A23" s="24"/>
      <c r="B23" s="25"/>
      <c r="C23" s="75"/>
      <c r="D23" s="76" t="s">
        <v>23</v>
      </c>
      <c r="E23" s="37"/>
      <c r="F23" s="37"/>
      <c r="G23" s="77" t="s">
        <v>24</v>
      </c>
      <c r="H23" s="78" t="s">
        <v>25</v>
      </c>
      <c r="I23" s="37"/>
      <c r="J23" s="79">
        <f>SUM(J14:J21)</f>
        <v>0</v>
      </c>
      <c r="K23" s="80"/>
      <c r="L23" s="27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</row>
    <row r="24" spans="1:31" s="2" customFormat="1" ht="14.45" customHeight="1" x14ac:dyDescent="0.2">
      <c r="A24" s="24"/>
      <c r="B24" s="25"/>
      <c r="C24" s="24"/>
      <c r="D24" s="24"/>
      <c r="E24" s="24"/>
      <c r="F24" s="24"/>
      <c r="G24" s="24"/>
      <c r="H24" s="24"/>
      <c r="I24" s="24"/>
      <c r="J24" s="24"/>
      <c r="K24" s="24"/>
      <c r="L24" s="27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</row>
    <row r="25" spans="1:31" s="2" customFormat="1" ht="14.45" customHeight="1" x14ac:dyDescent="0.2">
      <c r="A25" s="24"/>
      <c r="B25" s="28"/>
      <c r="C25" s="29"/>
      <c r="D25" s="29"/>
      <c r="E25" s="29"/>
      <c r="F25" s="29"/>
      <c r="G25" s="29"/>
      <c r="H25" s="29"/>
      <c r="I25" s="29"/>
      <c r="J25" s="29"/>
      <c r="K25" s="29"/>
      <c r="L25" s="27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</row>
    <row r="29" spans="1:31" s="2" customFormat="1" ht="6.95" customHeight="1" x14ac:dyDescent="0.2">
      <c r="A29" s="24"/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27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s="2" customFormat="1" ht="24.95" customHeight="1" x14ac:dyDescent="0.2">
      <c r="A30" s="24"/>
      <c r="B30" s="25"/>
      <c r="C30" s="19" t="s">
        <v>59</v>
      </c>
      <c r="D30" s="24"/>
      <c r="E30" s="24"/>
      <c r="F30" s="24"/>
      <c r="G30" s="24"/>
      <c r="H30" s="24"/>
      <c r="I30" s="24"/>
      <c r="J30" s="24"/>
      <c r="K30" s="24"/>
      <c r="L30" s="27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s="2" customFormat="1" ht="6.95" customHeight="1" x14ac:dyDescent="0.2">
      <c r="A31" s="24"/>
      <c r="B31" s="25"/>
      <c r="C31" s="24"/>
      <c r="D31" s="24"/>
      <c r="E31" s="24"/>
      <c r="F31" s="24"/>
      <c r="G31" s="24"/>
      <c r="H31" s="24"/>
      <c r="I31" s="24"/>
      <c r="J31" s="24"/>
      <c r="K31" s="24"/>
      <c r="L31" s="27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</row>
    <row r="32" spans="1:31" s="2" customFormat="1" ht="12" customHeight="1" x14ac:dyDescent="0.2">
      <c r="A32" s="24"/>
      <c r="B32" s="25"/>
      <c r="C32" s="23" t="s">
        <v>11</v>
      </c>
      <c r="D32" s="24"/>
      <c r="E32" s="24"/>
      <c r="F32" s="24"/>
      <c r="G32" s="24"/>
      <c r="H32" s="24"/>
      <c r="I32" s="24"/>
      <c r="J32" s="24"/>
      <c r="K32" s="24"/>
      <c r="L32" s="27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pans="1:47" s="2" customFormat="1" ht="24" customHeight="1" x14ac:dyDescent="0.2">
      <c r="A33" s="24"/>
      <c r="B33" s="25"/>
      <c r="C33" s="24"/>
      <c r="D33" s="24"/>
      <c r="E33" s="250" t="str">
        <f>E7</f>
        <v>Mendelova univerzita v Brně, elektroinstalační práce v budově Q 
1.1.1.4.21 VYBAVENÍ MÍSTNOSTI PRO TÝMOVOU PRÁCI STUDENTŮ N4027/Q33</v>
      </c>
      <c r="F33" s="251"/>
      <c r="G33" s="251"/>
      <c r="H33" s="251"/>
      <c r="I33" s="24"/>
      <c r="J33" s="24"/>
      <c r="K33" s="24"/>
      <c r="L33" s="27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</row>
    <row r="34" spans="1:47" s="2" customFormat="1" ht="12" customHeight="1" x14ac:dyDescent="0.2">
      <c r="A34" s="24"/>
      <c r="B34" s="25"/>
      <c r="C34" s="23" t="s">
        <v>57</v>
      </c>
      <c r="D34" s="24"/>
      <c r="E34" s="24"/>
      <c r="F34" s="24"/>
      <c r="G34" s="24"/>
      <c r="H34" s="24"/>
      <c r="I34" s="24"/>
      <c r="J34" s="24"/>
      <c r="K34" s="24"/>
      <c r="L34" s="27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</row>
    <row r="35" spans="1:47" s="2" customFormat="1" ht="14.45" customHeight="1" x14ac:dyDescent="0.2">
      <c r="A35" s="24"/>
      <c r="B35" s="25"/>
      <c r="C35" s="24"/>
      <c r="D35" s="24"/>
      <c r="E35" s="235" t="str">
        <f>E9</f>
        <v>33 - Místnost Q33</v>
      </c>
      <c r="F35" s="249"/>
      <c r="G35" s="249"/>
      <c r="H35" s="249"/>
      <c r="I35" s="24"/>
      <c r="J35" s="24"/>
      <c r="K35" s="24"/>
      <c r="L35" s="27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</row>
    <row r="36" spans="1:47" s="2" customFormat="1" ht="6.95" customHeight="1" x14ac:dyDescent="0.2">
      <c r="A36" s="24"/>
      <c r="B36" s="25"/>
      <c r="C36" s="24"/>
      <c r="D36" s="24"/>
      <c r="E36" s="24"/>
      <c r="F36" s="24"/>
      <c r="G36" s="24"/>
      <c r="H36" s="24"/>
      <c r="I36" s="24"/>
      <c r="J36" s="24"/>
      <c r="K36" s="24"/>
      <c r="L36" s="27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</row>
    <row r="37" spans="1:47" s="2" customFormat="1" ht="10.35" customHeight="1" x14ac:dyDescent="0.2">
      <c r="A37" s="24"/>
      <c r="B37" s="25"/>
      <c r="C37" s="24"/>
      <c r="D37" s="24"/>
      <c r="E37" s="24"/>
      <c r="F37" s="24"/>
      <c r="G37" s="24"/>
      <c r="H37" s="24"/>
      <c r="I37" s="24"/>
      <c r="J37" s="24"/>
      <c r="K37" s="24"/>
      <c r="L37" s="27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</row>
    <row r="38" spans="1:47" s="2" customFormat="1" ht="29.25" customHeight="1" x14ac:dyDescent="0.2">
      <c r="A38" s="24"/>
      <c r="B38" s="25"/>
      <c r="C38" s="81" t="s">
        <v>60</v>
      </c>
      <c r="D38" s="75"/>
      <c r="E38" s="75"/>
      <c r="F38" s="75"/>
      <c r="G38" s="75"/>
      <c r="H38" s="75"/>
      <c r="I38" s="75"/>
      <c r="J38" s="82" t="s">
        <v>61</v>
      </c>
      <c r="K38" s="75"/>
      <c r="L38" s="27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</row>
    <row r="39" spans="1:47" s="2" customFormat="1" ht="10.35" customHeight="1" x14ac:dyDescent="0.2">
      <c r="A39" s="24"/>
      <c r="B39" s="25"/>
      <c r="C39" s="24"/>
      <c r="D39" s="24"/>
      <c r="E39" s="24"/>
      <c r="F39" s="24"/>
      <c r="G39" s="24"/>
      <c r="H39" s="24"/>
      <c r="I39" s="24"/>
      <c r="J39" s="24"/>
      <c r="K39" s="24"/>
      <c r="L39" s="27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</row>
    <row r="40" spans="1:47" s="2" customFormat="1" ht="22.9" customHeight="1" x14ac:dyDescent="0.2">
      <c r="A40" s="24"/>
      <c r="B40" s="25"/>
      <c r="C40" s="83" t="s">
        <v>62</v>
      </c>
      <c r="D40" s="24"/>
      <c r="E40" s="24"/>
      <c r="F40" s="24"/>
      <c r="G40" s="24"/>
      <c r="H40" s="24"/>
      <c r="I40" s="24"/>
      <c r="J40" s="48">
        <f>J71</f>
        <v>0</v>
      </c>
      <c r="K40" s="24"/>
      <c r="L40" s="27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U40" s="15" t="s">
        <v>63</v>
      </c>
    </row>
    <row r="41" spans="1:47" s="7" customFormat="1" ht="24.95" customHeight="1" x14ac:dyDescent="0.2">
      <c r="B41" s="84"/>
      <c r="D41" s="85" t="s">
        <v>64</v>
      </c>
      <c r="E41" s="86"/>
      <c r="F41" s="86"/>
      <c r="G41" s="86"/>
      <c r="H41" s="86"/>
      <c r="I41" s="86"/>
      <c r="J41" s="87">
        <f>J72</f>
        <v>0</v>
      </c>
      <c r="L41" s="84"/>
    </row>
    <row r="42" spans="1:47" s="8" customFormat="1" ht="19.899999999999999" customHeight="1" x14ac:dyDescent="0.2">
      <c r="B42" s="88"/>
      <c r="D42" s="89" t="s">
        <v>65</v>
      </c>
      <c r="E42" s="90"/>
      <c r="F42" s="90"/>
      <c r="G42" s="90"/>
      <c r="H42" s="90"/>
      <c r="I42" s="90"/>
      <c r="J42" s="91">
        <f>J73</f>
        <v>0</v>
      </c>
      <c r="L42" s="88"/>
    </row>
    <row r="43" spans="1:47" s="8" customFormat="1" ht="19.899999999999999" customHeight="1" x14ac:dyDescent="0.2">
      <c r="B43" s="88"/>
      <c r="D43" s="89" t="s">
        <v>66</v>
      </c>
      <c r="E43" s="90"/>
      <c r="F43" s="90"/>
      <c r="G43" s="90"/>
      <c r="H43" s="90"/>
      <c r="I43" s="90"/>
      <c r="J43" s="91">
        <f>J80</f>
        <v>0</v>
      </c>
      <c r="L43" s="88"/>
    </row>
    <row r="44" spans="1:47" s="8" customFormat="1" ht="19.899999999999999" customHeight="1" x14ac:dyDescent="0.2">
      <c r="B44" s="88"/>
      <c r="D44" s="89" t="s">
        <v>67</v>
      </c>
      <c r="E44" s="90"/>
      <c r="F44" s="90"/>
      <c r="G44" s="90"/>
      <c r="H44" s="90"/>
      <c r="I44" s="90"/>
      <c r="J44" s="91">
        <f>J127</f>
        <v>0</v>
      </c>
      <c r="L44" s="88"/>
    </row>
    <row r="45" spans="1:47" s="8" customFormat="1" ht="19.899999999999999" customHeight="1" x14ac:dyDescent="0.2">
      <c r="B45" s="88"/>
      <c r="D45" s="89" t="s">
        <v>68</v>
      </c>
      <c r="E45" s="90"/>
      <c r="F45" s="90"/>
      <c r="G45" s="90"/>
      <c r="H45" s="90"/>
      <c r="I45" s="90"/>
      <c r="J45" s="91">
        <f>J135</f>
        <v>0</v>
      </c>
      <c r="L45" s="88"/>
    </row>
    <row r="46" spans="1:47" s="7" customFormat="1" ht="24.95" customHeight="1" x14ac:dyDescent="0.2">
      <c r="B46" s="84"/>
      <c r="D46" s="85" t="s">
        <v>69</v>
      </c>
      <c r="E46" s="86"/>
      <c r="F46" s="86"/>
      <c r="G46" s="86"/>
      <c r="H46" s="86"/>
      <c r="I46" s="86"/>
      <c r="J46" s="87">
        <f>J137</f>
        <v>0</v>
      </c>
      <c r="L46" s="84"/>
    </row>
    <row r="47" spans="1:47" s="8" customFormat="1" ht="19.899999999999999" customHeight="1" x14ac:dyDescent="0.2">
      <c r="B47" s="88"/>
      <c r="D47" s="89" t="s">
        <v>70</v>
      </c>
      <c r="E47" s="90"/>
      <c r="F47" s="90"/>
      <c r="G47" s="90"/>
      <c r="H47" s="90"/>
      <c r="I47" s="90"/>
      <c r="J47" s="91">
        <f>J138</f>
        <v>0</v>
      </c>
      <c r="L47" s="88"/>
    </row>
    <row r="48" spans="1:47" s="8" customFormat="1" ht="19.899999999999999" customHeight="1" x14ac:dyDescent="0.2">
      <c r="B48" s="88"/>
      <c r="D48" s="89" t="s">
        <v>71</v>
      </c>
      <c r="E48" s="90"/>
      <c r="F48" s="90"/>
      <c r="G48" s="90"/>
      <c r="H48" s="90"/>
      <c r="I48" s="90"/>
      <c r="J48" s="91">
        <f>J149</f>
        <v>0</v>
      </c>
      <c r="L48" s="88"/>
    </row>
    <row r="49" spans="1:31" s="8" customFormat="1" ht="19.899999999999999" customHeight="1" x14ac:dyDescent="0.2">
      <c r="B49" s="88"/>
      <c r="D49" s="89" t="s">
        <v>72</v>
      </c>
      <c r="E49" s="90"/>
      <c r="F49" s="90"/>
      <c r="G49" s="90"/>
      <c r="H49" s="90"/>
      <c r="I49" s="90"/>
      <c r="J49" s="91">
        <f>J167</f>
        <v>0</v>
      </c>
      <c r="L49" s="88"/>
    </row>
    <row r="50" spans="1:31" s="8" customFormat="1" ht="19.899999999999999" customHeight="1" x14ac:dyDescent="0.2">
      <c r="B50" s="88"/>
      <c r="D50" s="89" t="s">
        <v>73</v>
      </c>
      <c r="E50" s="90"/>
      <c r="F50" s="90"/>
      <c r="G50" s="90"/>
      <c r="H50" s="90"/>
      <c r="I50" s="90"/>
      <c r="J50" s="91">
        <f>J185</f>
        <v>0</v>
      </c>
      <c r="L50" s="88"/>
    </row>
    <row r="51" spans="1:31" s="8" customFormat="1" ht="19.899999999999999" customHeight="1" x14ac:dyDescent="0.2">
      <c r="B51" s="88"/>
      <c r="D51" s="89" t="s">
        <v>74</v>
      </c>
      <c r="E51" s="90"/>
      <c r="F51" s="90"/>
      <c r="G51" s="90"/>
      <c r="H51" s="90"/>
      <c r="I51" s="90"/>
      <c r="J51" s="91">
        <f>J190</f>
        <v>0</v>
      </c>
      <c r="L51" s="88"/>
    </row>
    <row r="52" spans="1:31" s="8" customFormat="1" ht="19.899999999999999" customHeight="1" x14ac:dyDescent="0.2">
      <c r="B52" s="88"/>
      <c r="D52" s="89" t="s">
        <v>75</v>
      </c>
      <c r="E52" s="90"/>
      <c r="F52" s="90"/>
      <c r="G52" s="90"/>
      <c r="H52" s="90"/>
      <c r="I52" s="90"/>
      <c r="J52" s="91">
        <f>J195</f>
        <v>0</v>
      </c>
      <c r="L52" s="88"/>
    </row>
    <row r="53" spans="1:31" s="7" customFormat="1" ht="24.95" customHeight="1" x14ac:dyDescent="0.2">
      <c r="B53" s="84"/>
      <c r="D53" s="85" t="s">
        <v>76</v>
      </c>
      <c r="E53" s="86"/>
      <c r="F53" s="86"/>
      <c r="G53" s="86"/>
      <c r="H53" s="86"/>
      <c r="I53" s="86"/>
      <c r="J53" s="87">
        <f>J197</f>
        <v>0</v>
      </c>
      <c r="L53" s="84"/>
    </row>
    <row r="54" spans="1:31" s="8" customFormat="1" ht="19.899999999999999" customHeight="1" x14ac:dyDescent="0.2">
      <c r="B54" s="88"/>
      <c r="D54" s="89" t="s">
        <v>77</v>
      </c>
      <c r="E54" s="90"/>
      <c r="F54" s="90"/>
      <c r="G54" s="90"/>
      <c r="H54" s="90"/>
      <c r="I54" s="90"/>
      <c r="J54" s="91">
        <f>J198</f>
        <v>0</v>
      </c>
      <c r="L54" s="88"/>
    </row>
    <row r="55" spans="1:31" s="7" customFormat="1" ht="24.95" customHeight="1" x14ac:dyDescent="0.2">
      <c r="B55" s="84"/>
      <c r="D55" s="85" t="s">
        <v>78</v>
      </c>
      <c r="E55" s="86"/>
      <c r="F55" s="86"/>
      <c r="G55" s="86"/>
      <c r="H55" s="86"/>
      <c r="I55" s="86"/>
      <c r="J55" s="87">
        <f>J200</f>
        <v>0</v>
      </c>
      <c r="L55" s="84"/>
    </row>
    <row r="56" spans="1:31" s="2" customFormat="1" ht="21.75" customHeight="1" x14ac:dyDescent="0.2">
      <c r="A56" s="24"/>
      <c r="B56" s="25"/>
      <c r="C56" s="24"/>
      <c r="D56" s="24"/>
      <c r="E56" s="24"/>
      <c r="F56" s="24"/>
      <c r="G56" s="24"/>
      <c r="H56" s="24"/>
      <c r="I56" s="24"/>
      <c r="J56" s="24"/>
      <c r="K56" s="24"/>
      <c r="L56" s="27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</row>
    <row r="57" spans="1:31" s="2" customFormat="1" ht="6.95" customHeight="1" x14ac:dyDescent="0.2">
      <c r="A57" s="24"/>
      <c r="B57" s="28"/>
      <c r="C57" s="29"/>
      <c r="D57" s="29"/>
      <c r="E57" s="29"/>
      <c r="F57" s="29"/>
      <c r="G57" s="29"/>
      <c r="H57" s="29"/>
      <c r="I57" s="29"/>
      <c r="J57" s="29"/>
      <c r="K57" s="29"/>
      <c r="L57" s="27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</row>
    <row r="61" spans="1:31" s="2" customFormat="1" ht="6.95" customHeight="1" x14ac:dyDescent="0.2">
      <c r="A61" s="24"/>
      <c r="B61" s="30"/>
      <c r="C61" s="31"/>
      <c r="D61" s="31"/>
      <c r="E61" s="31"/>
      <c r="F61" s="31"/>
      <c r="G61" s="31"/>
      <c r="H61" s="31"/>
      <c r="I61" s="31"/>
      <c r="J61" s="31"/>
      <c r="K61" s="31"/>
      <c r="L61" s="27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</row>
    <row r="62" spans="1:31" s="2" customFormat="1" ht="24.95" customHeight="1" x14ac:dyDescent="0.2">
      <c r="A62" s="24"/>
      <c r="B62" s="25"/>
      <c r="C62" s="19" t="s">
        <v>79</v>
      </c>
      <c r="D62" s="24"/>
      <c r="E62" s="24"/>
      <c r="F62" s="24"/>
      <c r="G62" s="24"/>
      <c r="H62" s="24"/>
      <c r="I62" s="24"/>
      <c r="J62" s="24"/>
      <c r="K62" s="24"/>
      <c r="L62" s="27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1" s="2" customFormat="1" ht="6.95" customHeight="1" x14ac:dyDescent="0.2">
      <c r="A63" s="24"/>
      <c r="B63" s="25"/>
      <c r="C63" s="24"/>
      <c r="D63" s="24"/>
      <c r="E63" s="24"/>
      <c r="F63" s="24"/>
      <c r="G63" s="24"/>
      <c r="H63" s="24"/>
      <c r="I63" s="24"/>
      <c r="J63" s="24"/>
      <c r="K63" s="24"/>
      <c r="L63" s="27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</row>
    <row r="64" spans="1:31" s="2" customFormat="1" ht="12" customHeight="1" x14ac:dyDescent="0.2">
      <c r="A64" s="24"/>
      <c r="B64" s="25"/>
      <c r="C64" s="23" t="s">
        <v>11</v>
      </c>
      <c r="D64" s="24"/>
      <c r="E64" s="24"/>
      <c r="F64" s="24"/>
      <c r="G64" s="24"/>
      <c r="H64" s="24"/>
      <c r="I64" s="24"/>
      <c r="J64" s="24"/>
      <c r="K64" s="24"/>
      <c r="L64" s="27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</row>
    <row r="65" spans="1:65" s="2" customFormat="1" ht="24" customHeight="1" x14ac:dyDescent="0.2">
      <c r="A65" s="24"/>
      <c r="B65" s="25"/>
      <c r="C65" s="24"/>
      <c r="D65" s="24"/>
      <c r="E65" s="250" t="str">
        <f>E7</f>
        <v>Mendelova univerzita v Brně, elektroinstalační práce v budově Q 
1.1.1.4.21 VYBAVENÍ MÍSTNOSTI PRO TÝMOVOU PRÁCI STUDENTŮ N4027/Q33</v>
      </c>
      <c r="F65" s="251"/>
      <c r="G65" s="251"/>
      <c r="H65" s="251"/>
      <c r="I65" s="24"/>
      <c r="J65" s="24"/>
      <c r="K65" s="24"/>
      <c r="L65" s="27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</row>
    <row r="66" spans="1:65" s="2" customFormat="1" ht="12" customHeight="1" x14ac:dyDescent="0.2">
      <c r="A66" s="24"/>
      <c r="B66" s="25"/>
      <c r="C66" s="23" t="s">
        <v>57</v>
      </c>
      <c r="D66" s="24"/>
      <c r="E66" s="24"/>
      <c r="F66" s="24"/>
      <c r="G66" s="24"/>
      <c r="H66" s="24"/>
      <c r="I66" s="24"/>
      <c r="J66" s="24"/>
      <c r="K66" s="24"/>
      <c r="L66" s="27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</row>
    <row r="67" spans="1:65" s="2" customFormat="1" ht="14.45" customHeight="1" x14ac:dyDescent="0.2">
      <c r="A67" s="24"/>
      <c r="B67" s="25"/>
      <c r="C67" s="24"/>
      <c r="D67" s="24"/>
      <c r="E67" s="235" t="str">
        <f>E9</f>
        <v>33 - Místnost Q33</v>
      </c>
      <c r="F67" s="249"/>
      <c r="G67" s="249"/>
      <c r="H67" s="249"/>
      <c r="I67" s="24"/>
      <c r="J67" s="24"/>
      <c r="K67" s="24"/>
      <c r="L67" s="27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</row>
    <row r="68" spans="1:65" s="2" customFormat="1" ht="6.95" customHeight="1" x14ac:dyDescent="0.2">
      <c r="A68" s="24"/>
      <c r="B68" s="25"/>
      <c r="C68" s="24"/>
      <c r="D68" s="24"/>
      <c r="E68" s="24"/>
      <c r="F68" s="24"/>
      <c r="G68" s="24"/>
      <c r="H68" s="24"/>
      <c r="I68" s="24"/>
      <c r="J68" s="24"/>
      <c r="K68" s="24"/>
      <c r="L68" s="27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</row>
    <row r="69" spans="1:65" s="2" customFormat="1" ht="10.35" customHeight="1" x14ac:dyDescent="0.2">
      <c r="A69" s="24"/>
      <c r="B69" s="25"/>
      <c r="C69" s="24"/>
      <c r="D69" s="24"/>
      <c r="E69" s="24"/>
      <c r="F69" s="24"/>
      <c r="G69" s="24"/>
      <c r="H69" s="24"/>
      <c r="I69" s="24"/>
      <c r="J69" s="24"/>
      <c r="K69" s="24"/>
      <c r="L69" s="27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</row>
    <row r="70" spans="1:65" s="9" customFormat="1" ht="29.25" customHeight="1" x14ac:dyDescent="0.2">
      <c r="A70" s="92"/>
      <c r="B70" s="93"/>
      <c r="C70" s="94" t="s">
        <v>80</v>
      </c>
      <c r="D70" s="95" t="s">
        <v>31</v>
      </c>
      <c r="E70" s="95" t="s">
        <v>27</v>
      </c>
      <c r="F70" s="95" t="s">
        <v>28</v>
      </c>
      <c r="G70" s="95" t="s">
        <v>81</v>
      </c>
      <c r="H70" s="95" t="s">
        <v>82</v>
      </c>
      <c r="I70" s="95" t="s">
        <v>83</v>
      </c>
      <c r="J70" s="95" t="s">
        <v>61</v>
      </c>
      <c r="K70" s="96" t="s">
        <v>84</v>
      </c>
      <c r="L70" s="97"/>
      <c r="M70" s="39" t="s">
        <v>1</v>
      </c>
      <c r="N70" s="40" t="s">
        <v>17</v>
      </c>
      <c r="O70" s="40" t="s">
        <v>85</v>
      </c>
      <c r="P70" s="40" t="s">
        <v>86</v>
      </c>
      <c r="Q70" s="40" t="s">
        <v>87</v>
      </c>
      <c r="R70" s="40" t="s">
        <v>88</v>
      </c>
      <c r="S70" s="40" t="s">
        <v>89</v>
      </c>
      <c r="T70" s="41" t="s">
        <v>90</v>
      </c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</row>
    <row r="71" spans="1:65" s="2" customFormat="1" ht="22.9" customHeight="1" x14ac:dyDescent="0.25">
      <c r="A71" s="24"/>
      <c r="B71" s="25"/>
      <c r="C71" s="46" t="s">
        <v>91</v>
      </c>
      <c r="D71" s="24"/>
      <c r="E71" s="24"/>
      <c r="F71" s="24"/>
      <c r="G71" s="24"/>
      <c r="H71" s="24"/>
      <c r="I71" s="24"/>
      <c r="J71" s="98">
        <f>BK71</f>
        <v>0</v>
      </c>
      <c r="K71" s="24"/>
      <c r="L71" s="25"/>
      <c r="M71" s="42"/>
      <c r="N71" s="34"/>
      <c r="O71" s="43"/>
      <c r="P71" s="99">
        <f>P72+P137+P197+P200</f>
        <v>389.98772299999996</v>
      </c>
      <c r="Q71" s="43"/>
      <c r="R71" s="99">
        <f>R72+R137+R197+R200</f>
        <v>4.8061328999999997</v>
      </c>
      <c r="S71" s="43"/>
      <c r="T71" s="100">
        <f>T72+T137+T197+T200</f>
        <v>5.2921445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T71" s="15" t="s">
        <v>45</v>
      </c>
      <c r="AU71" s="15" t="s">
        <v>63</v>
      </c>
      <c r="BK71" s="101">
        <f>BK72+BK137+BK197+BK200</f>
        <v>0</v>
      </c>
    </row>
    <row r="72" spans="1:65" s="10" customFormat="1" ht="25.9" customHeight="1" x14ac:dyDescent="0.2">
      <c r="B72" s="102"/>
      <c r="D72" s="103" t="s">
        <v>45</v>
      </c>
      <c r="E72" s="104" t="s">
        <v>92</v>
      </c>
      <c r="F72" s="104" t="s">
        <v>93</v>
      </c>
      <c r="J72" s="105">
        <f>BK72</f>
        <v>0</v>
      </c>
      <c r="L72" s="102"/>
      <c r="M72" s="106"/>
      <c r="N72" s="107"/>
      <c r="O72" s="107"/>
      <c r="P72" s="108">
        <f>P73+P80+P127+P135</f>
        <v>217.64657800000001</v>
      </c>
      <c r="Q72" s="107"/>
      <c r="R72" s="108">
        <f>R73+R80+R127+R135</f>
        <v>1.0548758199999999</v>
      </c>
      <c r="S72" s="107"/>
      <c r="T72" s="109">
        <f>T73+T80+T127+T135</f>
        <v>1.2789000000000001</v>
      </c>
      <c r="AR72" s="103" t="s">
        <v>53</v>
      </c>
      <c r="AT72" s="110" t="s">
        <v>45</v>
      </c>
      <c r="AU72" s="110" t="s">
        <v>46</v>
      </c>
      <c r="AY72" s="103" t="s">
        <v>94</v>
      </c>
      <c r="BK72" s="111">
        <f>BK73+BK80+BK127+BK135</f>
        <v>0</v>
      </c>
    </row>
    <row r="73" spans="1:65" s="10" customFormat="1" ht="22.9" customHeight="1" x14ac:dyDescent="0.2">
      <c r="B73" s="102"/>
      <c r="D73" s="103" t="s">
        <v>45</v>
      </c>
      <c r="E73" s="112" t="s">
        <v>95</v>
      </c>
      <c r="F73" s="112" t="s">
        <v>96</v>
      </c>
      <c r="J73" s="113">
        <f>BK73</f>
        <v>0</v>
      </c>
      <c r="L73" s="102"/>
      <c r="M73" s="106"/>
      <c r="N73" s="107"/>
      <c r="O73" s="107"/>
      <c r="P73" s="108">
        <f>SUM(P74:P79)</f>
        <v>2.4677900000000004</v>
      </c>
      <c r="Q73" s="107"/>
      <c r="R73" s="108">
        <f>SUM(R74:R79)</f>
        <v>1.04468542</v>
      </c>
      <c r="S73" s="107"/>
      <c r="T73" s="109">
        <f>SUM(T74:T79)</f>
        <v>0</v>
      </c>
      <c r="AR73" s="103" t="s">
        <v>53</v>
      </c>
      <c r="AT73" s="110" t="s">
        <v>45</v>
      </c>
      <c r="AU73" s="110" t="s">
        <v>53</v>
      </c>
      <c r="AY73" s="103" t="s">
        <v>94</v>
      </c>
      <c r="BK73" s="111">
        <f>SUM(BK74:BK79)</f>
        <v>0</v>
      </c>
    </row>
    <row r="74" spans="1:65" s="2" customFormat="1" ht="41.25" customHeight="1" x14ac:dyDescent="0.2">
      <c r="A74" s="24"/>
      <c r="B74" s="114"/>
      <c r="C74" s="148" t="s">
        <v>53</v>
      </c>
      <c r="D74" s="148" t="s">
        <v>97</v>
      </c>
      <c r="E74" s="149" t="s">
        <v>98</v>
      </c>
      <c r="F74" s="150" t="s">
        <v>99</v>
      </c>
      <c r="G74" s="151" t="s">
        <v>100</v>
      </c>
      <c r="H74" s="152">
        <v>0.46300000000000002</v>
      </c>
      <c r="I74" s="178"/>
      <c r="J74" s="175">
        <f>ROUND(I74*H74,2)</f>
        <v>0</v>
      </c>
      <c r="K74" s="150" t="s">
        <v>101</v>
      </c>
      <c r="L74" s="25"/>
      <c r="M74" s="115" t="s">
        <v>1</v>
      </c>
      <c r="N74" s="116" t="s">
        <v>18</v>
      </c>
      <c r="O74" s="117">
        <v>5.33</v>
      </c>
      <c r="P74" s="117">
        <f>O74*H74</f>
        <v>2.4677900000000004</v>
      </c>
      <c r="Q74" s="117">
        <v>2.2563399999999998</v>
      </c>
      <c r="R74" s="117">
        <f>Q74*H74</f>
        <v>1.04468542</v>
      </c>
      <c r="S74" s="117">
        <v>0</v>
      </c>
      <c r="T74" s="118">
        <f>S74*H74</f>
        <v>0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R74" s="119" t="s">
        <v>102</v>
      </c>
      <c r="AT74" s="119" t="s">
        <v>97</v>
      </c>
      <c r="AU74" s="119" t="s">
        <v>55</v>
      </c>
      <c r="AY74" s="15" t="s">
        <v>94</v>
      </c>
      <c r="BE74" s="120">
        <f>IF(N74="základní",J74,0)</f>
        <v>0</v>
      </c>
      <c r="BF74" s="120">
        <f>IF(N74="snížená",J74,0)</f>
        <v>0</v>
      </c>
      <c r="BG74" s="120">
        <f>IF(N74="zákl. přenesená",J74,0)</f>
        <v>0</v>
      </c>
      <c r="BH74" s="120">
        <f>IF(N74="sníž. přenesená",J74,0)</f>
        <v>0</v>
      </c>
      <c r="BI74" s="120">
        <f>IF(N74="nulová",J74,0)</f>
        <v>0</v>
      </c>
      <c r="BJ74" s="15" t="s">
        <v>53</v>
      </c>
      <c r="BK74" s="120">
        <f>ROUND(I74*H74,2)</f>
        <v>0</v>
      </c>
      <c r="BL74" s="15" t="s">
        <v>102</v>
      </c>
      <c r="BM74" s="119" t="s">
        <v>103</v>
      </c>
    </row>
    <row r="75" spans="1:65" s="11" customFormat="1" x14ac:dyDescent="0.2">
      <c r="B75" s="121"/>
      <c r="C75" s="153"/>
      <c r="D75" s="154" t="s">
        <v>104</v>
      </c>
      <c r="E75" s="155" t="s">
        <v>1</v>
      </c>
      <c r="F75" s="156" t="s">
        <v>105</v>
      </c>
      <c r="G75" s="153"/>
      <c r="H75" s="155" t="s">
        <v>1</v>
      </c>
      <c r="I75" s="223"/>
      <c r="J75" s="153"/>
      <c r="K75" s="153"/>
      <c r="L75" s="121"/>
      <c r="M75" s="123"/>
      <c r="N75" s="124"/>
      <c r="O75" s="124"/>
      <c r="P75" s="124"/>
      <c r="Q75" s="124"/>
      <c r="R75" s="124"/>
      <c r="S75" s="124"/>
      <c r="T75" s="125"/>
      <c r="AT75" s="122" t="s">
        <v>104</v>
      </c>
      <c r="AU75" s="122" t="s">
        <v>55</v>
      </c>
      <c r="AV75" s="11" t="s">
        <v>53</v>
      </c>
      <c r="AW75" s="11" t="s">
        <v>12</v>
      </c>
      <c r="AX75" s="11" t="s">
        <v>46</v>
      </c>
      <c r="AY75" s="122" t="s">
        <v>94</v>
      </c>
    </row>
    <row r="76" spans="1:65" s="12" customFormat="1" ht="22.5" x14ac:dyDescent="0.2">
      <c r="B76" s="126"/>
      <c r="C76" s="157"/>
      <c r="D76" s="154" t="s">
        <v>104</v>
      </c>
      <c r="E76" s="158" t="s">
        <v>1</v>
      </c>
      <c r="F76" s="159" t="s">
        <v>106</v>
      </c>
      <c r="G76" s="157"/>
      <c r="H76" s="160">
        <v>0.42</v>
      </c>
      <c r="I76" s="224"/>
      <c r="J76" s="157"/>
      <c r="K76" s="157"/>
      <c r="L76" s="126"/>
      <c r="M76" s="128"/>
      <c r="N76" s="129"/>
      <c r="O76" s="129"/>
      <c r="P76" s="129"/>
      <c r="Q76" s="129"/>
      <c r="R76" s="129"/>
      <c r="S76" s="129"/>
      <c r="T76" s="130"/>
      <c r="AT76" s="127" t="s">
        <v>104</v>
      </c>
      <c r="AU76" s="127" t="s">
        <v>55</v>
      </c>
      <c r="AV76" s="12" t="s">
        <v>55</v>
      </c>
      <c r="AW76" s="12" t="s">
        <v>12</v>
      </c>
      <c r="AX76" s="12" t="s">
        <v>46</v>
      </c>
      <c r="AY76" s="127" t="s">
        <v>94</v>
      </c>
    </row>
    <row r="77" spans="1:65" s="11" customFormat="1" x14ac:dyDescent="0.2">
      <c r="B77" s="121"/>
      <c r="C77" s="153"/>
      <c r="D77" s="154" t="s">
        <v>104</v>
      </c>
      <c r="E77" s="155" t="s">
        <v>1</v>
      </c>
      <c r="F77" s="156" t="s">
        <v>107</v>
      </c>
      <c r="G77" s="153"/>
      <c r="H77" s="155" t="s">
        <v>1</v>
      </c>
      <c r="I77" s="223"/>
      <c r="J77" s="153"/>
      <c r="K77" s="153"/>
      <c r="L77" s="121"/>
      <c r="M77" s="123"/>
      <c r="N77" s="124"/>
      <c r="O77" s="124"/>
      <c r="P77" s="124"/>
      <c r="Q77" s="124"/>
      <c r="R77" s="124"/>
      <c r="S77" s="124"/>
      <c r="T77" s="125"/>
      <c r="AT77" s="122" t="s">
        <v>104</v>
      </c>
      <c r="AU77" s="122" t="s">
        <v>55</v>
      </c>
      <c r="AV77" s="11" t="s">
        <v>53</v>
      </c>
      <c r="AW77" s="11" t="s">
        <v>12</v>
      </c>
      <c r="AX77" s="11" t="s">
        <v>46</v>
      </c>
      <c r="AY77" s="122" t="s">
        <v>94</v>
      </c>
    </row>
    <row r="78" spans="1:65" s="12" customFormat="1" x14ac:dyDescent="0.2">
      <c r="B78" s="126"/>
      <c r="C78" s="157"/>
      <c r="D78" s="154" t="s">
        <v>104</v>
      </c>
      <c r="E78" s="158" t="s">
        <v>1</v>
      </c>
      <c r="F78" s="159" t="s">
        <v>108</v>
      </c>
      <c r="G78" s="157"/>
      <c r="H78" s="160">
        <v>4.2999999999999997E-2</v>
      </c>
      <c r="I78" s="224"/>
      <c r="J78" s="157"/>
      <c r="K78" s="157"/>
      <c r="L78" s="126"/>
      <c r="M78" s="128"/>
      <c r="N78" s="129"/>
      <c r="O78" s="129"/>
      <c r="P78" s="129"/>
      <c r="Q78" s="129"/>
      <c r="R78" s="129"/>
      <c r="S78" s="129"/>
      <c r="T78" s="130"/>
      <c r="AT78" s="127" t="s">
        <v>104</v>
      </c>
      <c r="AU78" s="127" t="s">
        <v>55</v>
      </c>
      <c r="AV78" s="12" t="s">
        <v>55</v>
      </c>
      <c r="AW78" s="12" t="s">
        <v>12</v>
      </c>
      <c r="AX78" s="12" t="s">
        <v>46</v>
      </c>
      <c r="AY78" s="127" t="s">
        <v>94</v>
      </c>
    </row>
    <row r="79" spans="1:65" s="13" customFormat="1" x14ac:dyDescent="0.2">
      <c r="B79" s="131"/>
      <c r="C79" s="161"/>
      <c r="D79" s="154" t="s">
        <v>104</v>
      </c>
      <c r="E79" s="162" t="s">
        <v>1</v>
      </c>
      <c r="F79" s="163" t="s">
        <v>109</v>
      </c>
      <c r="G79" s="161"/>
      <c r="H79" s="164">
        <v>0.46299999999999997</v>
      </c>
      <c r="I79" s="225"/>
      <c r="J79" s="161"/>
      <c r="K79" s="161"/>
      <c r="L79" s="131"/>
      <c r="M79" s="133"/>
      <c r="N79" s="134"/>
      <c r="O79" s="134"/>
      <c r="P79" s="134"/>
      <c r="Q79" s="134"/>
      <c r="R79" s="134"/>
      <c r="S79" s="134"/>
      <c r="T79" s="135"/>
      <c r="AT79" s="132" t="s">
        <v>104</v>
      </c>
      <c r="AU79" s="132" t="s">
        <v>55</v>
      </c>
      <c r="AV79" s="13" t="s">
        <v>102</v>
      </c>
      <c r="AW79" s="13" t="s">
        <v>12</v>
      </c>
      <c r="AX79" s="13" t="s">
        <v>53</v>
      </c>
      <c r="AY79" s="132" t="s">
        <v>94</v>
      </c>
    </row>
    <row r="80" spans="1:65" s="10" customFormat="1" ht="22.9" customHeight="1" x14ac:dyDescent="0.2">
      <c r="B80" s="102"/>
      <c r="C80" s="165"/>
      <c r="D80" s="166" t="s">
        <v>45</v>
      </c>
      <c r="E80" s="167" t="s">
        <v>110</v>
      </c>
      <c r="F80" s="167" t="s">
        <v>111</v>
      </c>
      <c r="G80" s="165"/>
      <c r="H80" s="165"/>
      <c r="I80" s="226"/>
      <c r="J80" s="176">
        <f>BK80</f>
        <v>0</v>
      </c>
      <c r="K80" s="165"/>
      <c r="L80" s="102"/>
      <c r="M80" s="106"/>
      <c r="N80" s="107"/>
      <c r="O80" s="107"/>
      <c r="P80" s="108">
        <f>SUM(P81:P126)</f>
        <v>175.27217999999999</v>
      </c>
      <c r="Q80" s="107"/>
      <c r="R80" s="108">
        <f>SUM(R81:R126)</f>
        <v>1.01904E-2</v>
      </c>
      <c r="S80" s="107"/>
      <c r="T80" s="109">
        <f>SUM(T81:T126)</f>
        <v>1.2789000000000001</v>
      </c>
      <c r="AR80" s="103" t="s">
        <v>53</v>
      </c>
      <c r="AT80" s="110" t="s">
        <v>45</v>
      </c>
      <c r="AU80" s="110" t="s">
        <v>53</v>
      </c>
      <c r="AY80" s="103" t="s">
        <v>94</v>
      </c>
      <c r="BK80" s="111">
        <f>SUM(BK81:BK126)</f>
        <v>0</v>
      </c>
    </row>
    <row r="81" spans="1:65" s="2" customFormat="1" ht="49.5" customHeight="1" x14ac:dyDescent="0.2">
      <c r="A81" s="24"/>
      <c r="B81" s="114"/>
      <c r="C81" s="148" t="s">
        <v>55</v>
      </c>
      <c r="D81" s="148" t="s">
        <v>97</v>
      </c>
      <c r="E81" s="149" t="s">
        <v>112</v>
      </c>
      <c r="F81" s="150" t="s">
        <v>379</v>
      </c>
      <c r="G81" s="151" t="s">
        <v>113</v>
      </c>
      <c r="H81" s="152">
        <v>254.76</v>
      </c>
      <c r="I81" s="178"/>
      <c r="J81" s="175">
        <f>ROUND(I81*H81,2)</f>
        <v>0</v>
      </c>
      <c r="K81" s="150" t="s">
        <v>101</v>
      </c>
      <c r="L81" s="25"/>
      <c r="M81" s="115" t="s">
        <v>1</v>
      </c>
      <c r="N81" s="116" t="s">
        <v>18</v>
      </c>
      <c r="O81" s="117">
        <v>0.308</v>
      </c>
      <c r="P81" s="117">
        <f>O81*H81</f>
        <v>78.466079999999991</v>
      </c>
      <c r="Q81" s="117">
        <v>4.0000000000000003E-5</v>
      </c>
      <c r="R81" s="117">
        <f>Q81*H81</f>
        <v>1.01904E-2</v>
      </c>
      <c r="S81" s="117">
        <v>0</v>
      </c>
      <c r="T81" s="118">
        <f>S81*H81</f>
        <v>0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R81" s="119" t="s">
        <v>102</v>
      </c>
      <c r="AT81" s="119" t="s">
        <v>97</v>
      </c>
      <c r="AU81" s="119" t="s">
        <v>55</v>
      </c>
      <c r="AY81" s="15" t="s">
        <v>94</v>
      </c>
      <c r="BE81" s="120">
        <f>IF(N81="základní",J81,0)</f>
        <v>0</v>
      </c>
      <c r="BF81" s="120">
        <f>IF(N81="snížená",J81,0)</f>
        <v>0</v>
      </c>
      <c r="BG81" s="120">
        <f>IF(N81="zákl. přenesená",J81,0)</f>
        <v>0</v>
      </c>
      <c r="BH81" s="120">
        <f>IF(N81="sníž. přenesená",J81,0)</f>
        <v>0</v>
      </c>
      <c r="BI81" s="120">
        <f>IF(N81="nulová",J81,0)</f>
        <v>0</v>
      </c>
      <c r="BJ81" s="15" t="s">
        <v>53</v>
      </c>
      <c r="BK81" s="120">
        <f>ROUND(I81*H81,2)</f>
        <v>0</v>
      </c>
      <c r="BL81" s="15" t="s">
        <v>102</v>
      </c>
      <c r="BM81" s="119" t="s">
        <v>114</v>
      </c>
    </row>
    <row r="82" spans="1:65" s="11" customFormat="1" ht="22.5" x14ac:dyDescent="0.2">
      <c r="B82" s="121"/>
      <c r="C82" s="153"/>
      <c r="D82" s="154" t="s">
        <v>104</v>
      </c>
      <c r="E82" s="155" t="s">
        <v>1</v>
      </c>
      <c r="F82" s="156" t="s">
        <v>380</v>
      </c>
      <c r="G82" s="153"/>
      <c r="H82" s="155" t="s">
        <v>1</v>
      </c>
      <c r="I82" s="223"/>
      <c r="J82" s="153"/>
      <c r="K82" s="153"/>
      <c r="L82" s="121"/>
      <c r="M82" s="123"/>
      <c r="N82" s="124"/>
      <c r="O82" s="124"/>
      <c r="P82" s="124"/>
      <c r="Q82" s="124"/>
      <c r="R82" s="124"/>
      <c r="S82" s="124"/>
      <c r="T82" s="125"/>
      <c r="AT82" s="122" t="s">
        <v>104</v>
      </c>
      <c r="AU82" s="122" t="s">
        <v>55</v>
      </c>
      <c r="AV82" s="11" t="s">
        <v>53</v>
      </c>
      <c r="AW82" s="11" t="s">
        <v>12</v>
      </c>
      <c r="AX82" s="11" t="s">
        <v>46</v>
      </c>
      <c r="AY82" s="122" t="s">
        <v>94</v>
      </c>
    </row>
    <row r="83" spans="1:65" s="12" customFormat="1" x14ac:dyDescent="0.2">
      <c r="B83" s="126"/>
      <c r="C83" s="157"/>
      <c r="D83" s="154" t="s">
        <v>104</v>
      </c>
      <c r="E83" s="158" t="s">
        <v>1</v>
      </c>
      <c r="F83" s="159" t="s">
        <v>381</v>
      </c>
      <c r="G83" s="157"/>
      <c r="H83" s="160">
        <v>149.46</v>
      </c>
      <c r="I83" s="224"/>
      <c r="J83" s="157"/>
      <c r="K83" s="157"/>
      <c r="L83" s="126"/>
      <c r="M83" s="128"/>
      <c r="N83" s="129"/>
      <c r="O83" s="129"/>
      <c r="P83" s="129"/>
      <c r="Q83" s="129"/>
      <c r="R83" s="129"/>
      <c r="S83" s="129"/>
      <c r="T83" s="130"/>
      <c r="AT83" s="127" t="s">
        <v>104</v>
      </c>
      <c r="AU83" s="127" t="s">
        <v>55</v>
      </c>
      <c r="AV83" s="12" t="s">
        <v>55</v>
      </c>
      <c r="AW83" s="12" t="s">
        <v>12</v>
      </c>
      <c r="AX83" s="12" t="s">
        <v>46</v>
      </c>
      <c r="AY83" s="127" t="s">
        <v>94</v>
      </c>
    </row>
    <row r="84" spans="1:65" s="11" customFormat="1" x14ac:dyDescent="0.2">
      <c r="B84" s="121"/>
      <c r="C84" s="153"/>
      <c r="D84" s="154" t="s">
        <v>104</v>
      </c>
      <c r="E84" s="155" t="s">
        <v>1</v>
      </c>
      <c r="F84" s="156" t="s">
        <v>377</v>
      </c>
      <c r="G84" s="153"/>
      <c r="H84" s="155" t="s">
        <v>1</v>
      </c>
      <c r="I84" s="223"/>
      <c r="J84" s="153"/>
      <c r="K84" s="153"/>
      <c r="L84" s="121"/>
      <c r="M84" s="123"/>
      <c r="N84" s="124"/>
      <c r="O84" s="124"/>
      <c r="P84" s="124"/>
      <c r="Q84" s="124"/>
      <c r="R84" s="124"/>
      <c r="S84" s="124"/>
      <c r="T84" s="125"/>
      <c r="AT84" s="122" t="s">
        <v>104</v>
      </c>
      <c r="AU84" s="122" t="s">
        <v>55</v>
      </c>
      <c r="AV84" s="11" t="s">
        <v>53</v>
      </c>
      <c r="AW84" s="11" t="s">
        <v>12</v>
      </c>
      <c r="AX84" s="11" t="s">
        <v>46</v>
      </c>
      <c r="AY84" s="122" t="s">
        <v>94</v>
      </c>
    </row>
    <row r="85" spans="1:65" s="12" customFormat="1" x14ac:dyDescent="0.2">
      <c r="B85" s="126"/>
      <c r="C85" s="157"/>
      <c r="D85" s="154" t="s">
        <v>104</v>
      </c>
      <c r="E85" s="158" t="s">
        <v>1</v>
      </c>
      <c r="F85" s="159" t="s">
        <v>115</v>
      </c>
      <c r="G85" s="157"/>
      <c r="H85" s="160">
        <v>105.3</v>
      </c>
      <c r="I85" s="224"/>
      <c r="J85" s="157"/>
      <c r="K85" s="157"/>
      <c r="L85" s="126"/>
      <c r="M85" s="128"/>
      <c r="N85" s="129"/>
      <c r="O85" s="129"/>
      <c r="P85" s="129"/>
      <c r="Q85" s="129"/>
      <c r="R85" s="129"/>
      <c r="S85" s="129"/>
      <c r="T85" s="130"/>
      <c r="AT85" s="127" t="s">
        <v>104</v>
      </c>
      <c r="AU85" s="127" t="s">
        <v>55</v>
      </c>
      <c r="AV85" s="12" t="s">
        <v>55</v>
      </c>
      <c r="AW85" s="12" t="s">
        <v>12</v>
      </c>
      <c r="AX85" s="12" t="s">
        <v>46</v>
      </c>
      <c r="AY85" s="127" t="s">
        <v>94</v>
      </c>
    </row>
    <row r="86" spans="1:65" s="13" customFormat="1" x14ac:dyDescent="0.2">
      <c r="B86" s="131"/>
      <c r="C86" s="161"/>
      <c r="D86" s="154" t="s">
        <v>104</v>
      </c>
      <c r="E86" s="162" t="s">
        <v>1</v>
      </c>
      <c r="F86" s="163" t="s">
        <v>109</v>
      </c>
      <c r="G86" s="161"/>
      <c r="H86" s="164">
        <v>254.76</v>
      </c>
      <c r="I86" s="225"/>
      <c r="J86" s="161"/>
      <c r="K86" s="161"/>
      <c r="L86" s="131"/>
      <c r="M86" s="133"/>
      <c r="N86" s="134"/>
      <c r="O86" s="134"/>
      <c r="P86" s="134"/>
      <c r="Q86" s="134"/>
      <c r="R86" s="134"/>
      <c r="S86" s="134"/>
      <c r="T86" s="135"/>
      <c r="AT86" s="132" t="s">
        <v>104</v>
      </c>
      <c r="AU86" s="132" t="s">
        <v>55</v>
      </c>
      <c r="AV86" s="13" t="s">
        <v>102</v>
      </c>
      <c r="AW86" s="13" t="s">
        <v>12</v>
      </c>
      <c r="AX86" s="13" t="s">
        <v>53</v>
      </c>
      <c r="AY86" s="132" t="s">
        <v>94</v>
      </c>
    </row>
    <row r="87" spans="1:65" s="2" customFormat="1" ht="42" customHeight="1" x14ac:dyDescent="0.2">
      <c r="A87" s="24"/>
      <c r="B87" s="114"/>
      <c r="C87" s="148" t="s">
        <v>116</v>
      </c>
      <c r="D87" s="148" t="s">
        <v>97</v>
      </c>
      <c r="E87" s="149" t="s">
        <v>117</v>
      </c>
      <c r="F87" s="150" t="s">
        <v>118</v>
      </c>
      <c r="G87" s="151" t="s">
        <v>119</v>
      </c>
      <c r="H87" s="152">
        <v>8</v>
      </c>
      <c r="I87" s="178"/>
      <c r="J87" s="175">
        <f>ROUND(I87*H87,2)</f>
        <v>0</v>
      </c>
      <c r="K87" s="150" t="s">
        <v>101</v>
      </c>
      <c r="L87" s="25"/>
      <c r="M87" s="115" t="s">
        <v>1</v>
      </c>
      <c r="N87" s="116" t="s">
        <v>18</v>
      </c>
      <c r="O87" s="117">
        <v>1.052</v>
      </c>
      <c r="P87" s="117">
        <f>O87*H87</f>
        <v>8.4160000000000004</v>
      </c>
      <c r="Q87" s="117">
        <v>0</v>
      </c>
      <c r="R87" s="117">
        <f>Q87*H87</f>
        <v>0</v>
      </c>
      <c r="S87" s="117">
        <v>1.7999999999999999E-2</v>
      </c>
      <c r="T87" s="118">
        <f>S87*H87</f>
        <v>0.14399999999999999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R87" s="119" t="s">
        <v>102</v>
      </c>
      <c r="AT87" s="119" t="s">
        <v>97</v>
      </c>
      <c r="AU87" s="119" t="s">
        <v>55</v>
      </c>
      <c r="AY87" s="15" t="s">
        <v>94</v>
      </c>
      <c r="BE87" s="120">
        <f>IF(N87="základní",J87,0)</f>
        <v>0</v>
      </c>
      <c r="BF87" s="120">
        <f>IF(N87="snížená",J87,0)</f>
        <v>0</v>
      </c>
      <c r="BG87" s="120">
        <f>IF(N87="zákl. přenesená",J87,0)</f>
        <v>0</v>
      </c>
      <c r="BH87" s="120">
        <f>IF(N87="sníž. přenesená",J87,0)</f>
        <v>0</v>
      </c>
      <c r="BI87" s="120">
        <f>IF(N87="nulová",J87,0)</f>
        <v>0</v>
      </c>
      <c r="BJ87" s="15" t="s">
        <v>53</v>
      </c>
      <c r="BK87" s="120">
        <f>ROUND(I87*H87,2)</f>
        <v>0</v>
      </c>
      <c r="BL87" s="15" t="s">
        <v>102</v>
      </c>
      <c r="BM87" s="119" t="s">
        <v>120</v>
      </c>
    </row>
    <row r="88" spans="1:65" s="11" customFormat="1" x14ac:dyDescent="0.2">
      <c r="B88" s="121"/>
      <c r="C88" s="153"/>
      <c r="D88" s="154" t="s">
        <v>104</v>
      </c>
      <c r="E88" s="155" t="s">
        <v>1</v>
      </c>
      <c r="F88" s="156" t="s">
        <v>121</v>
      </c>
      <c r="G88" s="153"/>
      <c r="H88" s="155" t="s">
        <v>1</v>
      </c>
      <c r="I88" s="223"/>
      <c r="J88" s="153"/>
      <c r="K88" s="153"/>
      <c r="L88" s="121"/>
      <c r="M88" s="123"/>
      <c r="N88" s="124"/>
      <c r="O88" s="124"/>
      <c r="P88" s="124"/>
      <c r="Q88" s="124"/>
      <c r="R88" s="124"/>
      <c r="S88" s="124"/>
      <c r="T88" s="125"/>
      <c r="AT88" s="122" t="s">
        <v>104</v>
      </c>
      <c r="AU88" s="122" t="s">
        <v>55</v>
      </c>
      <c r="AV88" s="11" t="s">
        <v>53</v>
      </c>
      <c r="AW88" s="11" t="s">
        <v>12</v>
      </c>
      <c r="AX88" s="11" t="s">
        <v>46</v>
      </c>
      <c r="AY88" s="122" t="s">
        <v>94</v>
      </c>
    </row>
    <row r="89" spans="1:65" s="12" customFormat="1" x14ac:dyDescent="0.2">
      <c r="B89" s="126"/>
      <c r="C89" s="157"/>
      <c r="D89" s="154" t="s">
        <v>104</v>
      </c>
      <c r="E89" s="158" t="s">
        <v>1</v>
      </c>
      <c r="F89" s="159" t="s">
        <v>122</v>
      </c>
      <c r="G89" s="157"/>
      <c r="H89" s="160">
        <v>8</v>
      </c>
      <c r="I89" s="224"/>
      <c r="J89" s="157"/>
      <c r="K89" s="157"/>
      <c r="L89" s="126"/>
      <c r="M89" s="128"/>
      <c r="N89" s="129"/>
      <c r="O89" s="129"/>
      <c r="P89" s="129"/>
      <c r="Q89" s="129"/>
      <c r="R89" s="129"/>
      <c r="S89" s="129"/>
      <c r="T89" s="130"/>
      <c r="AT89" s="127" t="s">
        <v>104</v>
      </c>
      <c r="AU89" s="127" t="s">
        <v>55</v>
      </c>
      <c r="AV89" s="12" t="s">
        <v>55</v>
      </c>
      <c r="AW89" s="12" t="s">
        <v>12</v>
      </c>
      <c r="AX89" s="12" t="s">
        <v>53</v>
      </c>
      <c r="AY89" s="127" t="s">
        <v>94</v>
      </c>
    </row>
    <row r="90" spans="1:65" s="2" customFormat="1" ht="39.75" customHeight="1" x14ac:dyDescent="0.2">
      <c r="A90" s="24"/>
      <c r="B90" s="114"/>
      <c r="C90" s="148" t="s">
        <v>102</v>
      </c>
      <c r="D90" s="148" t="s">
        <v>97</v>
      </c>
      <c r="E90" s="149" t="s">
        <v>123</v>
      </c>
      <c r="F90" s="150" t="s">
        <v>124</v>
      </c>
      <c r="G90" s="151" t="s">
        <v>125</v>
      </c>
      <c r="H90" s="152">
        <v>7</v>
      </c>
      <c r="I90" s="178"/>
      <c r="J90" s="175">
        <f>ROUND(I90*H90,2)</f>
        <v>0</v>
      </c>
      <c r="K90" s="150" t="s">
        <v>101</v>
      </c>
      <c r="L90" s="25"/>
      <c r="M90" s="115" t="s">
        <v>1</v>
      </c>
      <c r="N90" s="116" t="s">
        <v>18</v>
      </c>
      <c r="O90" s="117">
        <v>0.59099999999999997</v>
      </c>
      <c r="P90" s="117">
        <f>O90*H90</f>
        <v>4.1369999999999996</v>
      </c>
      <c r="Q90" s="117">
        <v>0</v>
      </c>
      <c r="R90" s="117">
        <f>Q90*H90</f>
        <v>0</v>
      </c>
      <c r="S90" s="117">
        <v>1.6E-2</v>
      </c>
      <c r="T90" s="118">
        <f>S90*H90</f>
        <v>0.112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R90" s="119" t="s">
        <v>102</v>
      </c>
      <c r="AT90" s="119" t="s">
        <v>97</v>
      </c>
      <c r="AU90" s="119" t="s">
        <v>55</v>
      </c>
      <c r="AY90" s="15" t="s">
        <v>94</v>
      </c>
      <c r="BE90" s="120">
        <f>IF(N90="základní",J90,0)</f>
        <v>0</v>
      </c>
      <c r="BF90" s="120">
        <f>IF(N90="snížená",J90,0)</f>
        <v>0</v>
      </c>
      <c r="BG90" s="120">
        <f>IF(N90="zákl. přenesená",J90,0)</f>
        <v>0</v>
      </c>
      <c r="BH90" s="120">
        <f>IF(N90="sníž. přenesená",J90,0)</f>
        <v>0</v>
      </c>
      <c r="BI90" s="120">
        <f>IF(N90="nulová",J90,0)</f>
        <v>0</v>
      </c>
      <c r="BJ90" s="15" t="s">
        <v>53</v>
      </c>
      <c r="BK90" s="120">
        <f>ROUND(I90*H90,2)</f>
        <v>0</v>
      </c>
      <c r="BL90" s="15" t="s">
        <v>102</v>
      </c>
      <c r="BM90" s="119" t="s">
        <v>126</v>
      </c>
    </row>
    <row r="91" spans="1:65" s="11" customFormat="1" x14ac:dyDescent="0.2">
      <c r="B91" s="121"/>
      <c r="C91" s="153"/>
      <c r="D91" s="154" t="s">
        <v>104</v>
      </c>
      <c r="E91" s="155" t="s">
        <v>1</v>
      </c>
      <c r="F91" s="156" t="s">
        <v>127</v>
      </c>
      <c r="G91" s="153"/>
      <c r="H91" s="155" t="s">
        <v>1</v>
      </c>
      <c r="I91" s="223"/>
      <c r="J91" s="153"/>
      <c r="K91" s="153"/>
      <c r="L91" s="121"/>
      <c r="M91" s="123"/>
      <c r="N91" s="124"/>
      <c r="O91" s="124"/>
      <c r="P91" s="124"/>
      <c r="Q91" s="124"/>
      <c r="R91" s="124"/>
      <c r="S91" s="124"/>
      <c r="T91" s="125"/>
      <c r="AT91" s="122" t="s">
        <v>104</v>
      </c>
      <c r="AU91" s="122" t="s">
        <v>55</v>
      </c>
      <c r="AV91" s="11" t="s">
        <v>53</v>
      </c>
      <c r="AW91" s="11" t="s">
        <v>12</v>
      </c>
      <c r="AX91" s="11" t="s">
        <v>46</v>
      </c>
      <c r="AY91" s="122" t="s">
        <v>94</v>
      </c>
    </row>
    <row r="92" spans="1:65" s="12" customFormat="1" x14ac:dyDescent="0.2">
      <c r="B92" s="126"/>
      <c r="C92" s="157"/>
      <c r="D92" s="154" t="s">
        <v>104</v>
      </c>
      <c r="E92" s="158" t="s">
        <v>1</v>
      </c>
      <c r="F92" s="159" t="s">
        <v>128</v>
      </c>
      <c r="G92" s="157"/>
      <c r="H92" s="160">
        <v>7</v>
      </c>
      <c r="I92" s="224"/>
      <c r="J92" s="157"/>
      <c r="K92" s="157"/>
      <c r="L92" s="126"/>
      <c r="M92" s="128"/>
      <c r="N92" s="129"/>
      <c r="O92" s="129"/>
      <c r="P92" s="129"/>
      <c r="Q92" s="129"/>
      <c r="R92" s="129"/>
      <c r="S92" s="129"/>
      <c r="T92" s="130"/>
      <c r="AT92" s="127" t="s">
        <v>104</v>
      </c>
      <c r="AU92" s="127" t="s">
        <v>55</v>
      </c>
      <c r="AV92" s="12" t="s">
        <v>55</v>
      </c>
      <c r="AW92" s="12" t="s">
        <v>12</v>
      </c>
      <c r="AX92" s="12" t="s">
        <v>53</v>
      </c>
      <c r="AY92" s="127" t="s">
        <v>94</v>
      </c>
    </row>
    <row r="93" spans="1:65" s="2" customFormat="1" ht="37.5" customHeight="1" x14ac:dyDescent="0.2">
      <c r="A93" s="24"/>
      <c r="B93" s="114"/>
      <c r="C93" s="148" t="s">
        <v>129</v>
      </c>
      <c r="D93" s="148" t="s">
        <v>97</v>
      </c>
      <c r="E93" s="149" t="s">
        <v>130</v>
      </c>
      <c r="F93" s="150" t="s">
        <v>131</v>
      </c>
      <c r="G93" s="151" t="s">
        <v>125</v>
      </c>
      <c r="H93" s="152">
        <v>28</v>
      </c>
      <c r="I93" s="178"/>
      <c r="J93" s="175">
        <f>ROUND(I93*H93,2)</f>
        <v>0</v>
      </c>
      <c r="K93" s="150" t="s">
        <v>101</v>
      </c>
      <c r="L93" s="25"/>
      <c r="M93" s="115" t="s">
        <v>1</v>
      </c>
      <c r="N93" s="116" t="s">
        <v>18</v>
      </c>
      <c r="O93" s="117">
        <v>0.71699999999999997</v>
      </c>
      <c r="P93" s="117">
        <f>O93*H93</f>
        <v>20.076000000000001</v>
      </c>
      <c r="Q93" s="117">
        <v>0</v>
      </c>
      <c r="R93" s="117">
        <f>Q93*H93</f>
        <v>0</v>
      </c>
      <c r="S93" s="117">
        <v>2.1999999999999999E-2</v>
      </c>
      <c r="T93" s="118">
        <f>S93*H93</f>
        <v>0.61599999999999999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R93" s="119" t="s">
        <v>102</v>
      </c>
      <c r="AT93" s="119" t="s">
        <v>97</v>
      </c>
      <c r="AU93" s="119" t="s">
        <v>55</v>
      </c>
      <c r="AY93" s="15" t="s">
        <v>94</v>
      </c>
      <c r="BE93" s="120">
        <f>IF(N93="základní",J93,0)</f>
        <v>0</v>
      </c>
      <c r="BF93" s="120">
        <f>IF(N93="snížená",J93,0)</f>
        <v>0</v>
      </c>
      <c r="BG93" s="120">
        <f>IF(N93="zákl. přenesená",J93,0)</f>
        <v>0</v>
      </c>
      <c r="BH93" s="120">
        <f>IF(N93="sníž. přenesená",J93,0)</f>
        <v>0</v>
      </c>
      <c r="BI93" s="120">
        <f>IF(N93="nulová",J93,0)</f>
        <v>0</v>
      </c>
      <c r="BJ93" s="15" t="s">
        <v>53</v>
      </c>
      <c r="BK93" s="120">
        <f>ROUND(I93*H93,2)</f>
        <v>0</v>
      </c>
      <c r="BL93" s="15" t="s">
        <v>102</v>
      </c>
      <c r="BM93" s="119" t="s">
        <v>132</v>
      </c>
    </row>
    <row r="94" spans="1:65" s="11" customFormat="1" x14ac:dyDescent="0.2">
      <c r="B94" s="121"/>
      <c r="C94" s="153"/>
      <c r="D94" s="154" t="s">
        <v>104</v>
      </c>
      <c r="E94" s="155" t="s">
        <v>1</v>
      </c>
      <c r="F94" s="156" t="s">
        <v>127</v>
      </c>
      <c r="G94" s="153"/>
      <c r="H94" s="155" t="s">
        <v>1</v>
      </c>
      <c r="I94" s="223"/>
      <c r="J94" s="153"/>
      <c r="K94" s="153"/>
      <c r="L94" s="121"/>
      <c r="M94" s="123"/>
      <c r="N94" s="124"/>
      <c r="O94" s="124"/>
      <c r="P94" s="124"/>
      <c r="Q94" s="124"/>
      <c r="R94" s="124"/>
      <c r="S94" s="124"/>
      <c r="T94" s="125"/>
      <c r="AT94" s="122" t="s">
        <v>104</v>
      </c>
      <c r="AU94" s="122" t="s">
        <v>55</v>
      </c>
      <c r="AV94" s="11" t="s">
        <v>53</v>
      </c>
      <c r="AW94" s="11" t="s">
        <v>12</v>
      </c>
      <c r="AX94" s="11" t="s">
        <v>46</v>
      </c>
      <c r="AY94" s="122" t="s">
        <v>94</v>
      </c>
    </row>
    <row r="95" spans="1:65" s="12" customFormat="1" x14ac:dyDescent="0.2">
      <c r="B95" s="126"/>
      <c r="C95" s="157"/>
      <c r="D95" s="154" t="s">
        <v>104</v>
      </c>
      <c r="E95" s="158" t="s">
        <v>1</v>
      </c>
      <c r="F95" s="159" t="s">
        <v>133</v>
      </c>
      <c r="G95" s="157"/>
      <c r="H95" s="160">
        <v>25</v>
      </c>
      <c r="I95" s="224"/>
      <c r="J95" s="157"/>
      <c r="K95" s="157"/>
      <c r="L95" s="126"/>
      <c r="M95" s="128"/>
      <c r="N95" s="129"/>
      <c r="O95" s="129"/>
      <c r="P95" s="129"/>
      <c r="Q95" s="129"/>
      <c r="R95" s="129"/>
      <c r="S95" s="129"/>
      <c r="T95" s="130"/>
      <c r="AT95" s="127" t="s">
        <v>104</v>
      </c>
      <c r="AU95" s="127" t="s">
        <v>55</v>
      </c>
      <c r="AV95" s="12" t="s">
        <v>55</v>
      </c>
      <c r="AW95" s="12" t="s">
        <v>12</v>
      </c>
      <c r="AX95" s="12" t="s">
        <v>46</v>
      </c>
      <c r="AY95" s="127" t="s">
        <v>94</v>
      </c>
    </row>
    <row r="96" spans="1:65" s="12" customFormat="1" x14ac:dyDescent="0.2">
      <c r="B96" s="126"/>
      <c r="C96" s="157"/>
      <c r="D96" s="154" t="s">
        <v>104</v>
      </c>
      <c r="E96" s="158" t="s">
        <v>1</v>
      </c>
      <c r="F96" s="159" t="s">
        <v>134</v>
      </c>
      <c r="G96" s="157"/>
      <c r="H96" s="160">
        <v>3</v>
      </c>
      <c r="I96" s="224"/>
      <c r="J96" s="157"/>
      <c r="K96" s="157"/>
      <c r="L96" s="126"/>
      <c r="M96" s="128"/>
      <c r="N96" s="129"/>
      <c r="O96" s="129"/>
      <c r="P96" s="129"/>
      <c r="Q96" s="129"/>
      <c r="R96" s="129"/>
      <c r="S96" s="129"/>
      <c r="T96" s="130"/>
      <c r="AT96" s="127" t="s">
        <v>104</v>
      </c>
      <c r="AU96" s="127" t="s">
        <v>55</v>
      </c>
      <c r="AV96" s="12" t="s">
        <v>55</v>
      </c>
      <c r="AW96" s="12" t="s">
        <v>12</v>
      </c>
      <c r="AX96" s="12" t="s">
        <v>46</v>
      </c>
      <c r="AY96" s="127" t="s">
        <v>94</v>
      </c>
    </row>
    <row r="97" spans="1:65" s="13" customFormat="1" x14ac:dyDescent="0.2">
      <c r="B97" s="131"/>
      <c r="C97" s="161"/>
      <c r="D97" s="154" t="s">
        <v>104</v>
      </c>
      <c r="E97" s="162" t="s">
        <v>1</v>
      </c>
      <c r="F97" s="163" t="s">
        <v>109</v>
      </c>
      <c r="G97" s="161"/>
      <c r="H97" s="164">
        <v>28</v>
      </c>
      <c r="I97" s="225"/>
      <c r="J97" s="161"/>
      <c r="K97" s="161"/>
      <c r="L97" s="131"/>
      <c r="M97" s="133"/>
      <c r="N97" s="134"/>
      <c r="O97" s="134"/>
      <c r="P97" s="134"/>
      <c r="Q97" s="134"/>
      <c r="R97" s="134"/>
      <c r="S97" s="134"/>
      <c r="T97" s="135"/>
      <c r="AT97" s="132" t="s">
        <v>104</v>
      </c>
      <c r="AU97" s="132" t="s">
        <v>55</v>
      </c>
      <c r="AV97" s="13" t="s">
        <v>102</v>
      </c>
      <c r="AW97" s="13" t="s">
        <v>12</v>
      </c>
      <c r="AX97" s="13" t="s">
        <v>53</v>
      </c>
      <c r="AY97" s="132" t="s">
        <v>94</v>
      </c>
    </row>
    <row r="98" spans="1:65" s="2" customFormat="1" ht="42" customHeight="1" x14ac:dyDescent="0.2">
      <c r="A98" s="24"/>
      <c r="B98" s="114"/>
      <c r="C98" s="148" t="s">
        <v>95</v>
      </c>
      <c r="D98" s="148" t="s">
        <v>97</v>
      </c>
      <c r="E98" s="149" t="s">
        <v>135</v>
      </c>
      <c r="F98" s="150" t="s">
        <v>136</v>
      </c>
      <c r="G98" s="151" t="s">
        <v>125</v>
      </c>
      <c r="H98" s="152">
        <v>1</v>
      </c>
      <c r="I98" s="178"/>
      <c r="J98" s="175">
        <f>ROUND(I98*H98,2)</f>
        <v>0</v>
      </c>
      <c r="K98" s="150" t="s">
        <v>101</v>
      </c>
      <c r="L98" s="25"/>
      <c r="M98" s="115" t="s">
        <v>1</v>
      </c>
      <c r="N98" s="116" t="s">
        <v>18</v>
      </c>
      <c r="O98" s="117">
        <v>0.82399999999999995</v>
      </c>
      <c r="P98" s="117">
        <f>O98*H98</f>
        <v>0.82399999999999995</v>
      </c>
      <c r="Q98" s="117">
        <v>0</v>
      </c>
      <c r="R98" s="117">
        <f>Q98*H98</f>
        <v>0</v>
      </c>
      <c r="S98" s="117">
        <v>3.1E-2</v>
      </c>
      <c r="T98" s="118">
        <f>S98*H98</f>
        <v>3.1E-2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R98" s="119" t="s">
        <v>102</v>
      </c>
      <c r="AT98" s="119" t="s">
        <v>97</v>
      </c>
      <c r="AU98" s="119" t="s">
        <v>55</v>
      </c>
      <c r="AY98" s="15" t="s">
        <v>94</v>
      </c>
      <c r="BE98" s="120">
        <f>IF(N98="základní",J98,0)</f>
        <v>0</v>
      </c>
      <c r="BF98" s="120">
        <f>IF(N98="snížená",J98,0)</f>
        <v>0</v>
      </c>
      <c r="BG98" s="120">
        <f>IF(N98="zákl. přenesená",J98,0)</f>
        <v>0</v>
      </c>
      <c r="BH98" s="120">
        <f>IF(N98="sníž. přenesená",J98,0)</f>
        <v>0</v>
      </c>
      <c r="BI98" s="120">
        <f>IF(N98="nulová",J98,0)</f>
        <v>0</v>
      </c>
      <c r="BJ98" s="15" t="s">
        <v>53</v>
      </c>
      <c r="BK98" s="120">
        <f>ROUND(I98*H98,2)</f>
        <v>0</v>
      </c>
      <c r="BL98" s="15" t="s">
        <v>102</v>
      </c>
      <c r="BM98" s="119" t="s">
        <v>137</v>
      </c>
    </row>
    <row r="99" spans="1:65" s="11" customFormat="1" x14ac:dyDescent="0.2">
      <c r="B99" s="121"/>
      <c r="C99" s="153"/>
      <c r="D99" s="154" t="s">
        <v>104</v>
      </c>
      <c r="E99" s="155" t="s">
        <v>1</v>
      </c>
      <c r="F99" s="156" t="s">
        <v>127</v>
      </c>
      <c r="G99" s="153"/>
      <c r="H99" s="155" t="s">
        <v>1</v>
      </c>
      <c r="I99" s="223"/>
      <c r="J99" s="153"/>
      <c r="K99" s="153"/>
      <c r="L99" s="121"/>
      <c r="M99" s="123"/>
      <c r="N99" s="124"/>
      <c r="O99" s="124"/>
      <c r="P99" s="124"/>
      <c r="Q99" s="124"/>
      <c r="R99" s="124"/>
      <c r="S99" s="124"/>
      <c r="T99" s="125"/>
      <c r="AT99" s="122" t="s">
        <v>104</v>
      </c>
      <c r="AU99" s="122" t="s">
        <v>55</v>
      </c>
      <c r="AV99" s="11" t="s">
        <v>53</v>
      </c>
      <c r="AW99" s="11" t="s">
        <v>12</v>
      </c>
      <c r="AX99" s="11" t="s">
        <v>46</v>
      </c>
      <c r="AY99" s="122" t="s">
        <v>94</v>
      </c>
    </row>
    <row r="100" spans="1:65" s="12" customFormat="1" x14ac:dyDescent="0.2">
      <c r="B100" s="126"/>
      <c r="C100" s="157"/>
      <c r="D100" s="154" t="s">
        <v>104</v>
      </c>
      <c r="E100" s="158" t="s">
        <v>1</v>
      </c>
      <c r="F100" s="159" t="s">
        <v>138</v>
      </c>
      <c r="G100" s="157"/>
      <c r="H100" s="160">
        <v>1</v>
      </c>
      <c r="I100" s="224"/>
      <c r="J100" s="157"/>
      <c r="K100" s="157"/>
      <c r="L100" s="126"/>
      <c r="M100" s="128"/>
      <c r="N100" s="129"/>
      <c r="O100" s="129"/>
      <c r="P100" s="129"/>
      <c r="Q100" s="129"/>
      <c r="R100" s="129"/>
      <c r="S100" s="129"/>
      <c r="T100" s="130"/>
      <c r="AT100" s="127" t="s">
        <v>104</v>
      </c>
      <c r="AU100" s="127" t="s">
        <v>55</v>
      </c>
      <c r="AV100" s="12" t="s">
        <v>55</v>
      </c>
      <c r="AW100" s="12" t="s">
        <v>12</v>
      </c>
      <c r="AX100" s="12" t="s">
        <v>53</v>
      </c>
      <c r="AY100" s="127" t="s">
        <v>94</v>
      </c>
    </row>
    <row r="101" spans="1:65" s="2" customFormat="1" ht="41.25" customHeight="1" x14ac:dyDescent="0.2">
      <c r="A101" s="24"/>
      <c r="B101" s="114"/>
      <c r="C101" s="148" t="s">
        <v>139</v>
      </c>
      <c r="D101" s="148" t="s">
        <v>97</v>
      </c>
      <c r="E101" s="149" t="s">
        <v>140</v>
      </c>
      <c r="F101" s="150" t="s">
        <v>141</v>
      </c>
      <c r="G101" s="151" t="s">
        <v>125</v>
      </c>
      <c r="H101" s="152">
        <v>5.7</v>
      </c>
      <c r="I101" s="178"/>
      <c r="J101" s="175">
        <f>ROUND(I101*H101,2)</f>
        <v>0</v>
      </c>
      <c r="K101" s="150" t="s">
        <v>101</v>
      </c>
      <c r="L101" s="25"/>
      <c r="M101" s="115" t="s">
        <v>1</v>
      </c>
      <c r="N101" s="116" t="s">
        <v>18</v>
      </c>
      <c r="O101" s="117">
        <v>1.0129999999999999</v>
      </c>
      <c r="P101" s="117">
        <f>O101*H101</f>
        <v>5.7740999999999998</v>
      </c>
      <c r="Q101" s="117">
        <v>0</v>
      </c>
      <c r="R101" s="117">
        <f>Q101*H101</f>
        <v>0</v>
      </c>
      <c r="S101" s="117">
        <v>4.7E-2</v>
      </c>
      <c r="T101" s="118">
        <f>S101*H101</f>
        <v>0.26790000000000003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R101" s="119" t="s">
        <v>102</v>
      </c>
      <c r="AT101" s="119" t="s">
        <v>97</v>
      </c>
      <c r="AU101" s="119" t="s">
        <v>55</v>
      </c>
      <c r="AY101" s="15" t="s">
        <v>94</v>
      </c>
      <c r="BE101" s="120">
        <f>IF(N101="základní",J101,0)</f>
        <v>0</v>
      </c>
      <c r="BF101" s="120">
        <f>IF(N101="snížená",J101,0)</f>
        <v>0</v>
      </c>
      <c r="BG101" s="120">
        <f>IF(N101="zákl. přenesená",J101,0)</f>
        <v>0</v>
      </c>
      <c r="BH101" s="120">
        <f>IF(N101="sníž. přenesená",J101,0)</f>
        <v>0</v>
      </c>
      <c r="BI101" s="120">
        <f>IF(N101="nulová",J101,0)</f>
        <v>0</v>
      </c>
      <c r="BJ101" s="15" t="s">
        <v>53</v>
      </c>
      <c r="BK101" s="120">
        <f>ROUND(I101*H101,2)</f>
        <v>0</v>
      </c>
      <c r="BL101" s="15" t="s">
        <v>102</v>
      </c>
      <c r="BM101" s="119" t="s">
        <v>142</v>
      </c>
    </row>
    <row r="102" spans="1:65" s="11" customFormat="1" x14ac:dyDescent="0.2">
      <c r="B102" s="121"/>
      <c r="C102" s="153"/>
      <c r="D102" s="154" t="s">
        <v>104</v>
      </c>
      <c r="E102" s="155" t="s">
        <v>1</v>
      </c>
      <c r="F102" s="156" t="s">
        <v>127</v>
      </c>
      <c r="G102" s="153"/>
      <c r="H102" s="155" t="s">
        <v>1</v>
      </c>
      <c r="I102" s="223"/>
      <c r="J102" s="153"/>
      <c r="K102" s="153"/>
      <c r="L102" s="121"/>
      <c r="M102" s="123"/>
      <c r="N102" s="124"/>
      <c r="O102" s="124"/>
      <c r="P102" s="124"/>
      <c r="Q102" s="124"/>
      <c r="R102" s="124"/>
      <c r="S102" s="124"/>
      <c r="T102" s="125"/>
      <c r="AT102" s="122" t="s">
        <v>104</v>
      </c>
      <c r="AU102" s="122" t="s">
        <v>55</v>
      </c>
      <c r="AV102" s="11" t="s">
        <v>53</v>
      </c>
      <c r="AW102" s="11" t="s">
        <v>12</v>
      </c>
      <c r="AX102" s="11" t="s">
        <v>46</v>
      </c>
      <c r="AY102" s="122" t="s">
        <v>94</v>
      </c>
    </row>
    <row r="103" spans="1:65" s="12" customFormat="1" x14ac:dyDescent="0.2">
      <c r="B103" s="126"/>
      <c r="C103" s="157"/>
      <c r="D103" s="154" t="s">
        <v>104</v>
      </c>
      <c r="E103" s="158" t="s">
        <v>1</v>
      </c>
      <c r="F103" s="159" t="s">
        <v>143</v>
      </c>
      <c r="G103" s="157"/>
      <c r="H103" s="160">
        <v>1.4</v>
      </c>
      <c r="I103" s="224"/>
      <c r="J103" s="157"/>
      <c r="K103" s="157"/>
      <c r="L103" s="126"/>
      <c r="M103" s="128"/>
      <c r="N103" s="129"/>
      <c r="O103" s="129"/>
      <c r="P103" s="129"/>
      <c r="Q103" s="129"/>
      <c r="R103" s="129"/>
      <c r="S103" s="129"/>
      <c r="T103" s="130"/>
      <c r="AT103" s="127" t="s">
        <v>104</v>
      </c>
      <c r="AU103" s="127" t="s">
        <v>55</v>
      </c>
      <c r="AV103" s="12" t="s">
        <v>55</v>
      </c>
      <c r="AW103" s="12" t="s">
        <v>12</v>
      </c>
      <c r="AX103" s="12" t="s">
        <v>46</v>
      </c>
      <c r="AY103" s="127" t="s">
        <v>94</v>
      </c>
    </row>
    <row r="104" spans="1:65" s="12" customFormat="1" x14ac:dyDescent="0.2">
      <c r="B104" s="126"/>
      <c r="C104" s="157"/>
      <c r="D104" s="154" t="s">
        <v>104</v>
      </c>
      <c r="E104" s="158" t="s">
        <v>1</v>
      </c>
      <c r="F104" s="159" t="s">
        <v>144</v>
      </c>
      <c r="G104" s="157"/>
      <c r="H104" s="160">
        <v>1.4</v>
      </c>
      <c r="I104" s="224"/>
      <c r="J104" s="157"/>
      <c r="K104" s="157"/>
      <c r="L104" s="126"/>
      <c r="M104" s="128"/>
      <c r="N104" s="129"/>
      <c r="O104" s="129"/>
      <c r="P104" s="129"/>
      <c r="Q104" s="129"/>
      <c r="R104" s="129"/>
      <c r="S104" s="129"/>
      <c r="T104" s="130"/>
      <c r="AT104" s="127" t="s">
        <v>104</v>
      </c>
      <c r="AU104" s="127" t="s">
        <v>55</v>
      </c>
      <c r="AV104" s="12" t="s">
        <v>55</v>
      </c>
      <c r="AW104" s="12" t="s">
        <v>12</v>
      </c>
      <c r="AX104" s="12" t="s">
        <v>46</v>
      </c>
      <c r="AY104" s="127" t="s">
        <v>94</v>
      </c>
    </row>
    <row r="105" spans="1:65" s="12" customFormat="1" x14ac:dyDescent="0.2">
      <c r="B105" s="126"/>
      <c r="C105" s="157"/>
      <c r="D105" s="154" t="s">
        <v>104</v>
      </c>
      <c r="E105" s="158" t="s">
        <v>1</v>
      </c>
      <c r="F105" s="159" t="s">
        <v>145</v>
      </c>
      <c r="G105" s="157"/>
      <c r="H105" s="160">
        <v>2.9</v>
      </c>
      <c r="I105" s="224"/>
      <c r="J105" s="157"/>
      <c r="K105" s="157"/>
      <c r="L105" s="126"/>
      <c r="M105" s="128"/>
      <c r="N105" s="129"/>
      <c r="O105" s="129"/>
      <c r="P105" s="129"/>
      <c r="Q105" s="129"/>
      <c r="R105" s="129"/>
      <c r="S105" s="129"/>
      <c r="T105" s="130"/>
      <c r="AT105" s="127" t="s">
        <v>104</v>
      </c>
      <c r="AU105" s="127" t="s">
        <v>55</v>
      </c>
      <c r="AV105" s="12" t="s">
        <v>55</v>
      </c>
      <c r="AW105" s="12" t="s">
        <v>12</v>
      </c>
      <c r="AX105" s="12" t="s">
        <v>46</v>
      </c>
      <c r="AY105" s="127" t="s">
        <v>94</v>
      </c>
    </row>
    <row r="106" spans="1:65" s="13" customFormat="1" x14ac:dyDescent="0.2">
      <c r="B106" s="131"/>
      <c r="C106" s="161"/>
      <c r="D106" s="154" t="s">
        <v>104</v>
      </c>
      <c r="E106" s="162" t="s">
        <v>1</v>
      </c>
      <c r="F106" s="163" t="s">
        <v>109</v>
      </c>
      <c r="G106" s="161"/>
      <c r="H106" s="164">
        <v>5.6999999999999993</v>
      </c>
      <c r="I106" s="225"/>
      <c r="J106" s="161"/>
      <c r="K106" s="161"/>
      <c r="L106" s="131"/>
      <c r="M106" s="133"/>
      <c r="N106" s="134"/>
      <c r="O106" s="134"/>
      <c r="P106" s="134"/>
      <c r="Q106" s="134"/>
      <c r="R106" s="134"/>
      <c r="S106" s="134"/>
      <c r="T106" s="135"/>
      <c r="AT106" s="132" t="s">
        <v>104</v>
      </c>
      <c r="AU106" s="132" t="s">
        <v>55</v>
      </c>
      <c r="AV106" s="13" t="s">
        <v>102</v>
      </c>
      <c r="AW106" s="13" t="s">
        <v>12</v>
      </c>
      <c r="AX106" s="13" t="s">
        <v>53</v>
      </c>
      <c r="AY106" s="132" t="s">
        <v>94</v>
      </c>
    </row>
    <row r="107" spans="1:65" s="2" customFormat="1" ht="53.25" customHeight="1" x14ac:dyDescent="0.2">
      <c r="A107" s="24"/>
      <c r="B107" s="114"/>
      <c r="C107" s="148" t="s">
        <v>146</v>
      </c>
      <c r="D107" s="148" t="s">
        <v>97</v>
      </c>
      <c r="E107" s="149" t="s">
        <v>147</v>
      </c>
      <c r="F107" s="150" t="s">
        <v>148</v>
      </c>
      <c r="G107" s="151" t="s">
        <v>125</v>
      </c>
      <c r="H107" s="152">
        <v>7.2</v>
      </c>
      <c r="I107" s="178"/>
      <c r="J107" s="175">
        <f>ROUND(I107*H107,2)</f>
        <v>0</v>
      </c>
      <c r="K107" s="150" t="s">
        <v>101</v>
      </c>
      <c r="L107" s="25"/>
      <c r="M107" s="115" t="s">
        <v>1</v>
      </c>
      <c r="N107" s="116" t="s">
        <v>18</v>
      </c>
      <c r="O107" s="117">
        <v>0.26</v>
      </c>
      <c r="P107" s="117">
        <f>O107*H107</f>
        <v>1.8720000000000001</v>
      </c>
      <c r="Q107" s="117">
        <v>0</v>
      </c>
      <c r="R107" s="117">
        <f>Q107*H107</f>
        <v>0</v>
      </c>
      <c r="S107" s="117">
        <v>1.4999999999999999E-2</v>
      </c>
      <c r="T107" s="118">
        <f>S107*H107</f>
        <v>0.108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R107" s="119" t="s">
        <v>102</v>
      </c>
      <c r="AT107" s="119" t="s">
        <v>97</v>
      </c>
      <c r="AU107" s="119" t="s">
        <v>55</v>
      </c>
      <c r="AY107" s="15" t="s">
        <v>94</v>
      </c>
      <c r="BE107" s="120">
        <f>IF(N107="základní",J107,0)</f>
        <v>0</v>
      </c>
      <c r="BF107" s="120">
        <f>IF(N107="snížená",J107,0)</f>
        <v>0</v>
      </c>
      <c r="BG107" s="120">
        <f>IF(N107="zákl. přenesená",J107,0)</f>
        <v>0</v>
      </c>
      <c r="BH107" s="120">
        <f>IF(N107="sníž. přenesená",J107,0)</f>
        <v>0</v>
      </c>
      <c r="BI107" s="120">
        <f>IF(N107="nulová",J107,0)</f>
        <v>0</v>
      </c>
      <c r="BJ107" s="15" t="s">
        <v>53</v>
      </c>
      <c r="BK107" s="120">
        <f>ROUND(I107*H107,2)</f>
        <v>0</v>
      </c>
      <c r="BL107" s="15" t="s">
        <v>102</v>
      </c>
      <c r="BM107" s="119" t="s">
        <v>149</v>
      </c>
    </row>
    <row r="108" spans="1:65" s="11" customFormat="1" x14ac:dyDescent="0.2">
      <c r="B108" s="121"/>
      <c r="C108" s="153"/>
      <c r="D108" s="154" t="s">
        <v>104</v>
      </c>
      <c r="E108" s="155" t="s">
        <v>1</v>
      </c>
      <c r="F108" s="156" t="s">
        <v>127</v>
      </c>
      <c r="G108" s="153"/>
      <c r="H108" s="155" t="s">
        <v>1</v>
      </c>
      <c r="I108" s="223"/>
      <c r="J108" s="153"/>
      <c r="K108" s="153"/>
      <c r="L108" s="121"/>
      <c r="M108" s="123"/>
      <c r="N108" s="124"/>
      <c r="O108" s="124"/>
      <c r="P108" s="124"/>
      <c r="Q108" s="124"/>
      <c r="R108" s="124"/>
      <c r="S108" s="124"/>
      <c r="T108" s="125"/>
      <c r="AT108" s="122" t="s">
        <v>104</v>
      </c>
      <c r="AU108" s="122" t="s">
        <v>55</v>
      </c>
      <c r="AV108" s="11" t="s">
        <v>53</v>
      </c>
      <c r="AW108" s="11" t="s">
        <v>12</v>
      </c>
      <c r="AX108" s="11" t="s">
        <v>46</v>
      </c>
      <c r="AY108" s="122" t="s">
        <v>94</v>
      </c>
    </row>
    <row r="109" spans="1:65" s="12" customFormat="1" x14ac:dyDescent="0.2">
      <c r="B109" s="126"/>
      <c r="C109" s="157"/>
      <c r="D109" s="154" t="s">
        <v>104</v>
      </c>
      <c r="E109" s="158" t="s">
        <v>1</v>
      </c>
      <c r="F109" s="159" t="s">
        <v>150</v>
      </c>
      <c r="G109" s="157"/>
      <c r="H109" s="160">
        <v>1.4</v>
      </c>
      <c r="I109" s="224"/>
      <c r="J109" s="157"/>
      <c r="K109" s="157"/>
      <c r="L109" s="126"/>
      <c r="M109" s="128"/>
      <c r="N109" s="129"/>
      <c r="O109" s="129"/>
      <c r="P109" s="129"/>
      <c r="Q109" s="129"/>
      <c r="R109" s="129"/>
      <c r="S109" s="129"/>
      <c r="T109" s="130"/>
      <c r="AT109" s="127" t="s">
        <v>104</v>
      </c>
      <c r="AU109" s="127" t="s">
        <v>55</v>
      </c>
      <c r="AV109" s="12" t="s">
        <v>55</v>
      </c>
      <c r="AW109" s="12" t="s">
        <v>12</v>
      </c>
      <c r="AX109" s="12" t="s">
        <v>46</v>
      </c>
      <c r="AY109" s="127" t="s">
        <v>94</v>
      </c>
    </row>
    <row r="110" spans="1:65" s="12" customFormat="1" x14ac:dyDescent="0.2">
      <c r="B110" s="126"/>
      <c r="C110" s="157"/>
      <c r="D110" s="154" t="s">
        <v>104</v>
      </c>
      <c r="E110" s="158" t="s">
        <v>1</v>
      </c>
      <c r="F110" s="159" t="s">
        <v>151</v>
      </c>
      <c r="G110" s="157"/>
      <c r="H110" s="160">
        <v>5.8</v>
      </c>
      <c r="I110" s="224"/>
      <c r="J110" s="157"/>
      <c r="K110" s="157"/>
      <c r="L110" s="126"/>
      <c r="M110" s="128"/>
      <c r="N110" s="129"/>
      <c r="O110" s="129"/>
      <c r="P110" s="129"/>
      <c r="Q110" s="129"/>
      <c r="R110" s="129"/>
      <c r="S110" s="129"/>
      <c r="T110" s="130"/>
      <c r="AT110" s="127" t="s">
        <v>104</v>
      </c>
      <c r="AU110" s="127" t="s">
        <v>55</v>
      </c>
      <c r="AV110" s="12" t="s">
        <v>55</v>
      </c>
      <c r="AW110" s="12" t="s">
        <v>12</v>
      </c>
      <c r="AX110" s="12" t="s">
        <v>46</v>
      </c>
      <c r="AY110" s="127" t="s">
        <v>94</v>
      </c>
    </row>
    <row r="111" spans="1:65" s="13" customFormat="1" x14ac:dyDescent="0.2">
      <c r="B111" s="131"/>
      <c r="C111" s="161"/>
      <c r="D111" s="154" t="s">
        <v>104</v>
      </c>
      <c r="E111" s="162" t="s">
        <v>1</v>
      </c>
      <c r="F111" s="163" t="s">
        <v>109</v>
      </c>
      <c r="G111" s="161"/>
      <c r="H111" s="164">
        <v>7.1999999999999993</v>
      </c>
      <c r="I111" s="225"/>
      <c r="J111" s="161"/>
      <c r="K111" s="161"/>
      <c r="L111" s="131"/>
      <c r="M111" s="133"/>
      <c r="N111" s="134"/>
      <c r="O111" s="134"/>
      <c r="P111" s="134"/>
      <c r="Q111" s="134"/>
      <c r="R111" s="134"/>
      <c r="S111" s="134"/>
      <c r="T111" s="135"/>
      <c r="AT111" s="132" t="s">
        <v>104</v>
      </c>
      <c r="AU111" s="132" t="s">
        <v>55</v>
      </c>
      <c r="AV111" s="13" t="s">
        <v>102</v>
      </c>
      <c r="AW111" s="13" t="s">
        <v>12</v>
      </c>
      <c r="AX111" s="13" t="s">
        <v>53</v>
      </c>
      <c r="AY111" s="132" t="s">
        <v>94</v>
      </c>
    </row>
    <row r="112" spans="1:65" s="2" customFormat="1" ht="36" customHeight="1" x14ac:dyDescent="0.2">
      <c r="A112" s="24"/>
      <c r="B112" s="114"/>
      <c r="C112" s="148" t="s">
        <v>110</v>
      </c>
      <c r="D112" s="148" t="s">
        <v>97</v>
      </c>
      <c r="E112" s="149" t="s">
        <v>152</v>
      </c>
      <c r="F112" s="150" t="s">
        <v>153</v>
      </c>
      <c r="G112" s="151" t="s">
        <v>125</v>
      </c>
      <c r="H112" s="152">
        <v>93</v>
      </c>
      <c r="I112" s="178"/>
      <c r="J112" s="175">
        <f>ROUND(I112*H112,2)</f>
        <v>0</v>
      </c>
      <c r="K112" s="150" t="s">
        <v>101</v>
      </c>
      <c r="L112" s="25"/>
      <c r="M112" s="115" t="s">
        <v>1</v>
      </c>
      <c r="N112" s="116" t="s">
        <v>18</v>
      </c>
      <c r="O112" s="117">
        <v>0.221</v>
      </c>
      <c r="P112" s="117">
        <f>O112*H112</f>
        <v>20.553000000000001</v>
      </c>
      <c r="Q112" s="117">
        <v>0</v>
      </c>
      <c r="R112" s="117">
        <f>Q112*H112</f>
        <v>0</v>
      </c>
      <c r="S112" s="117">
        <v>0</v>
      </c>
      <c r="T112" s="118">
        <f>S112*H112</f>
        <v>0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R112" s="119" t="s">
        <v>102</v>
      </c>
      <c r="AT112" s="119" t="s">
        <v>97</v>
      </c>
      <c r="AU112" s="119" t="s">
        <v>55</v>
      </c>
      <c r="AY112" s="15" t="s">
        <v>94</v>
      </c>
      <c r="BE112" s="120">
        <f>IF(N112="základní",J112,0)</f>
        <v>0</v>
      </c>
      <c r="BF112" s="120">
        <f>IF(N112="snížená",J112,0)</f>
        <v>0</v>
      </c>
      <c r="BG112" s="120">
        <f>IF(N112="zákl. přenesená",J112,0)</f>
        <v>0</v>
      </c>
      <c r="BH112" s="120">
        <f>IF(N112="sníž. přenesená",J112,0)</f>
        <v>0</v>
      </c>
      <c r="BI112" s="120">
        <f>IF(N112="nulová",J112,0)</f>
        <v>0</v>
      </c>
      <c r="BJ112" s="15" t="s">
        <v>53</v>
      </c>
      <c r="BK112" s="120">
        <f>ROUND(I112*H112,2)</f>
        <v>0</v>
      </c>
      <c r="BL112" s="15" t="s">
        <v>102</v>
      </c>
      <c r="BM112" s="119" t="s">
        <v>154</v>
      </c>
    </row>
    <row r="113" spans="1:65" s="11" customFormat="1" x14ac:dyDescent="0.2">
      <c r="B113" s="121"/>
      <c r="C113" s="153"/>
      <c r="D113" s="154" t="s">
        <v>104</v>
      </c>
      <c r="E113" s="155" t="s">
        <v>1</v>
      </c>
      <c r="F113" s="156" t="s">
        <v>155</v>
      </c>
      <c r="G113" s="153"/>
      <c r="H113" s="155" t="s">
        <v>1</v>
      </c>
      <c r="I113" s="223"/>
      <c r="J113" s="153"/>
      <c r="K113" s="153"/>
      <c r="L113" s="121"/>
      <c r="M113" s="123"/>
      <c r="N113" s="124"/>
      <c r="O113" s="124"/>
      <c r="P113" s="124"/>
      <c r="Q113" s="124"/>
      <c r="R113" s="124"/>
      <c r="S113" s="124"/>
      <c r="T113" s="125"/>
      <c r="AT113" s="122" t="s">
        <v>104</v>
      </c>
      <c r="AU113" s="122" t="s">
        <v>55</v>
      </c>
      <c r="AV113" s="11" t="s">
        <v>53</v>
      </c>
      <c r="AW113" s="11" t="s">
        <v>12</v>
      </c>
      <c r="AX113" s="11" t="s">
        <v>46</v>
      </c>
      <c r="AY113" s="122" t="s">
        <v>94</v>
      </c>
    </row>
    <row r="114" spans="1:65" s="12" customFormat="1" x14ac:dyDescent="0.2">
      <c r="B114" s="126"/>
      <c r="C114" s="157"/>
      <c r="D114" s="154" t="s">
        <v>104</v>
      </c>
      <c r="E114" s="158" t="s">
        <v>1</v>
      </c>
      <c r="F114" s="159" t="s">
        <v>156</v>
      </c>
      <c r="G114" s="157"/>
      <c r="H114" s="160">
        <v>83.4</v>
      </c>
      <c r="I114" s="224"/>
      <c r="J114" s="157"/>
      <c r="K114" s="157"/>
      <c r="L114" s="126"/>
      <c r="M114" s="128"/>
      <c r="N114" s="129"/>
      <c r="O114" s="129"/>
      <c r="P114" s="129"/>
      <c r="Q114" s="129"/>
      <c r="R114" s="129"/>
      <c r="S114" s="129"/>
      <c r="T114" s="130"/>
      <c r="AT114" s="127" t="s">
        <v>104</v>
      </c>
      <c r="AU114" s="127" t="s">
        <v>55</v>
      </c>
      <c r="AV114" s="12" t="s">
        <v>55</v>
      </c>
      <c r="AW114" s="12" t="s">
        <v>12</v>
      </c>
      <c r="AX114" s="12" t="s">
        <v>46</v>
      </c>
      <c r="AY114" s="127" t="s">
        <v>94</v>
      </c>
    </row>
    <row r="115" spans="1:65" s="11" customFormat="1" x14ac:dyDescent="0.2">
      <c r="B115" s="121"/>
      <c r="C115" s="153"/>
      <c r="D115" s="154" t="s">
        <v>104</v>
      </c>
      <c r="E115" s="155" t="s">
        <v>1</v>
      </c>
      <c r="F115" s="156" t="s">
        <v>157</v>
      </c>
      <c r="G115" s="153"/>
      <c r="H115" s="155" t="s">
        <v>1</v>
      </c>
      <c r="I115" s="223"/>
      <c r="J115" s="153"/>
      <c r="K115" s="153"/>
      <c r="L115" s="121"/>
      <c r="M115" s="123"/>
      <c r="N115" s="124"/>
      <c r="O115" s="124"/>
      <c r="P115" s="124"/>
      <c r="Q115" s="124"/>
      <c r="R115" s="124"/>
      <c r="S115" s="124"/>
      <c r="T115" s="125"/>
      <c r="AT115" s="122" t="s">
        <v>104</v>
      </c>
      <c r="AU115" s="122" t="s">
        <v>55</v>
      </c>
      <c r="AV115" s="11" t="s">
        <v>53</v>
      </c>
      <c r="AW115" s="11" t="s">
        <v>12</v>
      </c>
      <c r="AX115" s="11" t="s">
        <v>46</v>
      </c>
      <c r="AY115" s="122" t="s">
        <v>94</v>
      </c>
    </row>
    <row r="116" spans="1:65" s="12" customFormat="1" x14ac:dyDescent="0.2">
      <c r="B116" s="126"/>
      <c r="C116" s="157"/>
      <c r="D116" s="154" t="s">
        <v>104</v>
      </c>
      <c r="E116" s="158" t="s">
        <v>1</v>
      </c>
      <c r="F116" s="159" t="s">
        <v>158</v>
      </c>
      <c r="G116" s="157"/>
      <c r="H116" s="160">
        <v>9.6</v>
      </c>
      <c r="I116" s="224"/>
      <c r="J116" s="157"/>
      <c r="K116" s="157"/>
      <c r="L116" s="126"/>
      <c r="M116" s="128"/>
      <c r="N116" s="129"/>
      <c r="O116" s="129"/>
      <c r="P116" s="129"/>
      <c r="Q116" s="129"/>
      <c r="R116" s="129"/>
      <c r="S116" s="129"/>
      <c r="T116" s="130"/>
      <c r="AT116" s="127" t="s">
        <v>104</v>
      </c>
      <c r="AU116" s="127" t="s">
        <v>55</v>
      </c>
      <c r="AV116" s="12" t="s">
        <v>55</v>
      </c>
      <c r="AW116" s="12" t="s">
        <v>12</v>
      </c>
      <c r="AX116" s="12" t="s">
        <v>46</v>
      </c>
      <c r="AY116" s="127" t="s">
        <v>94</v>
      </c>
    </row>
    <row r="117" spans="1:65" s="13" customFormat="1" x14ac:dyDescent="0.2">
      <c r="B117" s="131"/>
      <c r="C117" s="161"/>
      <c r="D117" s="154" t="s">
        <v>104</v>
      </c>
      <c r="E117" s="162" t="s">
        <v>1</v>
      </c>
      <c r="F117" s="163" t="s">
        <v>109</v>
      </c>
      <c r="G117" s="161"/>
      <c r="H117" s="164">
        <v>93</v>
      </c>
      <c r="I117" s="225"/>
      <c r="J117" s="161"/>
      <c r="K117" s="161"/>
      <c r="L117" s="131"/>
      <c r="M117" s="133"/>
      <c r="N117" s="134"/>
      <c r="O117" s="134"/>
      <c r="P117" s="134"/>
      <c r="Q117" s="134"/>
      <c r="R117" s="134"/>
      <c r="S117" s="134"/>
      <c r="T117" s="135"/>
      <c r="AT117" s="132" t="s">
        <v>104</v>
      </c>
      <c r="AU117" s="132" t="s">
        <v>55</v>
      </c>
      <c r="AV117" s="13" t="s">
        <v>102</v>
      </c>
      <c r="AW117" s="13" t="s">
        <v>12</v>
      </c>
      <c r="AX117" s="13" t="s">
        <v>53</v>
      </c>
      <c r="AY117" s="132" t="s">
        <v>94</v>
      </c>
    </row>
    <row r="118" spans="1:65" s="2" customFormat="1" ht="29.25" customHeight="1" x14ac:dyDescent="0.2">
      <c r="A118" s="24"/>
      <c r="B118" s="114"/>
      <c r="C118" s="148" t="s">
        <v>159</v>
      </c>
      <c r="D118" s="148" t="s">
        <v>97</v>
      </c>
      <c r="E118" s="149" t="s">
        <v>160</v>
      </c>
      <c r="F118" s="150" t="s">
        <v>161</v>
      </c>
      <c r="G118" s="151" t="s">
        <v>125</v>
      </c>
      <c r="H118" s="152">
        <v>93</v>
      </c>
      <c r="I118" s="178"/>
      <c r="J118" s="175">
        <f>ROUND(I118*H118,2)</f>
        <v>0</v>
      </c>
      <c r="K118" s="150" t="s">
        <v>101</v>
      </c>
      <c r="L118" s="25"/>
      <c r="M118" s="115" t="s">
        <v>1</v>
      </c>
      <c r="N118" s="116" t="s">
        <v>18</v>
      </c>
      <c r="O118" s="117">
        <v>0.378</v>
      </c>
      <c r="P118" s="117">
        <f>O118*H118</f>
        <v>35.154000000000003</v>
      </c>
      <c r="Q118" s="117">
        <v>0</v>
      </c>
      <c r="R118" s="117">
        <f>Q118*H118</f>
        <v>0</v>
      </c>
      <c r="S118" s="117">
        <v>0</v>
      </c>
      <c r="T118" s="118">
        <f>S118*H118</f>
        <v>0</v>
      </c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R118" s="119" t="s">
        <v>102</v>
      </c>
      <c r="AT118" s="119" t="s">
        <v>97</v>
      </c>
      <c r="AU118" s="119" t="s">
        <v>55</v>
      </c>
      <c r="AY118" s="15" t="s">
        <v>94</v>
      </c>
      <c r="BE118" s="120">
        <f>IF(N118="základní",J118,0)</f>
        <v>0</v>
      </c>
      <c r="BF118" s="120">
        <f>IF(N118="snížená",J118,0)</f>
        <v>0</v>
      </c>
      <c r="BG118" s="120">
        <f>IF(N118="zákl. přenesená",J118,0)</f>
        <v>0</v>
      </c>
      <c r="BH118" s="120">
        <f>IF(N118="sníž. přenesená",J118,0)</f>
        <v>0</v>
      </c>
      <c r="BI118" s="120">
        <f>IF(N118="nulová",J118,0)</f>
        <v>0</v>
      </c>
      <c r="BJ118" s="15" t="s">
        <v>53</v>
      </c>
      <c r="BK118" s="120">
        <f>ROUND(I118*H118,2)</f>
        <v>0</v>
      </c>
      <c r="BL118" s="15" t="s">
        <v>102</v>
      </c>
      <c r="BM118" s="119" t="s">
        <v>162</v>
      </c>
    </row>
    <row r="119" spans="1:65" s="11" customFormat="1" x14ac:dyDescent="0.2">
      <c r="B119" s="121"/>
      <c r="C119" s="153"/>
      <c r="D119" s="154" t="s">
        <v>104</v>
      </c>
      <c r="E119" s="155" t="s">
        <v>1</v>
      </c>
      <c r="F119" s="156" t="s">
        <v>155</v>
      </c>
      <c r="G119" s="153"/>
      <c r="H119" s="155" t="s">
        <v>1</v>
      </c>
      <c r="I119" s="223"/>
      <c r="J119" s="153"/>
      <c r="K119" s="153"/>
      <c r="L119" s="121"/>
      <c r="M119" s="123"/>
      <c r="N119" s="124"/>
      <c r="O119" s="124"/>
      <c r="P119" s="124"/>
      <c r="Q119" s="124"/>
      <c r="R119" s="124"/>
      <c r="S119" s="124"/>
      <c r="T119" s="125"/>
      <c r="AT119" s="122" t="s">
        <v>104</v>
      </c>
      <c r="AU119" s="122" t="s">
        <v>55</v>
      </c>
      <c r="AV119" s="11" t="s">
        <v>53</v>
      </c>
      <c r="AW119" s="11" t="s">
        <v>12</v>
      </c>
      <c r="AX119" s="11" t="s">
        <v>46</v>
      </c>
      <c r="AY119" s="122" t="s">
        <v>94</v>
      </c>
    </row>
    <row r="120" spans="1:65" s="12" customFormat="1" x14ac:dyDescent="0.2">
      <c r="B120" s="126"/>
      <c r="C120" s="157"/>
      <c r="D120" s="154" t="s">
        <v>104</v>
      </c>
      <c r="E120" s="158" t="s">
        <v>1</v>
      </c>
      <c r="F120" s="159" t="s">
        <v>156</v>
      </c>
      <c r="G120" s="157"/>
      <c r="H120" s="160">
        <v>83.4</v>
      </c>
      <c r="I120" s="224"/>
      <c r="J120" s="157"/>
      <c r="K120" s="157"/>
      <c r="L120" s="126"/>
      <c r="M120" s="128"/>
      <c r="N120" s="129"/>
      <c r="O120" s="129"/>
      <c r="P120" s="129"/>
      <c r="Q120" s="129"/>
      <c r="R120" s="129"/>
      <c r="S120" s="129"/>
      <c r="T120" s="130"/>
      <c r="AT120" s="127" t="s">
        <v>104</v>
      </c>
      <c r="AU120" s="127" t="s">
        <v>55</v>
      </c>
      <c r="AV120" s="12" t="s">
        <v>55</v>
      </c>
      <c r="AW120" s="12" t="s">
        <v>12</v>
      </c>
      <c r="AX120" s="12" t="s">
        <v>46</v>
      </c>
      <c r="AY120" s="127" t="s">
        <v>94</v>
      </c>
    </row>
    <row r="121" spans="1:65" s="11" customFormat="1" x14ac:dyDescent="0.2">
      <c r="B121" s="121"/>
      <c r="C121" s="153"/>
      <c r="D121" s="154" t="s">
        <v>104</v>
      </c>
      <c r="E121" s="155" t="s">
        <v>1</v>
      </c>
      <c r="F121" s="156" t="s">
        <v>157</v>
      </c>
      <c r="G121" s="153"/>
      <c r="H121" s="155" t="s">
        <v>1</v>
      </c>
      <c r="I121" s="223"/>
      <c r="J121" s="153"/>
      <c r="K121" s="153"/>
      <c r="L121" s="121"/>
      <c r="M121" s="123"/>
      <c r="N121" s="124"/>
      <c r="O121" s="124"/>
      <c r="P121" s="124"/>
      <c r="Q121" s="124"/>
      <c r="R121" s="124"/>
      <c r="S121" s="124"/>
      <c r="T121" s="125"/>
      <c r="AT121" s="122" t="s">
        <v>104</v>
      </c>
      <c r="AU121" s="122" t="s">
        <v>55</v>
      </c>
      <c r="AV121" s="11" t="s">
        <v>53</v>
      </c>
      <c r="AW121" s="11" t="s">
        <v>12</v>
      </c>
      <c r="AX121" s="11" t="s">
        <v>46</v>
      </c>
      <c r="AY121" s="122" t="s">
        <v>94</v>
      </c>
    </row>
    <row r="122" spans="1:65" s="12" customFormat="1" x14ac:dyDescent="0.2">
      <c r="B122" s="126"/>
      <c r="C122" s="157"/>
      <c r="D122" s="154" t="s">
        <v>104</v>
      </c>
      <c r="E122" s="158" t="s">
        <v>1</v>
      </c>
      <c r="F122" s="159" t="s">
        <v>158</v>
      </c>
      <c r="G122" s="157"/>
      <c r="H122" s="160">
        <v>9.6</v>
      </c>
      <c r="I122" s="224"/>
      <c r="J122" s="157"/>
      <c r="K122" s="157"/>
      <c r="L122" s="126"/>
      <c r="M122" s="128"/>
      <c r="N122" s="129"/>
      <c r="O122" s="129"/>
      <c r="P122" s="129"/>
      <c r="Q122" s="129"/>
      <c r="R122" s="129"/>
      <c r="S122" s="129"/>
      <c r="T122" s="130"/>
      <c r="AT122" s="127" t="s">
        <v>104</v>
      </c>
      <c r="AU122" s="127" t="s">
        <v>55</v>
      </c>
      <c r="AV122" s="12" t="s">
        <v>55</v>
      </c>
      <c r="AW122" s="12" t="s">
        <v>12</v>
      </c>
      <c r="AX122" s="12" t="s">
        <v>46</v>
      </c>
      <c r="AY122" s="127" t="s">
        <v>94</v>
      </c>
    </row>
    <row r="123" spans="1:65" s="13" customFormat="1" x14ac:dyDescent="0.2">
      <c r="B123" s="131"/>
      <c r="C123" s="161"/>
      <c r="D123" s="154" t="s">
        <v>104</v>
      </c>
      <c r="E123" s="162" t="s">
        <v>1</v>
      </c>
      <c r="F123" s="163" t="s">
        <v>109</v>
      </c>
      <c r="G123" s="161"/>
      <c r="H123" s="164">
        <v>93</v>
      </c>
      <c r="I123" s="225"/>
      <c r="J123" s="161"/>
      <c r="K123" s="161"/>
      <c r="L123" s="131"/>
      <c r="M123" s="133"/>
      <c r="N123" s="134"/>
      <c r="O123" s="134"/>
      <c r="P123" s="134"/>
      <c r="Q123" s="134"/>
      <c r="R123" s="134"/>
      <c r="S123" s="134"/>
      <c r="T123" s="135"/>
      <c r="AT123" s="132" t="s">
        <v>104</v>
      </c>
      <c r="AU123" s="132" t="s">
        <v>55</v>
      </c>
      <c r="AV123" s="13" t="s">
        <v>102</v>
      </c>
      <c r="AW123" s="13" t="s">
        <v>12</v>
      </c>
      <c r="AX123" s="13" t="s">
        <v>53</v>
      </c>
      <c r="AY123" s="132" t="s">
        <v>94</v>
      </c>
    </row>
    <row r="124" spans="1:65" s="2" customFormat="1" ht="41.25" customHeight="1" x14ac:dyDescent="0.2">
      <c r="A124" s="24"/>
      <c r="B124" s="114"/>
      <c r="C124" s="148" t="s">
        <v>163</v>
      </c>
      <c r="D124" s="148" t="s">
        <v>97</v>
      </c>
      <c r="E124" s="149" t="s">
        <v>164</v>
      </c>
      <c r="F124" s="150" t="s">
        <v>378</v>
      </c>
      <c r="G124" s="151" t="s">
        <v>119</v>
      </c>
      <c r="H124" s="152">
        <v>25</v>
      </c>
      <c r="I124" s="178"/>
      <c r="J124" s="175">
        <f>ROUND(I124*H124,2)</f>
        <v>0</v>
      </c>
      <c r="K124" s="150" t="s">
        <v>1</v>
      </c>
      <c r="L124" s="25"/>
      <c r="M124" s="115" t="s">
        <v>1</v>
      </c>
      <c r="N124" s="116" t="s">
        <v>18</v>
      </c>
      <c r="O124" s="117">
        <v>0</v>
      </c>
      <c r="P124" s="117">
        <f>O124*H124</f>
        <v>0</v>
      </c>
      <c r="Q124" s="117">
        <v>0</v>
      </c>
      <c r="R124" s="117">
        <f>Q124*H124</f>
        <v>0</v>
      </c>
      <c r="S124" s="117">
        <v>0</v>
      </c>
      <c r="T124" s="118">
        <f>S124*H124</f>
        <v>0</v>
      </c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R124" s="119" t="s">
        <v>102</v>
      </c>
      <c r="AT124" s="119" t="s">
        <v>97</v>
      </c>
      <c r="AU124" s="119" t="s">
        <v>55</v>
      </c>
      <c r="AY124" s="15" t="s">
        <v>94</v>
      </c>
      <c r="BE124" s="120">
        <f>IF(N124="základní",J124,0)</f>
        <v>0</v>
      </c>
      <c r="BF124" s="120">
        <f>IF(N124="snížená",J124,0)</f>
        <v>0</v>
      </c>
      <c r="BG124" s="120">
        <f>IF(N124="zákl. přenesená",J124,0)</f>
        <v>0</v>
      </c>
      <c r="BH124" s="120">
        <f>IF(N124="sníž. přenesená",J124,0)</f>
        <v>0</v>
      </c>
      <c r="BI124" s="120">
        <f>IF(N124="nulová",J124,0)</f>
        <v>0</v>
      </c>
      <c r="BJ124" s="15" t="s">
        <v>53</v>
      </c>
      <c r="BK124" s="120">
        <f>ROUND(I124*H124,2)</f>
        <v>0</v>
      </c>
      <c r="BL124" s="15" t="s">
        <v>102</v>
      </c>
      <c r="BM124" s="119" t="s">
        <v>165</v>
      </c>
    </row>
    <row r="125" spans="1:65" s="2" customFormat="1" ht="45.75" customHeight="1" x14ac:dyDescent="0.2">
      <c r="A125" s="24"/>
      <c r="B125" s="114"/>
      <c r="C125" s="148" t="s">
        <v>166</v>
      </c>
      <c r="D125" s="148" t="s">
        <v>97</v>
      </c>
      <c r="E125" s="149" t="s">
        <v>167</v>
      </c>
      <c r="F125" s="150" t="s">
        <v>168</v>
      </c>
      <c r="G125" s="151" t="s">
        <v>119</v>
      </c>
      <c r="H125" s="152">
        <v>4</v>
      </c>
      <c r="I125" s="178"/>
      <c r="J125" s="175">
        <f>ROUND(I125*H125,2)</f>
        <v>0</v>
      </c>
      <c r="K125" s="150" t="s">
        <v>1</v>
      </c>
      <c r="L125" s="25"/>
      <c r="M125" s="115" t="s">
        <v>1</v>
      </c>
      <c r="N125" s="116" t="s">
        <v>18</v>
      </c>
      <c r="O125" s="117">
        <v>0</v>
      </c>
      <c r="P125" s="117">
        <f>O125*H125</f>
        <v>0</v>
      </c>
      <c r="Q125" s="117">
        <v>0</v>
      </c>
      <c r="R125" s="117">
        <f>Q125*H125</f>
        <v>0</v>
      </c>
      <c r="S125" s="117">
        <v>0</v>
      </c>
      <c r="T125" s="118">
        <f>S125*H125</f>
        <v>0</v>
      </c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R125" s="119" t="s">
        <v>102</v>
      </c>
      <c r="AT125" s="119" t="s">
        <v>97</v>
      </c>
      <c r="AU125" s="119" t="s">
        <v>55</v>
      </c>
      <c r="AY125" s="15" t="s">
        <v>94</v>
      </c>
      <c r="BE125" s="120">
        <f>IF(N125="základní",J125,0)</f>
        <v>0</v>
      </c>
      <c r="BF125" s="120">
        <f>IF(N125="snížená",J125,0)</f>
        <v>0</v>
      </c>
      <c r="BG125" s="120">
        <f>IF(N125="zákl. přenesená",J125,0)</f>
        <v>0</v>
      </c>
      <c r="BH125" s="120">
        <f>IF(N125="sníž. přenesená",J125,0)</f>
        <v>0</v>
      </c>
      <c r="BI125" s="120">
        <f>IF(N125="nulová",J125,0)</f>
        <v>0</v>
      </c>
      <c r="BJ125" s="15" t="s">
        <v>53</v>
      </c>
      <c r="BK125" s="120">
        <f>ROUND(I125*H125,2)</f>
        <v>0</v>
      </c>
      <c r="BL125" s="15" t="s">
        <v>102</v>
      </c>
      <c r="BM125" s="119" t="s">
        <v>169</v>
      </c>
    </row>
    <row r="126" spans="1:65" s="2" customFormat="1" ht="14.45" customHeight="1" x14ac:dyDescent="0.2">
      <c r="A126" s="24"/>
      <c r="B126" s="114"/>
      <c r="C126" s="148" t="s">
        <v>170</v>
      </c>
      <c r="D126" s="148" t="s">
        <v>97</v>
      </c>
      <c r="E126" s="149" t="s">
        <v>171</v>
      </c>
      <c r="F126" s="150" t="s">
        <v>172</v>
      </c>
      <c r="G126" s="151" t="s">
        <v>119</v>
      </c>
      <c r="H126" s="152">
        <v>2</v>
      </c>
      <c r="I126" s="178"/>
      <c r="J126" s="175">
        <f>ROUND(I126*H126,2)</f>
        <v>0</v>
      </c>
      <c r="K126" s="150" t="s">
        <v>1</v>
      </c>
      <c r="L126" s="25"/>
      <c r="M126" s="115" t="s">
        <v>1</v>
      </c>
      <c r="N126" s="116" t="s">
        <v>18</v>
      </c>
      <c r="O126" s="117">
        <v>0</v>
      </c>
      <c r="P126" s="117">
        <f>O126*H126</f>
        <v>0</v>
      </c>
      <c r="Q126" s="117">
        <v>0</v>
      </c>
      <c r="R126" s="117">
        <f>Q126*H126</f>
        <v>0</v>
      </c>
      <c r="S126" s="117">
        <v>0</v>
      </c>
      <c r="T126" s="118">
        <f>S126*H126</f>
        <v>0</v>
      </c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R126" s="119" t="s">
        <v>102</v>
      </c>
      <c r="AT126" s="119" t="s">
        <v>97</v>
      </c>
      <c r="AU126" s="119" t="s">
        <v>55</v>
      </c>
      <c r="AY126" s="15" t="s">
        <v>94</v>
      </c>
      <c r="BE126" s="120">
        <f>IF(N126="základní",J126,0)</f>
        <v>0</v>
      </c>
      <c r="BF126" s="120">
        <f>IF(N126="snížená",J126,0)</f>
        <v>0</v>
      </c>
      <c r="BG126" s="120">
        <f>IF(N126="zákl. přenesená",J126,0)</f>
        <v>0</v>
      </c>
      <c r="BH126" s="120">
        <f>IF(N126="sníž. přenesená",J126,0)</f>
        <v>0</v>
      </c>
      <c r="BI126" s="120">
        <f>IF(N126="nulová",J126,0)</f>
        <v>0</v>
      </c>
      <c r="BJ126" s="15" t="s">
        <v>53</v>
      </c>
      <c r="BK126" s="120">
        <f>ROUND(I126*H126,2)</f>
        <v>0</v>
      </c>
      <c r="BL126" s="15" t="s">
        <v>102</v>
      </c>
      <c r="BM126" s="119" t="s">
        <v>173</v>
      </c>
    </row>
    <row r="127" spans="1:65" s="10" customFormat="1" ht="22.9" customHeight="1" x14ac:dyDescent="0.2">
      <c r="B127" s="102"/>
      <c r="C127" s="165"/>
      <c r="D127" s="166" t="s">
        <v>45</v>
      </c>
      <c r="E127" s="167" t="s">
        <v>174</v>
      </c>
      <c r="F127" s="167" t="s">
        <v>175</v>
      </c>
      <c r="G127" s="165"/>
      <c r="H127" s="165"/>
      <c r="I127" s="226"/>
      <c r="J127" s="176">
        <f>BK127</f>
        <v>0</v>
      </c>
      <c r="K127" s="165"/>
      <c r="L127" s="102"/>
      <c r="M127" s="106"/>
      <c r="N127" s="107"/>
      <c r="O127" s="107"/>
      <c r="P127" s="108">
        <f>SUM(P128:P134)</f>
        <v>35.504027999999998</v>
      </c>
      <c r="Q127" s="107"/>
      <c r="R127" s="108">
        <f>SUM(R128:R134)</f>
        <v>0</v>
      </c>
      <c r="S127" s="107"/>
      <c r="T127" s="109">
        <f>SUM(T128:T134)</f>
        <v>0</v>
      </c>
      <c r="AR127" s="103" t="s">
        <v>53</v>
      </c>
      <c r="AT127" s="110" t="s">
        <v>45</v>
      </c>
      <c r="AU127" s="110" t="s">
        <v>53</v>
      </c>
      <c r="AY127" s="103" t="s">
        <v>94</v>
      </c>
      <c r="BK127" s="111">
        <f>SUM(BK128:BK134)</f>
        <v>0</v>
      </c>
    </row>
    <row r="128" spans="1:65" s="2" customFormat="1" ht="32.450000000000003" customHeight="1" x14ac:dyDescent="0.2">
      <c r="A128" s="24"/>
      <c r="B128" s="114"/>
      <c r="C128" s="148" t="s">
        <v>176</v>
      </c>
      <c r="D128" s="148" t="s">
        <v>97</v>
      </c>
      <c r="E128" s="149" t="s">
        <v>177</v>
      </c>
      <c r="F128" s="150" t="s">
        <v>178</v>
      </c>
      <c r="G128" s="151" t="s">
        <v>179</v>
      </c>
      <c r="H128" s="152">
        <v>5.2919999999999998</v>
      </c>
      <c r="I128" s="178"/>
      <c r="J128" s="175">
        <f>ROUND(I128*H128,2)</f>
        <v>0</v>
      </c>
      <c r="K128" s="150" t="s">
        <v>101</v>
      </c>
      <c r="L128" s="25"/>
      <c r="M128" s="115" t="s">
        <v>1</v>
      </c>
      <c r="N128" s="116" t="s">
        <v>18</v>
      </c>
      <c r="O128" s="117">
        <v>5.46</v>
      </c>
      <c r="P128" s="117">
        <f>O128*H128</f>
        <v>28.89432</v>
      </c>
      <c r="Q128" s="117">
        <v>0</v>
      </c>
      <c r="R128" s="117">
        <f>Q128*H128</f>
        <v>0</v>
      </c>
      <c r="S128" s="117">
        <v>0</v>
      </c>
      <c r="T128" s="118">
        <f>S128*H128</f>
        <v>0</v>
      </c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R128" s="119" t="s">
        <v>102</v>
      </c>
      <c r="AT128" s="119" t="s">
        <v>97</v>
      </c>
      <c r="AU128" s="119" t="s">
        <v>55</v>
      </c>
      <c r="AY128" s="15" t="s">
        <v>94</v>
      </c>
      <c r="BE128" s="120">
        <f>IF(N128="základní",J128,0)</f>
        <v>0</v>
      </c>
      <c r="BF128" s="120">
        <f>IF(N128="snížená",J128,0)</f>
        <v>0</v>
      </c>
      <c r="BG128" s="120">
        <f>IF(N128="zákl. přenesená",J128,0)</f>
        <v>0</v>
      </c>
      <c r="BH128" s="120">
        <f>IF(N128="sníž. přenesená",J128,0)</f>
        <v>0</v>
      </c>
      <c r="BI128" s="120">
        <f>IF(N128="nulová",J128,0)</f>
        <v>0</v>
      </c>
      <c r="BJ128" s="15" t="s">
        <v>53</v>
      </c>
      <c r="BK128" s="120">
        <f>ROUND(I128*H128,2)</f>
        <v>0</v>
      </c>
      <c r="BL128" s="15" t="s">
        <v>102</v>
      </c>
      <c r="BM128" s="119" t="s">
        <v>180</v>
      </c>
    </row>
    <row r="129" spans="1:65" s="2" customFormat="1" ht="63.75" customHeight="1" x14ac:dyDescent="0.2">
      <c r="A129" s="24"/>
      <c r="B129" s="114"/>
      <c r="C129" s="148" t="s">
        <v>8</v>
      </c>
      <c r="D129" s="148" t="s">
        <v>97</v>
      </c>
      <c r="E129" s="149" t="s">
        <v>181</v>
      </c>
      <c r="F129" s="150" t="s">
        <v>182</v>
      </c>
      <c r="G129" s="151" t="s">
        <v>179</v>
      </c>
      <c r="H129" s="152">
        <v>21.167999999999999</v>
      </c>
      <c r="I129" s="178"/>
      <c r="J129" s="175">
        <f>ROUND(I129*H129,2)</f>
        <v>0</v>
      </c>
      <c r="K129" s="150" t="s">
        <v>101</v>
      </c>
      <c r="L129" s="25"/>
      <c r="M129" s="115" t="s">
        <v>1</v>
      </c>
      <c r="N129" s="116" t="s">
        <v>18</v>
      </c>
      <c r="O129" s="117">
        <v>0.26</v>
      </c>
      <c r="P129" s="117">
        <f>O129*H129</f>
        <v>5.5036800000000001</v>
      </c>
      <c r="Q129" s="117">
        <v>0</v>
      </c>
      <c r="R129" s="117">
        <f>Q129*H129</f>
        <v>0</v>
      </c>
      <c r="S129" s="117">
        <v>0</v>
      </c>
      <c r="T129" s="118">
        <f>S129*H129</f>
        <v>0</v>
      </c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R129" s="119" t="s">
        <v>102</v>
      </c>
      <c r="AT129" s="119" t="s">
        <v>97</v>
      </c>
      <c r="AU129" s="119" t="s">
        <v>55</v>
      </c>
      <c r="AY129" s="15" t="s">
        <v>94</v>
      </c>
      <c r="BE129" s="120">
        <f>IF(N129="základní",J129,0)</f>
        <v>0</v>
      </c>
      <c r="BF129" s="120">
        <f>IF(N129="snížená",J129,0)</f>
        <v>0</v>
      </c>
      <c r="BG129" s="120">
        <f>IF(N129="zákl. přenesená",J129,0)</f>
        <v>0</v>
      </c>
      <c r="BH129" s="120">
        <f>IF(N129="sníž. přenesená",J129,0)</f>
        <v>0</v>
      </c>
      <c r="BI129" s="120">
        <f>IF(N129="nulová",J129,0)</f>
        <v>0</v>
      </c>
      <c r="BJ129" s="15" t="s">
        <v>53</v>
      </c>
      <c r="BK129" s="120">
        <f>ROUND(I129*H129,2)</f>
        <v>0</v>
      </c>
      <c r="BL129" s="15" t="s">
        <v>102</v>
      </c>
      <c r="BM129" s="119" t="s">
        <v>183</v>
      </c>
    </row>
    <row r="130" spans="1:65" s="12" customFormat="1" x14ac:dyDescent="0.2">
      <c r="B130" s="126"/>
      <c r="C130" s="157"/>
      <c r="D130" s="154" t="s">
        <v>104</v>
      </c>
      <c r="E130" s="157"/>
      <c r="F130" s="159" t="s">
        <v>184</v>
      </c>
      <c r="G130" s="157"/>
      <c r="H130" s="160">
        <v>21.167999999999999</v>
      </c>
      <c r="I130" s="224"/>
      <c r="J130" s="157"/>
      <c r="K130" s="157"/>
      <c r="L130" s="126"/>
      <c r="M130" s="128"/>
      <c r="N130" s="129"/>
      <c r="O130" s="129"/>
      <c r="P130" s="129"/>
      <c r="Q130" s="129"/>
      <c r="R130" s="129"/>
      <c r="S130" s="129"/>
      <c r="T130" s="130"/>
      <c r="AT130" s="127" t="s">
        <v>104</v>
      </c>
      <c r="AU130" s="127" t="s">
        <v>55</v>
      </c>
      <c r="AV130" s="12" t="s">
        <v>55</v>
      </c>
      <c r="AW130" s="12" t="s">
        <v>3</v>
      </c>
      <c r="AX130" s="12" t="s">
        <v>53</v>
      </c>
      <c r="AY130" s="127" t="s">
        <v>94</v>
      </c>
    </row>
    <row r="131" spans="1:65" s="2" customFormat="1" ht="42" customHeight="1" x14ac:dyDescent="0.2">
      <c r="A131" s="24"/>
      <c r="B131" s="114"/>
      <c r="C131" s="148" t="s">
        <v>185</v>
      </c>
      <c r="D131" s="148" t="s">
        <v>97</v>
      </c>
      <c r="E131" s="149" t="s">
        <v>186</v>
      </c>
      <c r="F131" s="150" t="s">
        <v>187</v>
      </c>
      <c r="G131" s="151" t="s">
        <v>179</v>
      </c>
      <c r="H131" s="152">
        <v>5.2919999999999998</v>
      </c>
      <c r="I131" s="178"/>
      <c r="J131" s="175">
        <f>ROUND(I131*H131,2)</f>
        <v>0</v>
      </c>
      <c r="K131" s="150" t="s">
        <v>101</v>
      </c>
      <c r="L131" s="25"/>
      <c r="M131" s="115" t="s">
        <v>1</v>
      </c>
      <c r="N131" s="116" t="s">
        <v>18</v>
      </c>
      <c r="O131" s="117">
        <v>0.125</v>
      </c>
      <c r="P131" s="117">
        <f>O131*H131</f>
        <v>0.66149999999999998</v>
      </c>
      <c r="Q131" s="117">
        <v>0</v>
      </c>
      <c r="R131" s="117">
        <f>Q131*H131</f>
        <v>0</v>
      </c>
      <c r="S131" s="117">
        <v>0</v>
      </c>
      <c r="T131" s="118">
        <f>S131*H131</f>
        <v>0</v>
      </c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R131" s="119" t="s">
        <v>102</v>
      </c>
      <c r="AT131" s="119" t="s">
        <v>97</v>
      </c>
      <c r="AU131" s="119" t="s">
        <v>55</v>
      </c>
      <c r="AY131" s="15" t="s">
        <v>94</v>
      </c>
      <c r="BE131" s="120">
        <f>IF(N131="základní",J131,0)</f>
        <v>0</v>
      </c>
      <c r="BF131" s="120">
        <f>IF(N131="snížená",J131,0)</f>
        <v>0</v>
      </c>
      <c r="BG131" s="120">
        <f>IF(N131="zákl. přenesená",J131,0)</f>
        <v>0</v>
      </c>
      <c r="BH131" s="120">
        <f>IF(N131="sníž. přenesená",J131,0)</f>
        <v>0</v>
      </c>
      <c r="BI131" s="120">
        <f>IF(N131="nulová",J131,0)</f>
        <v>0</v>
      </c>
      <c r="BJ131" s="15" t="s">
        <v>53</v>
      </c>
      <c r="BK131" s="120">
        <f>ROUND(I131*H131,2)</f>
        <v>0</v>
      </c>
      <c r="BL131" s="15" t="s">
        <v>102</v>
      </c>
      <c r="BM131" s="119" t="s">
        <v>188</v>
      </c>
    </row>
    <row r="132" spans="1:65" s="2" customFormat="1" ht="49.5" customHeight="1" x14ac:dyDescent="0.2">
      <c r="A132" s="24"/>
      <c r="B132" s="114"/>
      <c r="C132" s="148" t="s">
        <v>189</v>
      </c>
      <c r="D132" s="148" t="s">
        <v>97</v>
      </c>
      <c r="E132" s="149" t="s">
        <v>190</v>
      </c>
      <c r="F132" s="150" t="s">
        <v>191</v>
      </c>
      <c r="G132" s="151" t="s">
        <v>179</v>
      </c>
      <c r="H132" s="152">
        <v>74.087999999999994</v>
      </c>
      <c r="I132" s="178"/>
      <c r="J132" s="175">
        <f>ROUND(I132*H132,2)</f>
        <v>0</v>
      </c>
      <c r="K132" s="150" t="s">
        <v>101</v>
      </c>
      <c r="L132" s="25"/>
      <c r="M132" s="115" t="s">
        <v>1</v>
      </c>
      <c r="N132" s="116" t="s">
        <v>18</v>
      </c>
      <c r="O132" s="117">
        <v>6.0000000000000001E-3</v>
      </c>
      <c r="P132" s="117">
        <f>O132*H132</f>
        <v>0.44452799999999998</v>
      </c>
      <c r="Q132" s="117">
        <v>0</v>
      </c>
      <c r="R132" s="117">
        <f>Q132*H132</f>
        <v>0</v>
      </c>
      <c r="S132" s="117">
        <v>0</v>
      </c>
      <c r="T132" s="118">
        <f>S132*H132</f>
        <v>0</v>
      </c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R132" s="119" t="s">
        <v>102</v>
      </c>
      <c r="AT132" s="119" t="s">
        <v>97</v>
      </c>
      <c r="AU132" s="119" t="s">
        <v>55</v>
      </c>
      <c r="AY132" s="15" t="s">
        <v>94</v>
      </c>
      <c r="BE132" s="120">
        <f>IF(N132="základní",J132,0)</f>
        <v>0</v>
      </c>
      <c r="BF132" s="120">
        <f>IF(N132="snížená",J132,0)</f>
        <v>0</v>
      </c>
      <c r="BG132" s="120">
        <f>IF(N132="zákl. přenesená",J132,0)</f>
        <v>0</v>
      </c>
      <c r="BH132" s="120">
        <f>IF(N132="sníž. přenesená",J132,0)</f>
        <v>0</v>
      </c>
      <c r="BI132" s="120">
        <f>IF(N132="nulová",J132,0)</f>
        <v>0</v>
      </c>
      <c r="BJ132" s="15" t="s">
        <v>53</v>
      </c>
      <c r="BK132" s="120">
        <f>ROUND(I132*H132,2)</f>
        <v>0</v>
      </c>
      <c r="BL132" s="15" t="s">
        <v>102</v>
      </c>
      <c r="BM132" s="119" t="s">
        <v>192</v>
      </c>
    </row>
    <row r="133" spans="1:65" s="12" customFormat="1" x14ac:dyDescent="0.2">
      <c r="B133" s="126"/>
      <c r="C133" s="157"/>
      <c r="D133" s="154" t="s">
        <v>104</v>
      </c>
      <c r="E133" s="157"/>
      <c r="F133" s="159" t="s">
        <v>193</v>
      </c>
      <c r="G133" s="157"/>
      <c r="H133" s="160">
        <v>74.087999999999994</v>
      </c>
      <c r="I133" s="224"/>
      <c r="J133" s="157"/>
      <c r="K133" s="157"/>
      <c r="L133" s="126"/>
      <c r="M133" s="128"/>
      <c r="N133" s="129"/>
      <c r="O133" s="129"/>
      <c r="P133" s="129"/>
      <c r="Q133" s="129"/>
      <c r="R133" s="129"/>
      <c r="S133" s="129"/>
      <c r="T133" s="130"/>
      <c r="AT133" s="127" t="s">
        <v>104</v>
      </c>
      <c r="AU133" s="127" t="s">
        <v>55</v>
      </c>
      <c r="AV133" s="12" t="s">
        <v>55</v>
      </c>
      <c r="AW133" s="12" t="s">
        <v>3</v>
      </c>
      <c r="AX133" s="12" t="s">
        <v>53</v>
      </c>
      <c r="AY133" s="127" t="s">
        <v>94</v>
      </c>
    </row>
    <row r="134" spans="1:65" s="2" customFormat="1" ht="51" customHeight="1" x14ac:dyDescent="0.2">
      <c r="A134" s="24"/>
      <c r="B134" s="114"/>
      <c r="C134" s="148" t="s">
        <v>194</v>
      </c>
      <c r="D134" s="148" t="s">
        <v>97</v>
      </c>
      <c r="E134" s="149" t="s">
        <v>195</v>
      </c>
      <c r="F134" s="150" t="s">
        <v>196</v>
      </c>
      <c r="G134" s="151" t="s">
        <v>179</v>
      </c>
      <c r="H134" s="152">
        <v>5.2919999999999998</v>
      </c>
      <c r="I134" s="178"/>
      <c r="J134" s="175">
        <f>ROUND(I134*H134,2)</f>
        <v>0</v>
      </c>
      <c r="K134" s="150" t="s">
        <v>101</v>
      </c>
      <c r="L134" s="25"/>
      <c r="M134" s="115" t="s">
        <v>1</v>
      </c>
      <c r="N134" s="116" t="s">
        <v>18</v>
      </c>
      <c r="O134" s="117">
        <v>0</v>
      </c>
      <c r="P134" s="117">
        <f>O134*H134</f>
        <v>0</v>
      </c>
      <c r="Q134" s="117">
        <v>0</v>
      </c>
      <c r="R134" s="117">
        <f>Q134*H134</f>
        <v>0</v>
      </c>
      <c r="S134" s="117">
        <v>0</v>
      </c>
      <c r="T134" s="118">
        <f>S134*H134</f>
        <v>0</v>
      </c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R134" s="119" t="s">
        <v>102</v>
      </c>
      <c r="AT134" s="119" t="s">
        <v>97</v>
      </c>
      <c r="AU134" s="119" t="s">
        <v>55</v>
      </c>
      <c r="AY134" s="15" t="s">
        <v>94</v>
      </c>
      <c r="BE134" s="120">
        <f>IF(N134="základní",J134,0)</f>
        <v>0</v>
      </c>
      <c r="BF134" s="120">
        <f>IF(N134="snížená",J134,0)</f>
        <v>0</v>
      </c>
      <c r="BG134" s="120">
        <f>IF(N134="zákl. přenesená",J134,0)</f>
        <v>0</v>
      </c>
      <c r="BH134" s="120">
        <f>IF(N134="sníž. přenesená",J134,0)</f>
        <v>0</v>
      </c>
      <c r="BI134" s="120">
        <f>IF(N134="nulová",J134,0)</f>
        <v>0</v>
      </c>
      <c r="BJ134" s="15" t="s">
        <v>53</v>
      </c>
      <c r="BK134" s="120">
        <f>ROUND(I134*H134,2)</f>
        <v>0</v>
      </c>
      <c r="BL134" s="15" t="s">
        <v>102</v>
      </c>
      <c r="BM134" s="119" t="s">
        <v>197</v>
      </c>
    </row>
    <row r="135" spans="1:65" s="10" customFormat="1" ht="22.9" customHeight="1" x14ac:dyDescent="0.2">
      <c r="B135" s="102"/>
      <c r="C135" s="165"/>
      <c r="D135" s="166" t="s">
        <v>45</v>
      </c>
      <c r="E135" s="167" t="s">
        <v>198</v>
      </c>
      <c r="F135" s="167" t="s">
        <v>199</v>
      </c>
      <c r="G135" s="165"/>
      <c r="H135" s="165"/>
      <c r="I135" s="226"/>
      <c r="J135" s="176">
        <f>BK135</f>
        <v>0</v>
      </c>
      <c r="K135" s="165"/>
      <c r="L135" s="102"/>
      <c r="M135" s="106"/>
      <c r="N135" s="107"/>
      <c r="O135" s="107"/>
      <c r="P135" s="108">
        <f>P136</f>
        <v>4.4025800000000004</v>
      </c>
      <c r="Q135" s="107"/>
      <c r="R135" s="108">
        <f>R136</f>
        <v>0</v>
      </c>
      <c r="S135" s="107"/>
      <c r="T135" s="109">
        <f>T136</f>
        <v>0</v>
      </c>
      <c r="AR135" s="103" t="s">
        <v>53</v>
      </c>
      <c r="AT135" s="110" t="s">
        <v>45</v>
      </c>
      <c r="AU135" s="110" t="s">
        <v>53</v>
      </c>
      <c r="AY135" s="103" t="s">
        <v>94</v>
      </c>
      <c r="BK135" s="111">
        <f>BK136</f>
        <v>0</v>
      </c>
    </row>
    <row r="136" spans="1:65" s="2" customFormat="1" ht="62.25" customHeight="1" x14ac:dyDescent="0.2">
      <c r="A136" s="24"/>
      <c r="B136" s="114"/>
      <c r="C136" s="148" t="s">
        <v>200</v>
      </c>
      <c r="D136" s="148" t="s">
        <v>97</v>
      </c>
      <c r="E136" s="149" t="s">
        <v>201</v>
      </c>
      <c r="F136" s="150" t="s">
        <v>202</v>
      </c>
      <c r="G136" s="151" t="s">
        <v>179</v>
      </c>
      <c r="H136" s="152">
        <v>1.0660000000000001</v>
      </c>
      <c r="I136" s="178"/>
      <c r="J136" s="175">
        <f>ROUND(I136*H136,2)</f>
        <v>0</v>
      </c>
      <c r="K136" s="150" t="s">
        <v>101</v>
      </c>
      <c r="L136" s="25"/>
      <c r="M136" s="115" t="s">
        <v>1</v>
      </c>
      <c r="N136" s="116" t="s">
        <v>18</v>
      </c>
      <c r="O136" s="117">
        <v>4.13</v>
      </c>
      <c r="P136" s="117">
        <f>O136*H136</f>
        <v>4.4025800000000004</v>
      </c>
      <c r="Q136" s="117">
        <v>0</v>
      </c>
      <c r="R136" s="117">
        <f>Q136*H136</f>
        <v>0</v>
      </c>
      <c r="S136" s="117">
        <v>0</v>
      </c>
      <c r="T136" s="118">
        <f>S136*H136</f>
        <v>0</v>
      </c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R136" s="119" t="s">
        <v>102</v>
      </c>
      <c r="AT136" s="119" t="s">
        <v>97</v>
      </c>
      <c r="AU136" s="119" t="s">
        <v>55</v>
      </c>
      <c r="AY136" s="15" t="s">
        <v>94</v>
      </c>
      <c r="BE136" s="120">
        <f>IF(N136="základní",J136,0)</f>
        <v>0</v>
      </c>
      <c r="BF136" s="120">
        <f>IF(N136="snížená",J136,0)</f>
        <v>0</v>
      </c>
      <c r="BG136" s="120">
        <f>IF(N136="zákl. přenesená",J136,0)</f>
        <v>0</v>
      </c>
      <c r="BH136" s="120">
        <f>IF(N136="sníž. přenesená",J136,0)</f>
        <v>0</v>
      </c>
      <c r="BI136" s="120">
        <f>IF(N136="nulová",J136,0)</f>
        <v>0</v>
      </c>
      <c r="BJ136" s="15" t="s">
        <v>53</v>
      </c>
      <c r="BK136" s="120">
        <f>ROUND(I136*H136,2)</f>
        <v>0</v>
      </c>
      <c r="BL136" s="15" t="s">
        <v>102</v>
      </c>
      <c r="BM136" s="119" t="s">
        <v>203</v>
      </c>
    </row>
    <row r="137" spans="1:65" s="10" customFormat="1" ht="25.9" customHeight="1" x14ac:dyDescent="0.2">
      <c r="B137" s="102"/>
      <c r="C137" s="165"/>
      <c r="D137" s="166" t="s">
        <v>45</v>
      </c>
      <c r="E137" s="168" t="s">
        <v>204</v>
      </c>
      <c r="F137" s="168" t="s">
        <v>205</v>
      </c>
      <c r="G137" s="165"/>
      <c r="H137" s="165"/>
      <c r="I137" s="226"/>
      <c r="J137" s="177">
        <f>BK137</f>
        <v>0</v>
      </c>
      <c r="K137" s="165"/>
      <c r="L137" s="102"/>
      <c r="M137" s="106"/>
      <c r="N137" s="107"/>
      <c r="O137" s="107"/>
      <c r="P137" s="108">
        <f>P138+P149+P167+P185+P190+P195</f>
        <v>172.34114499999998</v>
      </c>
      <c r="Q137" s="107"/>
      <c r="R137" s="108">
        <f>R138+R149+R167+R185+R190+R195</f>
        <v>3.7512570799999994</v>
      </c>
      <c r="S137" s="107"/>
      <c r="T137" s="109">
        <f>T138+T149+T167+T185+T190+T195</f>
        <v>4.0132444999999999</v>
      </c>
      <c r="AR137" s="103" t="s">
        <v>55</v>
      </c>
      <c r="AT137" s="110" t="s">
        <v>45</v>
      </c>
      <c r="AU137" s="110" t="s">
        <v>46</v>
      </c>
      <c r="AY137" s="103" t="s">
        <v>94</v>
      </c>
      <c r="BK137" s="111">
        <f>BK138+BK149+BK167+BK185+BK190+BK195</f>
        <v>0</v>
      </c>
    </row>
    <row r="138" spans="1:65" s="10" customFormat="1" ht="22.9" customHeight="1" x14ac:dyDescent="0.2">
      <c r="B138" s="102"/>
      <c r="C138" s="165"/>
      <c r="D138" s="166" t="s">
        <v>45</v>
      </c>
      <c r="E138" s="167" t="s">
        <v>206</v>
      </c>
      <c r="F138" s="167" t="s">
        <v>207</v>
      </c>
      <c r="G138" s="165"/>
      <c r="H138" s="165"/>
      <c r="I138" s="226"/>
      <c r="J138" s="176">
        <f>BK138</f>
        <v>0</v>
      </c>
      <c r="K138" s="165"/>
      <c r="L138" s="102"/>
      <c r="M138" s="106"/>
      <c r="N138" s="107"/>
      <c r="O138" s="107"/>
      <c r="P138" s="108">
        <f>SUM(P139:P148)</f>
        <v>6.8932500000000001</v>
      </c>
      <c r="Q138" s="107"/>
      <c r="R138" s="108">
        <f>SUM(R139:R148)</f>
        <v>0.18047249999999998</v>
      </c>
      <c r="S138" s="107"/>
      <c r="T138" s="109">
        <f>SUM(T139:T148)</f>
        <v>6.6846500000000003E-2</v>
      </c>
      <c r="AR138" s="103" t="s">
        <v>55</v>
      </c>
      <c r="AT138" s="110" t="s">
        <v>45</v>
      </c>
      <c r="AU138" s="110" t="s">
        <v>53</v>
      </c>
      <c r="AY138" s="103" t="s">
        <v>94</v>
      </c>
      <c r="BK138" s="111">
        <f>SUM(BK139:BK148)</f>
        <v>0</v>
      </c>
    </row>
    <row r="139" spans="1:65" s="2" customFormat="1" ht="51" customHeight="1" x14ac:dyDescent="0.2">
      <c r="A139" s="24"/>
      <c r="B139" s="114"/>
      <c r="C139" s="148" t="s">
        <v>208</v>
      </c>
      <c r="D139" s="148" t="s">
        <v>97</v>
      </c>
      <c r="E139" s="149" t="s">
        <v>209</v>
      </c>
      <c r="F139" s="150" t="s">
        <v>210</v>
      </c>
      <c r="G139" s="151" t="s">
        <v>113</v>
      </c>
      <c r="H139" s="152">
        <v>38.198</v>
      </c>
      <c r="I139" s="178"/>
      <c r="J139" s="175">
        <f>ROUND(I139*H139,2)</f>
        <v>0</v>
      </c>
      <c r="K139" s="150" t="s">
        <v>101</v>
      </c>
      <c r="L139" s="25"/>
      <c r="M139" s="115" t="s">
        <v>1</v>
      </c>
      <c r="N139" s="116" t="s">
        <v>18</v>
      </c>
      <c r="O139" s="117">
        <v>6.3E-2</v>
      </c>
      <c r="P139" s="117">
        <f>O139*H139</f>
        <v>2.4064740000000002</v>
      </c>
      <c r="Q139" s="117">
        <v>0</v>
      </c>
      <c r="R139" s="117">
        <f>Q139*H139</f>
        <v>0</v>
      </c>
      <c r="S139" s="117">
        <v>1.75E-3</v>
      </c>
      <c r="T139" s="118">
        <f>S139*H139</f>
        <v>6.6846500000000003E-2</v>
      </c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R139" s="119" t="s">
        <v>185</v>
      </c>
      <c r="AT139" s="119" t="s">
        <v>97</v>
      </c>
      <c r="AU139" s="119" t="s">
        <v>55</v>
      </c>
      <c r="AY139" s="15" t="s">
        <v>94</v>
      </c>
      <c r="BE139" s="120">
        <f>IF(N139="základní",J139,0)</f>
        <v>0</v>
      </c>
      <c r="BF139" s="120">
        <f>IF(N139="snížená",J139,0)</f>
        <v>0</v>
      </c>
      <c r="BG139" s="120">
        <f>IF(N139="zákl. přenesená",J139,0)</f>
        <v>0</v>
      </c>
      <c r="BH139" s="120">
        <f>IF(N139="sníž. přenesená",J139,0)</f>
        <v>0</v>
      </c>
      <c r="BI139" s="120">
        <f>IF(N139="nulová",J139,0)</f>
        <v>0</v>
      </c>
      <c r="BJ139" s="15" t="s">
        <v>53</v>
      </c>
      <c r="BK139" s="120">
        <f>ROUND(I139*H139,2)</f>
        <v>0</v>
      </c>
      <c r="BL139" s="15" t="s">
        <v>185</v>
      </c>
      <c r="BM139" s="119" t="s">
        <v>211</v>
      </c>
    </row>
    <row r="140" spans="1:65" s="11" customFormat="1" x14ac:dyDescent="0.2">
      <c r="B140" s="121"/>
      <c r="C140" s="153"/>
      <c r="D140" s="154" t="s">
        <v>104</v>
      </c>
      <c r="E140" s="155" t="s">
        <v>1</v>
      </c>
      <c r="F140" s="156" t="s">
        <v>212</v>
      </c>
      <c r="G140" s="153"/>
      <c r="H140" s="155" t="s">
        <v>1</v>
      </c>
      <c r="I140" s="223"/>
      <c r="J140" s="153"/>
      <c r="K140" s="153"/>
      <c r="L140" s="121"/>
      <c r="M140" s="123"/>
      <c r="N140" s="124"/>
      <c r="O140" s="124"/>
      <c r="P140" s="124"/>
      <c r="Q140" s="124"/>
      <c r="R140" s="124"/>
      <c r="S140" s="124"/>
      <c r="T140" s="125"/>
      <c r="AT140" s="122" t="s">
        <v>104</v>
      </c>
      <c r="AU140" s="122" t="s">
        <v>55</v>
      </c>
      <c r="AV140" s="11" t="s">
        <v>53</v>
      </c>
      <c r="AW140" s="11" t="s">
        <v>12</v>
      </c>
      <c r="AX140" s="11" t="s">
        <v>46</v>
      </c>
      <c r="AY140" s="122" t="s">
        <v>94</v>
      </c>
    </row>
    <row r="141" spans="1:65" s="12" customFormat="1" ht="22.5" x14ac:dyDescent="0.2">
      <c r="B141" s="126"/>
      <c r="C141" s="157"/>
      <c r="D141" s="154" t="s">
        <v>104</v>
      </c>
      <c r="E141" s="158" t="s">
        <v>1</v>
      </c>
      <c r="F141" s="159" t="s">
        <v>213</v>
      </c>
      <c r="G141" s="157"/>
      <c r="H141" s="160">
        <v>38.198</v>
      </c>
      <c r="I141" s="224"/>
      <c r="J141" s="157"/>
      <c r="K141" s="157"/>
      <c r="L141" s="126"/>
      <c r="M141" s="128"/>
      <c r="N141" s="129"/>
      <c r="O141" s="129"/>
      <c r="P141" s="129"/>
      <c r="Q141" s="129"/>
      <c r="R141" s="129"/>
      <c r="S141" s="129"/>
      <c r="T141" s="130"/>
      <c r="AT141" s="127" t="s">
        <v>104</v>
      </c>
      <c r="AU141" s="127" t="s">
        <v>55</v>
      </c>
      <c r="AV141" s="12" t="s">
        <v>55</v>
      </c>
      <c r="AW141" s="12" t="s">
        <v>12</v>
      </c>
      <c r="AX141" s="12" t="s">
        <v>53</v>
      </c>
      <c r="AY141" s="127" t="s">
        <v>94</v>
      </c>
    </row>
    <row r="142" spans="1:65" s="2" customFormat="1" ht="40.5" customHeight="1" x14ac:dyDescent="0.2">
      <c r="A142" s="24"/>
      <c r="B142" s="114"/>
      <c r="C142" s="148" t="s">
        <v>7</v>
      </c>
      <c r="D142" s="148" t="s">
        <v>97</v>
      </c>
      <c r="E142" s="149" t="s">
        <v>214</v>
      </c>
      <c r="F142" s="150" t="s">
        <v>215</v>
      </c>
      <c r="G142" s="151" t="s">
        <v>113</v>
      </c>
      <c r="H142" s="152">
        <v>38.198</v>
      </c>
      <c r="I142" s="178"/>
      <c r="J142" s="175">
        <f>ROUND(I142*H142,2)</f>
        <v>0</v>
      </c>
      <c r="K142" s="150" t="s">
        <v>101</v>
      </c>
      <c r="L142" s="25"/>
      <c r="M142" s="115" t="s">
        <v>1</v>
      </c>
      <c r="N142" s="116" t="s">
        <v>18</v>
      </c>
      <c r="O142" s="117">
        <v>0.10199999999999999</v>
      </c>
      <c r="P142" s="117">
        <f>O142*H142</f>
        <v>3.8961959999999998</v>
      </c>
      <c r="Q142" s="117">
        <v>0</v>
      </c>
      <c r="R142" s="117">
        <f>Q142*H142</f>
        <v>0</v>
      </c>
      <c r="S142" s="117">
        <v>0</v>
      </c>
      <c r="T142" s="118">
        <f>S142*H142</f>
        <v>0</v>
      </c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R142" s="119" t="s">
        <v>185</v>
      </c>
      <c r="AT142" s="119" t="s">
        <v>97</v>
      </c>
      <c r="AU142" s="119" t="s">
        <v>55</v>
      </c>
      <c r="AY142" s="15" t="s">
        <v>94</v>
      </c>
      <c r="BE142" s="120">
        <f>IF(N142="základní",J142,0)</f>
        <v>0</v>
      </c>
      <c r="BF142" s="120">
        <f>IF(N142="snížená",J142,0)</f>
        <v>0</v>
      </c>
      <c r="BG142" s="120">
        <f>IF(N142="zákl. přenesená",J142,0)</f>
        <v>0</v>
      </c>
      <c r="BH142" s="120">
        <f>IF(N142="sníž. přenesená",J142,0)</f>
        <v>0</v>
      </c>
      <c r="BI142" s="120">
        <f>IF(N142="nulová",J142,0)</f>
        <v>0</v>
      </c>
      <c r="BJ142" s="15" t="s">
        <v>53</v>
      </c>
      <c r="BK142" s="120">
        <f>ROUND(I142*H142,2)</f>
        <v>0</v>
      </c>
      <c r="BL142" s="15" t="s">
        <v>185</v>
      </c>
      <c r="BM142" s="119" t="s">
        <v>216</v>
      </c>
    </row>
    <row r="143" spans="1:65" s="11" customFormat="1" x14ac:dyDescent="0.2">
      <c r="B143" s="121"/>
      <c r="C143" s="153"/>
      <c r="D143" s="154" t="s">
        <v>104</v>
      </c>
      <c r="E143" s="155" t="s">
        <v>1</v>
      </c>
      <c r="F143" s="156" t="s">
        <v>217</v>
      </c>
      <c r="G143" s="153"/>
      <c r="H143" s="155" t="s">
        <v>1</v>
      </c>
      <c r="I143" s="223"/>
      <c r="J143" s="153"/>
      <c r="K143" s="153"/>
      <c r="L143" s="121"/>
      <c r="M143" s="123"/>
      <c r="N143" s="124"/>
      <c r="O143" s="124"/>
      <c r="P143" s="124"/>
      <c r="Q143" s="124"/>
      <c r="R143" s="124"/>
      <c r="S143" s="124"/>
      <c r="T143" s="125"/>
      <c r="AT143" s="122" t="s">
        <v>104</v>
      </c>
      <c r="AU143" s="122" t="s">
        <v>55</v>
      </c>
      <c r="AV143" s="11" t="s">
        <v>53</v>
      </c>
      <c r="AW143" s="11" t="s">
        <v>12</v>
      </c>
      <c r="AX143" s="11" t="s">
        <v>46</v>
      </c>
      <c r="AY143" s="122" t="s">
        <v>94</v>
      </c>
    </row>
    <row r="144" spans="1:65" s="12" customFormat="1" ht="22.5" x14ac:dyDescent="0.2">
      <c r="B144" s="126"/>
      <c r="C144" s="157"/>
      <c r="D144" s="154" t="s">
        <v>104</v>
      </c>
      <c r="E144" s="158" t="s">
        <v>1</v>
      </c>
      <c r="F144" s="159" t="s">
        <v>213</v>
      </c>
      <c r="G144" s="157"/>
      <c r="H144" s="160">
        <v>38.198</v>
      </c>
      <c r="I144" s="224"/>
      <c r="J144" s="157"/>
      <c r="K144" s="157"/>
      <c r="L144" s="126"/>
      <c r="M144" s="128"/>
      <c r="N144" s="129"/>
      <c r="O144" s="129"/>
      <c r="P144" s="129"/>
      <c r="Q144" s="129"/>
      <c r="R144" s="129"/>
      <c r="S144" s="129"/>
      <c r="T144" s="130"/>
      <c r="AT144" s="127" t="s">
        <v>104</v>
      </c>
      <c r="AU144" s="127" t="s">
        <v>55</v>
      </c>
      <c r="AV144" s="12" t="s">
        <v>55</v>
      </c>
      <c r="AW144" s="12" t="s">
        <v>12</v>
      </c>
      <c r="AX144" s="12" t="s">
        <v>53</v>
      </c>
      <c r="AY144" s="127" t="s">
        <v>94</v>
      </c>
    </row>
    <row r="145" spans="1:65" s="2" customFormat="1" ht="30.75" customHeight="1" x14ac:dyDescent="0.2">
      <c r="A145" s="24"/>
      <c r="B145" s="114"/>
      <c r="C145" s="169" t="s">
        <v>218</v>
      </c>
      <c r="D145" s="169" t="s">
        <v>219</v>
      </c>
      <c r="E145" s="170" t="s">
        <v>220</v>
      </c>
      <c r="F145" s="171" t="s">
        <v>221</v>
      </c>
      <c r="G145" s="172" t="s">
        <v>113</v>
      </c>
      <c r="H145" s="173">
        <v>40.104999999999997</v>
      </c>
      <c r="I145" s="178"/>
      <c r="J145" s="175">
        <f>ROUND(I145*H145,2)</f>
        <v>0</v>
      </c>
      <c r="K145" s="150" t="s">
        <v>101</v>
      </c>
      <c r="L145" s="136"/>
      <c r="M145" s="137" t="s">
        <v>1</v>
      </c>
      <c r="N145" s="138" t="s">
        <v>18</v>
      </c>
      <c r="O145" s="117">
        <v>0</v>
      </c>
      <c r="P145" s="117">
        <f>O145*H145</f>
        <v>0</v>
      </c>
      <c r="Q145" s="117">
        <v>4.4999999999999997E-3</v>
      </c>
      <c r="R145" s="117">
        <f>Q145*H145</f>
        <v>0.18047249999999998</v>
      </c>
      <c r="S145" s="117">
        <v>0</v>
      </c>
      <c r="T145" s="118">
        <f>S145*H145</f>
        <v>0</v>
      </c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R145" s="119" t="s">
        <v>222</v>
      </c>
      <c r="AT145" s="119" t="s">
        <v>219</v>
      </c>
      <c r="AU145" s="119" t="s">
        <v>55</v>
      </c>
      <c r="AY145" s="15" t="s">
        <v>94</v>
      </c>
      <c r="BE145" s="120">
        <f>IF(N145="základní",J145,0)</f>
        <v>0</v>
      </c>
      <c r="BF145" s="120">
        <f>IF(N145="snížená",J145,0)</f>
        <v>0</v>
      </c>
      <c r="BG145" s="120">
        <f>IF(N145="zákl. přenesená",J145,0)</f>
        <v>0</v>
      </c>
      <c r="BH145" s="120">
        <f>IF(N145="sníž. přenesená",J145,0)</f>
        <v>0</v>
      </c>
      <c r="BI145" s="120">
        <f>IF(N145="nulová",J145,0)</f>
        <v>0</v>
      </c>
      <c r="BJ145" s="15" t="s">
        <v>53</v>
      </c>
      <c r="BK145" s="120">
        <f>ROUND(I145*H145,2)</f>
        <v>0</v>
      </c>
      <c r="BL145" s="15" t="s">
        <v>185</v>
      </c>
      <c r="BM145" s="119" t="s">
        <v>223</v>
      </c>
    </row>
    <row r="146" spans="1:65" s="12" customFormat="1" x14ac:dyDescent="0.2">
      <c r="B146" s="126"/>
      <c r="C146" s="157"/>
      <c r="D146" s="154" t="s">
        <v>104</v>
      </c>
      <c r="E146" s="158" t="s">
        <v>1</v>
      </c>
      <c r="F146" s="159" t="s">
        <v>224</v>
      </c>
      <c r="G146" s="157"/>
      <c r="H146" s="160">
        <v>40.104999999999997</v>
      </c>
      <c r="I146" s="224"/>
      <c r="J146" s="157"/>
      <c r="K146" s="157"/>
      <c r="L146" s="126"/>
      <c r="M146" s="128"/>
      <c r="N146" s="129"/>
      <c r="O146" s="129"/>
      <c r="P146" s="129"/>
      <c r="Q146" s="129"/>
      <c r="R146" s="129"/>
      <c r="S146" s="129"/>
      <c r="T146" s="130"/>
      <c r="AT146" s="127" t="s">
        <v>104</v>
      </c>
      <c r="AU146" s="127" t="s">
        <v>55</v>
      </c>
      <c r="AV146" s="12" t="s">
        <v>55</v>
      </c>
      <c r="AW146" s="12" t="s">
        <v>12</v>
      </c>
      <c r="AX146" s="12" t="s">
        <v>53</v>
      </c>
      <c r="AY146" s="127" t="s">
        <v>94</v>
      </c>
    </row>
    <row r="147" spans="1:65" s="2" customFormat="1" ht="53.25" customHeight="1" x14ac:dyDescent="0.2">
      <c r="A147" s="24"/>
      <c r="B147" s="114"/>
      <c r="C147" s="148" t="s">
        <v>225</v>
      </c>
      <c r="D147" s="148" t="s">
        <v>97</v>
      </c>
      <c r="E147" s="149" t="s">
        <v>226</v>
      </c>
      <c r="F147" s="150" t="s">
        <v>227</v>
      </c>
      <c r="G147" s="151" t="s">
        <v>179</v>
      </c>
      <c r="H147" s="152">
        <v>0.18</v>
      </c>
      <c r="I147" s="178"/>
      <c r="J147" s="175">
        <f>ROUND(I147*H147,2)</f>
        <v>0</v>
      </c>
      <c r="K147" s="150" t="s">
        <v>101</v>
      </c>
      <c r="L147" s="25"/>
      <c r="M147" s="115" t="s">
        <v>1</v>
      </c>
      <c r="N147" s="116" t="s">
        <v>18</v>
      </c>
      <c r="O147" s="117">
        <v>1.831</v>
      </c>
      <c r="P147" s="117">
        <f>O147*H147</f>
        <v>0.32957999999999998</v>
      </c>
      <c r="Q147" s="117">
        <v>0</v>
      </c>
      <c r="R147" s="117">
        <f>Q147*H147</f>
        <v>0</v>
      </c>
      <c r="S147" s="117">
        <v>0</v>
      </c>
      <c r="T147" s="118">
        <f>S147*H147</f>
        <v>0</v>
      </c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R147" s="119" t="s">
        <v>185</v>
      </c>
      <c r="AT147" s="119" t="s">
        <v>97</v>
      </c>
      <c r="AU147" s="119" t="s">
        <v>55</v>
      </c>
      <c r="AY147" s="15" t="s">
        <v>94</v>
      </c>
      <c r="BE147" s="120">
        <f>IF(N147="základní",J147,0)</f>
        <v>0</v>
      </c>
      <c r="BF147" s="120">
        <f>IF(N147="snížená",J147,0)</f>
        <v>0</v>
      </c>
      <c r="BG147" s="120">
        <f>IF(N147="zákl. přenesená",J147,0)</f>
        <v>0</v>
      </c>
      <c r="BH147" s="120">
        <f>IF(N147="sníž. přenesená",J147,0)</f>
        <v>0</v>
      </c>
      <c r="BI147" s="120">
        <f>IF(N147="nulová",J147,0)</f>
        <v>0</v>
      </c>
      <c r="BJ147" s="15" t="s">
        <v>53</v>
      </c>
      <c r="BK147" s="120">
        <f>ROUND(I147*H147,2)</f>
        <v>0</v>
      </c>
      <c r="BL147" s="15" t="s">
        <v>185</v>
      </c>
      <c r="BM147" s="119" t="s">
        <v>228</v>
      </c>
    </row>
    <row r="148" spans="1:65" s="2" customFormat="1" ht="51" customHeight="1" x14ac:dyDescent="0.2">
      <c r="A148" s="24"/>
      <c r="B148" s="114"/>
      <c r="C148" s="148" t="s">
        <v>229</v>
      </c>
      <c r="D148" s="148" t="s">
        <v>97</v>
      </c>
      <c r="E148" s="149" t="s">
        <v>230</v>
      </c>
      <c r="F148" s="150" t="s">
        <v>231</v>
      </c>
      <c r="G148" s="151" t="s">
        <v>179</v>
      </c>
      <c r="H148" s="152">
        <v>0.18</v>
      </c>
      <c r="I148" s="178"/>
      <c r="J148" s="175">
        <f>ROUND(I148*H148,2)</f>
        <v>0</v>
      </c>
      <c r="K148" s="150" t="s">
        <v>101</v>
      </c>
      <c r="L148" s="25"/>
      <c r="M148" s="115" t="s">
        <v>1</v>
      </c>
      <c r="N148" s="116" t="s">
        <v>18</v>
      </c>
      <c r="O148" s="117">
        <v>1.45</v>
      </c>
      <c r="P148" s="117">
        <f>O148*H148</f>
        <v>0.26100000000000001</v>
      </c>
      <c r="Q148" s="117">
        <v>0</v>
      </c>
      <c r="R148" s="117">
        <f>Q148*H148</f>
        <v>0</v>
      </c>
      <c r="S148" s="117">
        <v>0</v>
      </c>
      <c r="T148" s="118">
        <f>S148*H148</f>
        <v>0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R148" s="119" t="s">
        <v>185</v>
      </c>
      <c r="AT148" s="119" t="s">
        <v>97</v>
      </c>
      <c r="AU148" s="119" t="s">
        <v>55</v>
      </c>
      <c r="AY148" s="15" t="s">
        <v>94</v>
      </c>
      <c r="BE148" s="120">
        <f>IF(N148="základní",J148,0)</f>
        <v>0</v>
      </c>
      <c r="BF148" s="120">
        <f>IF(N148="snížená",J148,0)</f>
        <v>0</v>
      </c>
      <c r="BG148" s="120">
        <f>IF(N148="zákl. přenesená",J148,0)</f>
        <v>0</v>
      </c>
      <c r="BH148" s="120">
        <f>IF(N148="sníž. přenesená",J148,0)</f>
        <v>0</v>
      </c>
      <c r="BI148" s="120">
        <f>IF(N148="nulová",J148,0)</f>
        <v>0</v>
      </c>
      <c r="BJ148" s="15" t="s">
        <v>53</v>
      </c>
      <c r="BK148" s="120">
        <f>ROUND(I148*H148,2)</f>
        <v>0</v>
      </c>
      <c r="BL148" s="15" t="s">
        <v>185</v>
      </c>
      <c r="BM148" s="119" t="s">
        <v>232</v>
      </c>
    </row>
    <row r="149" spans="1:65" s="10" customFormat="1" ht="22.9" customHeight="1" x14ac:dyDescent="0.2">
      <c r="B149" s="102"/>
      <c r="C149" s="165"/>
      <c r="D149" s="166" t="s">
        <v>45</v>
      </c>
      <c r="E149" s="167" t="s">
        <v>233</v>
      </c>
      <c r="F149" s="167" t="s">
        <v>234</v>
      </c>
      <c r="G149" s="165"/>
      <c r="H149" s="165"/>
      <c r="I149" s="226"/>
      <c r="J149" s="176">
        <f>BK149</f>
        <v>0</v>
      </c>
      <c r="K149" s="165"/>
      <c r="L149" s="102"/>
      <c r="M149" s="106"/>
      <c r="N149" s="107"/>
      <c r="O149" s="107"/>
      <c r="P149" s="108">
        <f>SUM(P150:P166)</f>
        <v>68.221712999999994</v>
      </c>
      <c r="Q149" s="107"/>
      <c r="R149" s="108">
        <f>SUM(R150:R166)</f>
        <v>2.4706583199999996</v>
      </c>
      <c r="S149" s="107"/>
      <c r="T149" s="109">
        <f>SUM(T150:T166)</f>
        <v>3.667008</v>
      </c>
      <c r="AR149" s="103" t="s">
        <v>55</v>
      </c>
      <c r="AT149" s="110" t="s">
        <v>45</v>
      </c>
      <c r="AU149" s="110" t="s">
        <v>53</v>
      </c>
      <c r="AY149" s="103" t="s">
        <v>94</v>
      </c>
      <c r="BK149" s="111">
        <f>SUM(BK150:BK166)</f>
        <v>0</v>
      </c>
    </row>
    <row r="150" spans="1:65" s="2" customFormat="1" ht="27" customHeight="1" x14ac:dyDescent="0.2">
      <c r="A150" s="24"/>
      <c r="B150" s="114"/>
      <c r="C150" s="148" t="s">
        <v>235</v>
      </c>
      <c r="D150" s="148" t="s">
        <v>97</v>
      </c>
      <c r="E150" s="149" t="s">
        <v>236</v>
      </c>
      <c r="F150" s="150" t="s">
        <v>237</v>
      </c>
      <c r="G150" s="151" t="s">
        <v>119</v>
      </c>
      <c r="H150" s="152">
        <v>6</v>
      </c>
      <c r="I150" s="178"/>
      <c r="J150" s="175">
        <f>ROUND(I150*H150,2)</f>
        <v>0</v>
      </c>
      <c r="K150" s="150" t="s">
        <v>1</v>
      </c>
      <c r="L150" s="25"/>
      <c r="M150" s="115" t="s">
        <v>1</v>
      </c>
      <c r="N150" s="116" t="s">
        <v>18</v>
      </c>
      <c r="O150" s="117">
        <v>0</v>
      </c>
      <c r="P150" s="117">
        <f>O150*H150</f>
        <v>0</v>
      </c>
      <c r="Q150" s="117">
        <v>0</v>
      </c>
      <c r="R150" s="117">
        <f>Q150*H150</f>
        <v>0</v>
      </c>
      <c r="S150" s="117">
        <v>0</v>
      </c>
      <c r="T150" s="118">
        <f>S150*H150</f>
        <v>0</v>
      </c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R150" s="119" t="s">
        <v>185</v>
      </c>
      <c r="AT150" s="119" t="s">
        <v>97</v>
      </c>
      <c r="AU150" s="119" t="s">
        <v>55</v>
      </c>
      <c r="AY150" s="15" t="s">
        <v>94</v>
      </c>
      <c r="BE150" s="120">
        <f>IF(N150="základní",J150,0)</f>
        <v>0</v>
      </c>
      <c r="BF150" s="120">
        <f>IF(N150="snížená",J150,0)</f>
        <v>0</v>
      </c>
      <c r="BG150" s="120">
        <f>IF(N150="zákl. přenesená",J150,0)</f>
        <v>0</v>
      </c>
      <c r="BH150" s="120">
        <f>IF(N150="sníž. přenesená",J150,0)</f>
        <v>0</v>
      </c>
      <c r="BI150" s="120">
        <f>IF(N150="nulová",J150,0)</f>
        <v>0</v>
      </c>
      <c r="BJ150" s="15" t="s">
        <v>53</v>
      </c>
      <c r="BK150" s="120">
        <f>ROUND(I150*H150,2)</f>
        <v>0</v>
      </c>
      <c r="BL150" s="15" t="s">
        <v>185</v>
      </c>
      <c r="BM150" s="119" t="s">
        <v>238</v>
      </c>
    </row>
    <row r="151" spans="1:65" s="2" customFormat="1" ht="34.5" customHeight="1" x14ac:dyDescent="0.2">
      <c r="A151" s="24"/>
      <c r="B151" s="114"/>
      <c r="C151" s="148" t="s">
        <v>239</v>
      </c>
      <c r="D151" s="148" t="s">
        <v>97</v>
      </c>
      <c r="E151" s="149" t="s">
        <v>240</v>
      </c>
      <c r="F151" s="150" t="s">
        <v>241</v>
      </c>
      <c r="G151" s="151" t="s">
        <v>113</v>
      </c>
      <c r="H151" s="152">
        <v>229.18899999999999</v>
      </c>
      <c r="I151" s="178"/>
      <c r="J151" s="175">
        <f>ROUND(I151*H151,2)</f>
        <v>0</v>
      </c>
      <c r="K151" s="150" t="s">
        <v>101</v>
      </c>
      <c r="L151" s="25"/>
      <c r="M151" s="115" t="s">
        <v>1</v>
      </c>
      <c r="N151" s="116" t="s">
        <v>18</v>
      </c>
      <c r="O151" s="117">
        <v>0.19500000000000001</v>
      </c>
      <c r="P151" s="117">
        <f>O151*H151</f>
        <v>44.691854999999997</v>
      </c>
      <c r="Q151" s="117">
        <v>8.8000000000000003E-4</v>
      </c>
      <c r="R151" s="117">
        <f>Q151*H151</f>
        <v>0.20168632</v>
      </c>
      <c r="S151" s="117">
        <v>0</v>
      </c>
      <c r="T151" s="118">
        <f>S151*H151</f>
        <v>0</v>
      </c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R151" s="119" t="s">
        <v>185</v>
      </c>
      <c r="AT151" s="119" t="s">
        <v>97</v>
      </c>
      <c r="AU151" s="119" t="s">
        <v>55</v>
      </c>
      <c r="AY151" s="15" t="s">
        <v>94</v>
      </c>
      <c r="BE151" s="120">
        <f>IF(N151="základní",J151,0)</f>
        <v>0</v>
      </c>
      <c r="BF151" s="120">
        <f>IF(N151="snížená",J151,0)</f>
        <v>0</v>
      </c>
      <c r="BG151" s="120">
        <f>IF(N151="zákl. přenesená",J151,0)</f>
        <v>0</v>
      </c>
      <c r="BH151" s="120">
        <f>IF(N151="sníž. přenesená",J151,0)</f>
        <v>0</v>
      </c>
      <c r="BI151" s="120">
        <f>IF(N151="nulová",J151,0)</f>
        <v>0</v>
      </c>
      <c r="BJ151" s="15" t="s">
        <v>53</v>
      </c>
      <c r="BK151" s="120">
        <f>ROUND(I151*H151,2)</f>
        <v>0</v>
      </c>
      <c r="BL151" s="15" t="s">
        <v>185</v>
      </c>
      <c r="BM151" s="119" t="s">
        <v>242</v>
      </c>
    </row>
    <row r="152" spans="1:65" s="11" customFormat="1" x14ac:dyDescent="0.2">
      <c r="B152" s="121"/>
      <c r="C152" s="153"/>
      <c r="D152" s="154" t="s">
        <v>104</v>
      </c>
      <c r="E152" s="155" t="s">
        <v>1</v>
      </c>
      <c r="F152" s="156" t="s">
        <v>243</v>
      </c>
      <c r="G152" s="153"/>
      <c r="H152" s="155" t="s">
        <v>1</v>
      </c>
      <c r="I152" s="223"/>
      <c r="J152" s="153"/>
      <c r="K152" s="153"/>
      <c r="L152" s="121"/>
      <c r="M152" s="123"/>
      <c r="N152" s="124"/>
      <c r="O152" s="124"/>
      <c r="P152" s="124"/>
      <c r="Q152" s="124"/>
      <c r="R152" s="124"/>
      <c r="S152" s="124"/>
      <c r="T152" s="125"/>
      <c r="AT152" s="122" t="s">
        <v>104</v>
      </c>
      <c r="AU152" s="122" t="s">
        <v>55</v>
      </c>
      <c r="AV152" s="11" t="s">
        <v>53</v>
      </c>
      <c r="AW152" s="11" t="s">
        <v>12</v>
      </c>
      <c r="AX152" s="11" t="s">
        <v>46</v>
      </c>
      <c r="AY152" s="122" t="s">
        <v>94</v>
      </c>
    </row>
    <row r="153" spans="1:65" s="11" customFormat="1" ht="22.5" x14ac:dyDescent="0.2">
      <c r="B153" s="121"/>
      <c r="C153" s="153"/>
      <c r="D153" s="154" t="s">
        <v>104</v>
      </c>
      <c r="E153" s="155" t="s">
        <v>1</v>
      </c>
      <c r="F153" s="156" t="s">
        <v>244</v>
      </c>
      <c r="G153" s="153"/>
      <c r="H153" s="155" t="s">
        <v>1</v>
      </c>
      <c r="I153" s="223"/>
      <c r="J153" s="153"/>
      <c r="K153" s="153"/>
      <c r="L153" s="121"/>
      <c r="M153" s="123"/>
      <c r="N153" s="124"/>
      <c r="O153" s="124"/>
      <c r="P153" s="124"/>
      <c r="Q153" s="124"/>
      <c r="R153" s="124"/>
      <c r="S153" s="124"/>
      <c r="T153" s="125"/>
      <c r="AT153" s="122" t="s">
        <v>104</v>
      </c>
      <c r="AU153" s="122" t="s">
        <v>55</v>
      </c>
      <c r="AV153" s="11" t="s">
        <v>53</v>
      </c>
      <c r="AW153" s="11" t="s">
        <v>12</v>
      </c>
      <c r="AX153" s="11" t="s">
        <v>46</v>
      </c>
      <c r="AY153" s="122" t="s">
        <v>94</v>
      </c>
    </row>
    <row r="154" spans="1:65" s="12" customFormat="1" x14ac:dyDescent="0.2">
      <c r="B154" s="126"/>
      <c r="C154" s="157"/>
      <c r="D154" s="154" t="s">
        <v>104</v>
      </c>
      <c r="E154" s="158" t="s">
        <v>1</v>
      </c>
      <c r="F154" s="159" t="s">
        <v>245</v>
      </c>
      <c r="G154" s="157"/>
      <c r="H154" s="160">
        <v>229.18899999999999</v>
      </c>
      <c r="I154" s="224"/>
      <c r="J154" s="157"/>
      <c r="K154" s="157"/>
      <c r="L154" s="126"/>
      <c r="M154" s="128"/>
      <c r="N154" s="129"/>
      <c r="O154" s="129"/>
      <c r="P154" s="129"/>
      <c r="Q154" s="129"/>
      <c r="R154" s="129"/>
      <c r="S154" s="129"/>
      <c r="T154" s="130"/>
      <c r="AT154" s="127" t="s">
        <v>104</v>
      </c>
      <c r="AU154" s="127" t="s">
        <v>55</v>
      </c>
      <c r="AV154" s="12" t="s">
        <v>55</v>
      </c>
      <c r="AW154" s="12" t="s">
        <v>12</v>
      </c>
      <c r="AX154" s="12" t="s">
        <v>53</v>
      </c>
      <c r="AY154" s="127" t="s">
        <v>94</v>
      </c>
    </row>
    <row r="155" spans="1:65" s="2" customFormat="1" ht="14.45" customHeight="1" x14ac:dyDescent="0.2">
      <c r="A155" s="24"/>
      <c r="B155" s="114"/>
      <c r="C155" s="169" t="s">
        <v>246</v>
      </c>
      <c r="D155" s="169" t="s">
        <v>219</v>
      </c>
      <c r="E155" s="170" t="s">
        <v>247</v>
      </c>
      <c r="F155" s="171" t="s">
        <v>248</v>
      </c>
      <c r="G155" s="172" t="s">
        <v>113</v>
      </c>
      <c r="H155" s="173">
        <v>252.108</v>
      </c>
      <c r="I155" s="178"/>
      <c r="J155" s="175">
        <f>ROUND(I155*H155,2)</f>
        <v>0</v>
      </c>
      <c r="K155" s="150" t="s">
        <v>101</v>
      </c>
      <c r="L155" s="136"/>
      <c r="M155" s="137" t="s">
        <v>1</v>
      </c>
      <c r="N155" s="138" t="s">
        <v>18</v>
      </c>
      <c r="O155" s="117">
        <v>0</v>
      </c>
      <c r="P155" s="117">
        <f>O155*H155</f>
        <v>0</v>
      </c>
      <c r="Q155" s="117">
        <v>8.9999999999999993E-3</v>
      </c>
      <c r="R155" s="117">
        <f>Q155*H155</f>
        <v>2.2689719999999998</v>
      </c>
      <c r="S155" s="117">
        <v>0</v>
      </c>
      <c r="T155" s="118">
        <f>S155*H155</f>
        <v>0</v>
      </c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R155" s="119" t="s">
        <v>222</v>
      </c>
      <c r="AT155" s="119" t="s">
        <v>219</v>
      </c>
      <c r="AU155" s="119" t="s">
        <v>55</v>
      </c>
      <c r="AY155" s="15" t="s">
        <v>94</v>
      </c>
      <c r="BE155" s="120">
        <f>IF(N155="základní",J155,0)</f>
        <v>0</v>
      </c>
      <c r="BF155" s="120">
        <f>IF(N155="snížená",J155,0)</f>
        <v>0</v>
      </c>
      <c r="BG155" s="120">
        <f>IF(N155="zákl. přenesená",J155,0)</f>
        <v>0</v>
      </c>
      <c r="BH155" s="120">
        <f>IF(N155="sníž. přenesená",J155,0)</f>
        <v>0</v>
      </c>
      <c r="BI155" s="120">
        <f>IF(N155="nulová",J155,0)</f>
        <v>0</v>
      </c>
      <c r="BJ155" s="15" t="s">
        <v>53</v>
      </c>
      <c r="BK155" s="120">
        <f>ROUND(I155*H155,2)</f>
        <v>0</v>
      </c>
      <c r="BL155" s="15" t="s">
        <v>185</v>
      </c>
      <c r="BM155" s="119" t="s">
        <v>249</v>
      </c>
    </row>
    <row r="156" spans="1:65" s="12" customFormat="1" x14ac:dyDescent="0.2">
      <c r="B156" s="126"/>
      <c r="C156" s="157"/>
      <c r="D156" s="154" t="s">
        <v>104</v>
      </c>
      <c r="E156" s="158" t="s">
        <v>1</v>
      </c>
      <c r="F156" s="159" t="s">
        <v>250</v>
      </c>
      <c r="G156" s="157"/>
      <c r="H156" s="160">
        <v>252.108</v>
      </c>
      <c r="I156" s="224"/>
      <c r="J156" s="157"/>
      <c r="K156" s="157"/>
      <c r="L156" s="126"/>
      <c r="M156" s="128"/>
      <c r="N156" s="129"/>
      <c r="O156" s="129"/>
      <c r="P156" s="129"/>
      <c r="Q156" s="129"/>
      <c r="R156" s="129"/>
      <c r="S156" s="129"/>
      <c r="T156" s="130"/>
      <c r="AT156" s="127" t="s">
        <v>104</v>
      </c>
      <c r="AU156" s="127" t="s">
        <v>55</v>
      </c>
      <c r="AV156" s="12" t="s">
        <v>55</v>
      </c>
      <c r="AW156" s="12" t="s">
        <v>12</v>
      </c>
      <c r="AX156" s="12" t="s">
        <v>53</v>
      </c>
      <c r="AY156" s="127" t="s">
        <v>94</v>
      </c>
    </row>
    <row r="157" spans="1:65" s="2" customFormat="1" ht="39.75" customHeight="1" x14ac:dyDescent="0.2">
      <c r="A157" s="24"/>
      <c r="B157" s="114"/>
      <c r="C157" s="148" t="s">
        <v>251</v>
      </c>
      <c r="D157" s="148" t="s">
        <v>97</v>
      </c>
      <c r="E157" s="149" t="s">
        <v>252</v>
      </c>
      <c r="F157" s="150" t="s">
        <v>253</v>
      </c>
      <c r="G157" s="151" t="s">
        <v>113</v>
      </c>
      <c r="H157" s="152">
        <v>76.396000000000001</v>
      </c>
      <c r="I157" s="178"/>
      <c r="J157" s="175">
        <f>ROUND(I157*H157,2)</f>
        <v>0</v>
      </c>
      <c r="K157" s="150" t="s">
        <v>101</v>
      </c>
      <c r="L157" s="25"/>
      <c r="M157" s="115" t="s">
        <v>1</v>
      </c>
      <c r="N157" s="116" t="s">
        <v>18</v>
      </c>
      <c r="O157" s="117">
        <v>5.5E-2</v>
      </c>
      <c r="P157" s="117">
        <f>O157*H157</f>
        <v>4.2017800000000003</v>
      </c>
      <c r="Q157" s="117">
        <v>0</v>
      </c>
      <c r="R157" s="117">
        <f>Q157*H157</f>
        <v>0</v>
      </c>
      <c r="S157" s="117">
        <v>1.4999999999999999E-2</v>
      </c>
      <c r="T157" s="118">
        <f>S157*H157</f>
        <v>1.14594</v>
      </c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R157" s="119" t="s">
        <v>185</v>
      </c>
      <c r="AT157" s="119" t="s">
        <v>97</v>
      </c>
      <c r="AU157" s="119" t="s">
        <v>55</v>
      </c>
      <c r="AY157" s="15" t="s">
        <v>94</v>
      </c>
      <c r="BE157" s="120">
        <f>IF(N157="základní",J157,0)</f>
        <v>0</v>
      </c>
      <c r="BF157" s="120">
        <f>IF(N157="snížená",J157,0)</f>
        <v>0</v>
      </c>
      <c r="BG157" s="120">
        <f>IF(N157="zákl. přenesená",J157,0)</f>
        <v>0</v>
      </c>
      <c r="BH157" s="120">
        <f>IF(N157="sníž. přenesená",J157,0)</f>
        <v>0</v>
      </c>
      <c r="BI157" s="120">
        <f>IF(N157="nulová",J157,0)</f>
        <v>0</v>
      </c>
      <c r="BJ157" s="15" t="s">
        <v>53</v>
      </c>
      <c r="BK157" s="120">
        <f>ROUND(I157*H157,2)</f>
        <v>0</v>
      </c>
      <c r="BL157" s="15" t="s">
        <v>185</v>
      </c>
      <c r="BM157" s="119" t="s">
        <v>254</v>
      </c>
    </row>
    <row r="158" spans="1:65" s="11" customFormat="1" x14ac:dyDescent="0.2">
      <c r="B158" s="121"/>
      <c r="C158" s="153"/>
      <c r="D158" s="154" t="s">
        <v>104</v>
      </c>
      <c r="E158" s="155" t="s">
        <v>1</v>
      </c>
      <c r="F158" s="156" t="s">
        <v>243</v>
      </c>
      <c r="G158" s="153"/>
      <c r="H158" s="155" t="s">
        <v>1</v>
      </c>
      <c r="I158" s="223"/>
      <c r="J158" s="153"/>
      <c r="K158" s="153"/>
      <c r="L158" s="121"/>
      <c r="M158" s="123"/>
      <c r="N158" s="124"/>
      <c r="O158" s="124"/>
      <c r="P158" s="124"/>
      <c r="Q158" s="124"/>
      <c r="R158" s="124"/>
      <c r="S158" s="124"/>
      <c r="T158" s="125"/>
      <c r="AT158" s="122" t="s">
        <v>104</v>
      </c>
      <c r="AU158" s="122" t="s">
        <v>55</v>
      </c>
      <c r="AV158" s="11" t="s">
        <v>53</v>
      </c>
      <c r="AW158" s="11" t="s">
        <v>12</v>
      </c>
      <c r="AX158" s="11" t="s">
        <v>46</v>
      </c>
      <c r="AY158" s="122" t="s">
        <v>94</v>
      </c>
    </row>
    <row r="159" spans="1:65" s="11" customFormat="1" x14ac:dyDescent="0.2">
      <c r="B159" s="121"/>
      <c r="C159" s="153"/>
      <c r="D159" s="154" t="s">
        <v>104</v>
      </c>
      <c r="E159" s="155" t="s">
        <v>1</v>
      </c>
      <c r="F159" s="156" t="s">
        <v>212</v>
      </c>
      <c r="G159" s="153"/>
      <c r="H159" s="155" t="s">
        <v>1</v>
      </c>
      <c r="I159" s="223"/>
      <c r="J159" s="153"/>
      <c r="K159" s="153"/>
      <c r="L159" s="121"/>
      <c r="M159" s="123"/>
      <c r="N159" s="124"/>
      <c r="O159" s="124"/>
      <c r="P159" s="124"/>
      <c r="Q159" s="124"/>
      <c r="R159" s="124"/>
      <c r="S159" s="124"/>
      <c r="T159" s="125"/>
      <c r="AT159" s="122" t="s">
        <v>104</v>
      </c>
      <c r="AU159" s="122" t="s">
        <v>55</v>
      </c>
      <c r="AV159" s="11" t="s">
        <v>53</v>
      </c>
      <c r="AW159" s="11" t="s">
        <v>12</v>
      </c>
      <c r="AX159" s="11" t="s">
        <v>46</v>
      </c>
      <c r="AY159" s="122" t="s">
        <v>94</v>
      </c>
    </row>
    <row r="160" spans="1:65" s="12" customFormat="1" x14ac:dyDescent="0.2">
      <c r="B160" s="126"/>
      <c r="C160" s="157"/>
      <c r="D160" s="154" t="s">
        <v>104</v>
      </c>
      <c r="E160" s="158" t="s">
        <v>1</v>
      </c>
      <c r="F160" s="159" t="s">
        <v>255</v>
      </c>
      <c r="G160" s="157"/>
      <c r="H160" s="160">
        <v>76.396000000000001</v>
      </c>
      <c r="I160" s="224"/>
      <c r="J160" s="157"/>
      <c r="K160" s="157"/>
      <c r="L160" s="126"/>
      <c r="M160" s="128"/>
      <c r="N160" s="129"/>
      <c r="O160" s="129"/>
      <c r="P160" s="129"/>
      <c r="Q160" s="129"/>
      <c r="R160" s="129"/>
      <c r="S160" s="129"/>
      <c r="T160" s="130"/>
      <c r="AT160" s="127" t="s">
        <v>104</v>
      </c>
      <c r="AU160" s="127" t="s">
        <v>55</v>
      </c>
      <c r="AV160" s="12" t="s">
        <v>55</v>
      </c>
      <c r="AW160" s="12" t="s">
        <v>12</v>
      </c>
      <c r="AX160" s="12" t="s">
        <v>53</v>
      </c>
      <c r="AY160" s="127" t="s">
        <v>94</v>
      </c>
    </row>
    <row r="161" spans="1:65" s="2" customFormat="1" ht="32.450000000000003" customHeight="1" x14ac:dyDescent="0.2">
      <c r="A161" s="24"/>
      <c r="B161" s="114"/>
      <c r="C161" s="148" t="s">
        <v>256</v>
      </c>
      <c r="D161" s="148" t="s">
        <v>97</v>
      </c>
      <c r="E161" s="149" t="s">
        <v>257</v>
      </c>
      <c r="F161" s="150" t="s">
        <v>258</v>
      </c>
      <c r="G161" s="151" t="s">
        <v>113</v>
      </c>
      <c r="H161" s="152">
        <v>76.396000000000001</v>
      </c>
      <c r="I161" s="178"/>
      <c r="J161" s="175">
        <f>ROUND(I161*H161,2)</f>
        <v>0</v>
      </c>
      <c r="K161" s="150" t="s">
        <v>101</v>
      </c>
      <c r="L161" s="25"/>
      <c r="M161" s="115" t="s">
        <v>1</v>
      </c>
      <c r="N161" s="116" t="s">
        <v>18</v>
      </c>
      <c r="O161" s="117">
        <v>0.13300000000000001</v>
      </c>
      <c r="P161" s="117">
        <f>O161*H161</f>
        <v>10.160668000000001</v>
      </c>
      <c r="Q161" s="117">
        <v>0</v>
      </c>
      <c r="R161" s="117">
        <f>Q161*H161</f>
        <v>0</v>
      </c>
      <c r="S161" s="117">
        <v>3.3000000000000002E-2</v>
      </c>
      <c r="T161" s="118">
        <f>S161*H161</f>
        <v>2.5210680000000001</v>
      </c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R161" s="119" t="s">
        <v>185</v>
      </c>
      <c r="AT161" s="119" t="s">
        <v>97</v>
      </c>
      <c r="AU161" s="119" t="s">
        <v>55</v>
      </c>
      <c r="AY161" s="15" t="s">
        <v>94</v>
      </c>
      <c r="BE161" s="120">
        <f>IF(N161="základní",J161,0)</f>
        <v>0</v>
      </c>
      <c r="BF161" s="120">
        <f>IF(N161="snížená",J161,0)</f>
        <v>0</v>
      </c>
      <c r="BG161" s="120">
        <f>IF(N161="zákl. přenesená",J161,0)</f>
        <v>0</v>
      </c>
      <c r="BH161" s="120">
        <f>IF(N161="sníž. přenesená",J161,0)</f>
        <v>0</v>
      </c>
      <c r="BI161" s="120">
        <f>IF(N161="nulová",J161,0)</f>
        <v>0</v>
      </c>
      <c r="BJ161" s="15" t="s">
        <v>53</v>
      </c>
      <c r="BK161" s="120">
        <f>ROUND(I161*H161,2)</f>
        <v>0</v>
      </c>
      <c r="BL161" s="15" t="s">
        <v>185</v>
      </c>
      <c r="BM161" s="119" t="s">
        <v>259</v>
      </c>
    </row>
    <row r="162" spans="1:65" s="11" customFormat="1" x14ac:dyDescent="0.2">
      <c r="B162" s="121"/>
      <c r="C162" s="153"/>
      <c r="D162" s="154" t="s">
        <v>104</v>
      </c>
      <c r="E162" s="155" t="s">
        <v>1</v>
      </c>
      <c r="F162" s="156" t="s">
        <v>243</v>
      </c>
      <c r="G162" s="153"/>
      <c r="H162" s="155" t="s">
        <v>1</v>
      </c>
      <c r="I162" s="223"/>
      <c r="J162" s="153"/>
      <c r="K162" s="153"/>
      <c r="L162" s="121"/>
      <c r="M162" s="123"/>
      <c r="N162" s="124"/>
      <c r="O162" s="124"/>
      <c r="P162" s="124"/>
      <c r="Q162" s="124"/>
      <c r="R162" s="124"/>
      <c r="S162" s="124"/>
      <c r="T162" s="125"/>
      <c r="AT162" s="122" t="s">
        <v>104</v>
      </c>
      <c r="AU162" s="122" t="s">
        <v>55</v>
      </c>
      <c r="AV162" s="11" t="s">
        <v>53</v>
      </c>
      <c r="AW162" s="11" t="s">
        <v>12</v>
      </c>
      <c r="AX162" s="11" t="s">
        <v>46</v>
      </c>
      <c r="AY162" s="122" t="s">
        <v>94</v>
      </c>
    </row>
    <row r="163" spans="1:65" s="11" customFormat="1" x14ac:dyDescent="0.2">
      <c r="B163" s="121"/>
      <c r="C163" s="153"/>
      <c r="D163" s="154" t="s">
        <v>104</v>
      </c>
      <c r="E163" s="155" t="s">
        <v>1</v>
      </c>
      <c r="F163" s="156" t="s">
        <v>212</v>
      </c>
      <c r="G163" s="153"/>
      <c r="H163" s="155" t="s">
        <v>1</v>
      </c>
      <c r="I163" s="223"/>
      <c r="J163" s="153"/>
      <c r="K163" s="153"/>
      <c r="L163" s="121"/>
      <c r="M163" s="123"/>
      <c r="N163" s="124"/>
      <c r="O163" s="124"/>
      <c r="P163" s="124"/>
      <c r="Q163" s="124"/>
      <c r="R163" s="124"/>
      <c r="S163" s="124"/>
      <c r="T163" s="125"/>
      <c r="AT163" s="122" t="s">
        <v>104</v>
      </c>
      <c r="AU163" s="122" t="s">
        <v>55</v>
      </c>
      <c r="AV163" s="11" t="s">
        <v>53</v>
      </c>
      <c r="AW163" s="11" t="s">
        <v>12</v>
      </c>
      <c r="AX163" s="11" t="s">
        <v>46</v>
      </c>
      <c r="AY163" s="122" t="s">
        <v>94</v>
      </c>
    </row>
    <row r="164" spans="1:65" s="12" customFormat="1" x14ac:dyDescent="0.2">
      <c r="B164" s="126"/>
      <c r="C164" s="157"/>
      <c r="D164" s="154" t="s">
        <v>104</v>
      </c>
      <c r="E164" s="158" t="s">
        <v>1</v>
      </c>
      <c r="F164" s="159" t="s">
        <v>255</v>
      </c>
      <c r="G164" s="157"/>
      <c r="H164" s="160">
        <v>76.396000000000001</v>
      </c>
      <c r="I164" s="224"/>
      <c r="J164" s="157"/>
      <c r="K164" s="157"/>
      <c r="L164" s="126"/>
      <c r="M164" s="128"/>
      <c r="N164" s="129"/>
      <c r="O164" s="129"/>
      <c r="P164" s="129"/>
      <c r="Q164" s="129"/>
      <c r="R164" s="129"/>
      <c r="S164" s="129"/>
      <c r="T164" s="130"/>
      <c r="AT164" s="127" t="s">
        <v>104</v>
      </c>
      <c r="AU164" s="127" t="s">
        <v>55</v>
      </c>
      <c r="AV164" s="12" t="s">
        <v>55</v>
      </c>
      <c r="AW164" s="12" t="s">
        <v>12</v>
      </c>
      <c r="AX164" s="12" t="s">
        <v>53</v>
      </c>
      <c r="AY164" s="127" t="s">
        <v>94</v>
      </c>
    </row>
    <row r="165" spans="1:65" s="2" customFormat="1" ht="81.75" customHeight="1" x14ac:dyDescent="0.2">
      <c r="A165" s="24"/>
      <c r="B165" s="114"/>
      <c r="C165" s="148" t="s">
        <v>260</v>
      </c>
      <c r="D165" s="148" t="s">
        <v>97</v>
      </c>
      <c r="E165" s="149" t="s">
        <v>261</v>
      </c>
      <c r="F165" s="150" t="s">
        <v>262</v>
      </c>
      <c r="G165" s="151" t="s">
        <v>179</v>
      </c>
      <c r="H165" s="152">
        <v>2.4710000000000001</v>
      </c>
      <c r="I165" s="178"/>
      <c r="J165" s="175">
        <f>ROUND(I165*H165,2)</f>
        <v>0</v>
      </c>
      <c r="K165" s="150" t="s">
        <v>101</v>
      </c>
      <c r="L165" s="25"/>
      <c r="M165" s="115" t="s">
        <v>1</v>
      </c>
      <c r="N165" s="116" t="s">
        <v>18</v>
      </c>
      <c r="O165" s="117">
        <v>2.39</v>
      </c>
      <c r="P165" s="117">
        <f>O165*H165</f>
        <v>5.9056900000000008</v>
      </c>
      <c r="Q165" s="117">
        <v>0</v>
      </c>
      <c r="R165" s="117">
        <f>Q165*H165</f>
        <v>0</v>
      </c>
      <c r="S165" s="117">
        <v>0</v>
      </c>
      <c r="T165" s="118">
        <f>S165*H165</f>
        <v>0</v>
      </c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R165" s="119" t="s">
        <v>185</v>
      </c>
      <c r="AT165" s="119" t="s">
        <v>97</v>
      </c>
      <c r="AU165" s="119" t="s">
        <v>55</v>
      </c>
      <c r="AY165" s="15" t="s">
        <v>94</v>
      </c>
      <c r="BE165" s="120">
        <f>IF(N165="základní",J165,0)</f>
        <v>0</v>
      </c>
      <c r="BF165" s="120">
        <f>IF(N165="snížená",J165,0)</f>
        <v>0</v>
      </c>
      <c r="BG165" s="120">
        <f>IF(N165="zákl. přenesená",J165,0)</f>
        <v>0</v>
      </c>
      <c r="BH165" s="120">
        <f>IF(N165="sníž. přenesená",J165,0)</f>
        <v>0</v>
      </c>
      <c r="BI165" s="120">
        <f>IF(N165="nulová",J165,0)</f>
        <v>0</v>
      </c>
      <c r="BJ165" s="15" t="s">
        <v>53</v>
      </c>
      <c r="BK165" s="120">
        <f>ROUND(I165*H165,2)</f>
        <v>0</v>
      </c>
      <c r="BL165" s="15" t="s">
        <v>185</v>
      </c>
      <c r="BM165" s="119" t="s">
        <v>263</v>
      </c>
    </row>
    <row r="166" spans="1:65" s="2" customFormat="1" ht="64.900000000000006" customHeight="1" x14ac:dyDescent="0.2">
      <c r="A166" s="24"/>
      <c r="B166" s="114"/>
      <c r="C166" s="148" t="s">
        <v>264</v>
      </c>
      <c r="D166" s="148" t="s">
        <v>97</v>
      </c>
      <c r="E166" s="149" t="s">
        <v>265</v>
      </c>
      <c r="F166" s="150" t="s">
        <v>266</v>
      </c>
      <c r="G166" s="151" t="s">
        <v>179</v>
      </c>
      <c r="H166" s="152">
        <v>2.4710000000000001</v>
      </c>
      <c r="I166" s="178"/>
      <c r="J166" s="175">
        <f>ROUND(I166*H166,2)</f>
        <v>0</v>
      </c>
      <c r="K166" s="150" t="s">
        <v>101</v>
      </c>
      <c r="L166" s="25"/>
      <c r="M166" s="115" t="s">
        <v>1</v>
      </c>
      <c r="N166" s="116" t="s">
        <v>18</v>
      </c>
      <c r="O166" s="117">
        <v>1.32</v>
      </c>
      <c r="P166" s="117">
        <f>O166*H166</f>
        <v>3.2617200000000004</v>
      </c>
      <c r="Q166" s="117">
        <v>0</v>
      </c>
      <c r="R166" s="117">
        <f>Q166*H166</f>
        <v>0</v>
      </c>
      <c r="S166" s="117">
        <v>0</v>
      </c>
      <c r="T166" s="118">
        <f>S166*H166</f>
        <v>0</v>
      </c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R166" s="119" t="s">
        <v>185</v>
      </c>
      <c r="AT166" s="119" t="s">
        <v>97</v>
      </c>
      <c r="AU166" s="119" t="s">
        <v>55</v>
      </c>
      <c r="AY166" s="15" t="s">
        <v>94</v>
      </c>
      <c r="BE166" s="120">
        <f>IF(N166="základní",J166,0)</f>
        <v>0</v>
      </c>
      <c r="BF166" s="120">
        <f>IF(N166="snížená",J166,0)</f>
        <v>0</v>
      </c>
      <c r="BG166" s="120">
        <f>IF(N166="zákl. přenesená",J166,0)</f>
        <v>0</v>
      </c>
      <c r="BH166" s="120">
        <f>IF(N166="sníž. přenesená",J166,0)</f>
        <v>0</v>
      </c>
      <c r="BI166" s="120">
        <f>IF(N166="nulová",J166,0)</f>
        <v>0</v>
      </c>
      <c r="BJ166" s="15" t="s">
        <v>53</v>
      </c>
      <c r="BK166" s="120">
        <f>ROUND(I166*H166,2)</f>
        <v>0</v>
      </c>
      <c r="BL166" s="15" t="s">
        <v>185</v>
      </c>
      <c r="BM166" s="119" t="s">
        <v>267</v>
      </c>
    </row>
    <row r="167" spans="1:65" s="10" customFormat="1" ht="22.9" customHeight="1" x14ac:dyDescent="0.2">
      <c r="B167" s="102"/>
      <c r="C167" s="165"/>
      <c r="D167" s="166" t="s">
        <v>45</v>
      </c>
      <c r="E167" s="167" t="s">
        <v>268</v>
      </c>
      <c r="F167" s="167" t="s">
        <v>269</v>
      </c>
      <c r="G167" s="165"/>
      <c r="H167" s="165"/>
      <c r="I167" s="226"/>
      <c r="J167" s="176">
        <f>BK167</f>
        <v>0</v>
      </c>
      <c r="K167" s="165"/>
      <c r="L167" s="102"/>
      <c r="M167" s="106"/>
      <c r="N167" s="107"/>
      <c r="O167" s="107"/>
      <c r="P167" s="108">
        <f>SUM(P168:P184)</f>
        <v>89.81777000000001</v>
      </c>
      <c r="Q167" s="107"/>
      <c r="R167" s="108">
        <f>SUM(R168:R184)</f>
        <v>1.0752512999999999</v>
      </c>
      <c r="S167" s="107"/>
      <c r="T167" s="109">
        <f>SUM(T168:T184)</f>
        <v>0.27939000000000003</v>
      </c>
      <c r="AR167" s="103" t="s">
        <v>55</v>
      </c>
      <c r="AT167" s="110" t="s">
        <v>45</v>
      </c>
      <c r="AU167" s="110" t="s">
        <v>53</v>
      </c>
      <c r="AY167" s="103" t="s">
        <v>94</v>
      </c>
      <c r="BK167" s="111">
        <f>SUM(BK168:BK184)</f>
        <v>0</v>
      </c>
    </row>
    <row r="168" spans="1:65" s="2" customFormat="1" ht="14.45" customHeight="1" x14ac:dyDescent="0.2">
      <c r="A168" s="24"/>
      <c r="B168" s="114"/>
      <c r="C168" s="148" t="s">
        <v>222</v>
      </c>
      <c r="D168" s="148" t="s">
        <v>97</v>
      </c>
      <c r="E168" s="149" t="s">
        <v>270</v>
      </c>
      <c r="F168" s="150" t="s">
        <v>271</v>
      </c>
      <c r="G168" s="151" t="s">
        <v>113</v>
      </c>
      <c r="H168" s="152">
        <v>105.3</v>
      </c>
      <c r="I168" s="178"/>
      <c r="J168" s="175">
        <f>ROUND(I168*H168,2)</f>
        <v>0</v>
      </c>
      <c r="K168" s="150" t="s">
        <v>101</v>
      </c>
      <c r="L168" s="25"/>
      <c r="M168" s="115" t="s">
        <v>1</v>
      </c>
      <c r="N168" s="116" t="s">
        <v>18</v>
      </c>
      <c r="O168" s="117">
        <v>2.4E-2</v>
      </c>
      <c r="P168" s="117">
        <f>O168*H168</f>
        <v>2.5272000000000001</v>
      </c>
      <c r="Q168" s="117">
        <v>0</v>
      </c>
      <c r="R168" s="117">
        <f>Q168*H168</f>
        <v>0</v>
      </c>
      <c r="S168" s="117">
        <v>0</v>
      </c>
      <c r="T168" s="118">
        <f>S168*H168</f>
        <v>0</v>
      </c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R168" s="119" t="s">
        <v>185</v>
      </c>
      <c r="AT168" s="119" t="s">
        <v>97</v>
      </c>
      <c r="AU168" s="119" t="s">
        <v>55</v>
      </c>
      <c r="AY168" s="15" t="s">
        <v>94</v>
      </c>
      <c r="BE168" s="120">
        <f>IF(N168="základní",J168,0)</f>
        <v>0</v>
      </c>
      <c r="BF168" s="120">
        <f>IF(N168="snížená",J168,0)</f>
        <v>0</v>
      </c>
      <c r="BG168" s="120">
        <f>IF(N168="zákl. přenesená",J168,0)</f>
        <v>0</v>
      </c>
      <c r="BH168" s="120">
        <f>IF(N168="sníž. přenesená",J168,0)</f>
        <v>0</v>
      </c>
      <c r="BI168" s="120">
        <f>IF(N168="nulová",J168,0)</f>
        <v>0</v>
      </c>
      <c r="BJ168" s="15" t="s">
        <v>53</v>
      </c>
      <c r="BK168" s="120">
        <f>ROUND(I168*H168,2)</f>
        <v>0</v>
      </c>
      <c r="BL168" s="15" t="s">
        <v>185</v>
      </c>
      <c r="BM168" s="119" t="s">
        <v>272</v>
      </c>
    </row>
    <row r="169" spans="1:65" s="2" customFormat="1" ht="14.45" customHeight="1" x14ac:dyDescent="0.2">
      <c r="A169" s="24"/>
      <c r="B169" s="114"/>
      <c r="C169" s="148" t="s">
        <v>51</v>
      </c>
      <c r="D169" s="148" t="s">
        <v>97</v>
      </c>
      <c r="E169" s="149" t="s">
        <v>273</v>
      </c>
      <c r="F169" s="150" t="s">
        <v>274</v>
      </c>
      <c r="G169" s="151" t="s">
        <v>113</v>
      </c>
      <c r="H169" s="152">
        <v>105.3</v>
      </c>
      <c r="I169" s="178"/>
      <c r="J169" s="175">
        <f>ROUND(I169*H169,2)</f>
        <v>0</v>
      </c>
      <c r="K169" s="150" t="s">
        <v>101</v>
      </c>
      <c r="L169" s="25"/>
      <c r="M169" s="115" t="s">
        <v>1</v>
      </c>
      <c r="N169" s="116" t="s">
        <v>18</v>
      </c>
      <c r="O169" s="117">
        <v>5.8000000000000003E-2</v>
      </c>
      <c r="P169" s="117">
        <f>O169*H169</f>
        <v>6.1074000000000002</v>
      </c>
      <c r="Q169" s="117">
        <v>2.0000000000000001E-4</v>
      </c>
      <c r="R169" s="117">
        <f>Q169*H169</f>
        <v>2.1059999999999999E-2</v>
      </c>
      <c r="S169" s="117">
        <v>0</v>
      </c>
      <c r="T169" s="118">
        <f>S169*H169</f>
        <v>0</v>
      </c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R169" s="119" t="s">
        <v>185</v>
      </c>
      <c r="AT169" s="119" t="s">
        <v>97</v>
      </c>
      <c r="AU169" s="119" t="s">
        <v>55</v>
      </c>
      <c r="AY169" s="15" t="s">
        <v>94</v>
      </c>
      <c r="BE169" s="120">
        <f>IF(N169="základní",J169,0)</f>
        <v>0</v>
      </c>
      <c r="BF169" s="120">
        <f>IF(N169="snížená",J169,0)</f>
        <v>0</v>
      </c>
      <c r="BG169" s="120">
        <f>IF(N169="zákl. přenesená",J169,0)</f>
        <v>0</v>
      </c>
      <c r="BH169" s="120">
        <f>IF(N169="sníž. přenesená",J169,0)</f>
        <v>0</v>
      </c>
      <c r="BI169" s="120">
        <f>IF(N169="nulová",J169,0)</f>
        <v>0</v>
      </c>
      <c r="BJ169" s="15" t="s">
        <v>53</v>
      </c>
      <c r="BK169" s="120">
        <f>ROUND(I169*H169,2)</f>
        <v>0</v>
      </c>
      <c r="BL169" s="15" t="s">
        <v>185</v>
      </c>
      <c r="BM169" s="119" t="s">
        <v>275</v>
      </c>
    </row>
    <row r="170" spans="1:65" s="2" customFormat="1" ht="42.75" customHeight="1" x14ac:dyDescent="0.2">
      <c r="A170" s="24"/>
      <c r="B170" s="114"/>
      <c r="C170" s="148" t="s">
        <v>276</v>
      </c>
      <c r="D170" s="148" t="s">
        <v>97</v>
      </c>
      <c r="E170" s="149" t="s">
        <v>277</v>
      </c>
      <c r="F170" s="150" t="s">
        <v>278</v>
      </c>
      <c r="G170" s="151" t="s">
        <v>113</v>
      </c>
      <c r="H170" s="152">
        <v>105.3</v>
      </c>
      <c r="I170" s="178"/>
      <c r="J170" s="175">
        <f>ROUND(I170*H170,2)</f>
        <v>0</v>
      </c>
      <c r="K170" s="150" t="s">
        <v>101</v>
      </c>
      <c r="L170" s="25"/>
      <c r="M170" s="115" t="s">
        <v>1</v>
      </c>
      <c r="N170" s="116" t="s">
        <v>18</v>
      </c>
      <c r="O170" s="117">
        <v>0.192</v>
      </c>
      <c r="P170" s="117">
        <f>O170*H170</f>
        <v>20.217600000000001</v>
      </c>
      <c r="Q170" s="117">
        <v>4.4999999999999997E-3</v>
      </c>
      <c r="R170" s="117">
        <f>Q170*H170</f>
        <v>0.47384999999999994</v>
      </c>
      <c r="S170" s="117">
        <v>0</v>
      </c>
      <c r="T170" s="118">
        <f>S170*H170</f>
        <v>0</v>
      </c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R170" s="119" t="s">
        <v>185</v>
      </c>
      <c r="AT170" s="119" t="s">
        <v>97</v>
      </c>
      <c r="AU170" s="119" t="s">
        <v>55</v>
      </c>
      <c r="AY170" s="15" t="s">
        <v>94</v>
      </c>
      <c r="BE170" s="120">
        <f>IF(N170="základní",J170,0)</f>
        <v>0</v>
      </c>
      <c r="BF170" s="120">
        <f>IF(N170="snížená",J170,0)</f>
        <v>0</v>
      </c>
      <c r="BG170" s="120">
        <f>IF(N170="zákl. přenesená",J170,0)</f>
        <v>0</v>
      </c>
      <c r="BH170" s="120">
        <f>IF(N170="sníž. přenesená",J170,0)</f>
        <v>0</v>
      </c>
      <c r="BI170" s="120">
        <f>IF(N170="nulová",J170,0)</f>
        <v>0</v>
      </c>
      <c r="BJ170" s="15" t="s">
        <v>53</v>
      </c>
      <c r="BK170" s="120">
        <f>ROUND(I170*H170,2)</f>
        <v>0</v>
      </c>
      <c r="BL170" s="15" t="s">
        <v>185</v>
      </c>
      <c r="BM170" s="119" t="s">
        <v>279</v>
      </c>
    </row>
    <row r="171" spans="1:65" s="2" customFormat="1" ht="27" customHeight="1" x14ac:dyDescent="0.2">
      <c r="A171" s="24"/>
      <c r="B171" s="114"/>
      <c r="C171" s="148" t="s">
        <v>280</v>
      </c>
      <c r="D171" s="148" t="s">
        <v>97</v>
      </c>
      <c r="E171" s="149" t="s">
        <v>281</v>
      </c>
      <c r="F171" s="150" t="s">
        <v>282</v>
      </c>
      <c r="G171" s="151" t="s">
        <v>113</v>
      </c>
      <c r="H171" s="152">
        <v>111.756</v>
      </c>
      <c r="I171" s="178"/>
      <c r="J171" s="175">
        <f>ROUND(I171*H171,2)</f>
        <v>0</v>
      </c>
      <c r="K171" s="150" t="s">
        <v>101</v>
      </c>
      <c r="L171" s="25"/>
      <c r="M171" s="115" t="s">
        <v>1</v>
      </c>
      <c r="N171" s="116" t="s">
        <v>18</v>
      </c>
      <c r="O171" s="117">
        <v>0.105</v>
      </c>
      <c r="P171" s="117">
        <f>O171*H171</f>
        <v>11.73438</v>
      </c>
      <c r="Q171" s="117">
        <v>0</v>
      </c>
      <c r="R171" s="117">
        <f>Q171*H171</f>
        <v>0</v>
      </c>
      <c r="S171" s="117">
        <v>2.5000000000000001E-3</v>
      </c>
      <c r="T171" s="118">
        <f>S171*H171</f>
        <v>0.27939000000000003</v>
      </c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R171" s="119" t="s">
        <v>185</v>
      </c>
      <c r="AT171" s="119" t="s">
        <v>97</v>
      </c>
      <c r="AU171" s="119" t="s">
        <v>55</v>
      </c>
      <c r="AY171" s="15" t="s">
        <v>94</v>
      </c>
      <c r="BE171" s="120">
        <f>IF(N171="základní",J171,0)</f>
        <v>0</v>
      </c>
      <c r="BF171" s="120">
        <f>IF(N171="snížená",J171,0)</f>
        <v>0</v>
      </c>
      <c r="BG171" s="120">
        <f>IF(N171="zákl. přenesená",J171,0)</f>
        <v>0</v>
      </c>
      <c r="BH171" s="120">
        <f>IF(N171="sníž. přenesená",J171,0)</f>
        <v>0</v>
      </c>
      <c r="BI171" s="120">
        <f>IF(N171="nulová",J171,0)</f>
        <v>0</v>
      </c>
      <c r="BJ171" s="15" t="s">
        <v>53</v>
      </c>
      <c r="BK171" s="120">
        <f>ROUND(I171*H171,2)</f>
        <v>0</v>
      </c>
      <c r="BL171" s="15" t="s">
        <v>185</v>
      </c>
      <c r="BM171" s="119" t="s">
        <v>283</v>
      </c>
    </row>
    <row r="172" spans="1:65" s="12" customFormat="1" x14ac:dyDescent="0.2">
      <c r="B172" s="126"/>
      <c r="C172" s="157"/>
      <c r="D172" s="154" t="s">
        <v>104</v>
      </c>
      <c r="E172" s="158" t="s">
        <v>1</v>
      </c>
      <c r="F172" s="159" t="s">
        <v>284</v>
      </c>
      <c r="G172" s="157"/>
      <c r="H172" s="160">
        <v>111.756</v>
      </c>
      <c r="I172" s="224"/>
      <c r="J172" s="157"/>
      <c r="K172" s="157"/>
      <c r="L172" s="126"/>
      <c r="M172" s="128"/>
      <c r="N172" s="129"/>
      <c r="O172" s="129"/>
      <c r="P172" s="129"/>
      <c r="Q172" s="129"/>
      <c r="R172" s="129"/>
      <c r="S172" s="129"/>
      <c r="T172" s="130"/>
      <c r="AT172" s="127" t="s">
        <v>104</v>
      </c>
      <c r="AU172" s="127" t="s">
        <v>55</v>
      </c>
      <c r="AV172" s="12" t="s">
        <v>55</v>
      </c>
      <c r="AW172" s="12" t="s">
        <v>12</v>
      </c>
      <c r="AX172" s="12" t="s">
        <v>53</v>
      </c>
      <c r="AY172" s="127" t="s">
        <v>94</v>
      </c>
    </row>
    <row r="173" spans="1:65" s="2" customFormat="1" ht="27.75" customHeight="1" x14ac:dyDescent="0.2">
      <c r="A173" s="24"/>
      <c r="B173" s="114"/>
      <c r="C173" s="148" t="s">
        <v>285</v>
      </c>
      <c r="D173" s="148" t="s">
        <v>97</v>
      </c>
      <c r="E173" s="149" t="s">
        <v>286</v>
      </c>
      <c r="F173" s="150" t="s">
        <v>287</v>
      </c>
      <c r="G173" s="151" t="s">
        <v>113</v>
      </c>
      <c r="H173" s="152">
        <v>105.3</v>
      </c>
      <c r="I173" s="178"/>
      <c r="J173" s="175">
        <f>ROUND(I173*H173,2)</f>
        <v>0</v>
      </c>
      <c r="K173" s="150" t="s">
        <v>101</v>
      </c>
      <c r="L173" s="25"/>
      <c r="M173" s="115" t="s">
        <v>1</v>
      </c>
      <c r="N173" s="116" t="s">
        <v>18</v>
      </c>
      <c r="O173" s="117">
        <v>0.32100000000000001</v>
      </c>
      <c r="P173" s="117">
        <f>O173*H173</f>
        <v>33.801299999999998</v>
      </c>
      <c r="Q173" s="117">
        <v>2.0000000000000001E-4</v>
      </c>
      <c r="R173" s="117">
        <f>Q173*H173</f>
        <v>2.1059999999999999E-2</v>
      </c>
      <c r="S173" s="117">
        <v>0</v>
      </c>
      <c r="T173" s="118">
        <f>S173*H173</f>
        <v>0</v>
      </c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R173" s="119" t="s">
        <v>185</v>
      </c>
      <c r="AT173" s="119" t="s">
        <v>97</v>
      </c>
      <c r="AU173" s="119" t="s">
        <v>55</v>
      </c>
      <c r="AY173" s="15" t="s">
        <v>94</v>
      </c>
      <c r="BE173" s="120">
        <f>IF(N173="základní",J173,0)</f>
        <v>0</v>
      </c>
      <c r="BF173" s="120">
        <f>IF(N173="snížená",J173,0)</f>
        <v>0</v>
      </c>
      <c r="BG173" s="120">
        <f>IF(N173="zákl. přenesená",J173,0)</f>
        <v>0</v>
      </c>
      <c r="BH173" s="120">
        <f>IF(N173="sníž. přenesená",J173,0)</f>
        <v>0</v>
      </c>
      <c r="BI173" s="120">
        <f>IF(N173="nulová",J173,0)</f>
        <v>0</v>
      </c>
      <c r="BJ173" s="15" t="s">
        <v>53</v>
      </c>
      <c r="BK173" s="120">
        <f>ROUND(I173*H173,2)</f>
        <v>0</v>
      </c>
      <c r="BL173" s="15" t="s">
        <v>185</v>
      </c>
      <c r="BM173" s="119" t="s">
        <v>288</v>
      </c>
    </row>
    <row r="174" spans="1:65" s="12" customFormat="1" x14ac:dyDescent="0.2">
      <c r="B174" s="126"/>
      <c r="C174" s="157"/>
      <c r="D174" s="154" t="s">
        <v>104</v>
      </c>
      <c r="E174" s="158" t="s">
        <v>1</v>
      </c>
      <c r="F174" s="159" t="s">
        <v>289</v>
      </c>
      <c r="G174" s="157"/>
      <c r="H174" s="160">
        <v>105.3</v>
      </c>
      <c r="I174" s="224"/>
      <c r="J174" s="157"/>
      <c r="K174" s="157"/>
      <c r="L174" s="126"/>
      <c r="M174" s="128"/>
      <c r="N174" s="129"/>
      <c r="O174" s="129"/>
      <c r="P174" s="129"/>
      <c r="Q174" s="129"/>
      <c r="R174" s="129"/>
      <c r="S174" s="129"/>
      <c r="T174" s="130"/>
      <c r="AT174" s="127" t="s">
        <v>104</v>
      </c>
      <c r="AU174" s="127" t="s">
        <v>55</v>
      </c>
      <c r="AV174" s="12" t="s">
        <v>55</v>
      </c>
      <c r="AW174" s="12" t="s">
        <v>12</v>
      </c>
      <c r="AX174" s="12" t="s">
        <v>53</v>
      </c>
      <c r="AY174" s="127" t="s">
        <v>94</v>
      </c>
    </row>
    <row r="175" spans="1:65" s="2" customFormat="1" ht="39" customHeight="1" x14ac:dyDescent="0.2">
      <c r="A175" s="24"/>
      <c r="B175" s="114"/>
      <c r="C175" s="169" t="s">
        <v>290</v>
      </c>
      <c r="D175" s="169" t="s">
        <v>219</v>
      </c>
      <c r="E175" s="170" t="s">
        <v>291</v>
      </c>
      <c r="F175" s="171" t="s">
        <v>292</v>
      </c>
      <c r="G175" s="151" t="s">
        <v>113</v>
      </c>
      <c r="H175" s="152">
        <v>124.83</v>
      </c>
      <c r="I175" s="178"/>
      <c r="J175" s="175">
        <f>ROUND(I175*H175,2)</f>
        <v>0</v>
      </c>
      <c r="K175" s="150" t="s">
        <v>101</v>
      </c>
      <c r="L175" s="136"/>
      <c r="M175" s="137" t="s">
        <v>1</v>
      </c>
      <c r="N175" s="138" t="s">
        <v>18</v>
      </c>
      <c r="O175" s="117">
        <v>0</v>
      </c>
      <c r="P175" s="117">
        <f>O175*H175</f>
        <v>0</v>
      </c>
      <c r="Q175" s="117">
        <v>4.47E-3</v>
      </c>
      <c r="R175" s="117">
        <f>Q175*H175</f>
        <v>0.55799010000000004</v>
      </c>
      <c r="S175" s="117">
        <v>0</v>
      </c>
      <c r="T175" s="118">
        <f>S175*H175</f>
        <v>0</v>
      </c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R175" s="119" t="s">
        <v>222</v>
      </c>
      <c r="AT175" s="119" t="s">
        <v>219</v>
      </c>
      <c r="AU175" s="119" t="s">
        <v>55</v>
      </c>
      <c r="AY175" s="15" t="s">
        <v>94</v>
      </c>
      <c r="BE175" s="120">
        <f>IF(N175="základní",J175,0)</f>
        <v>0</v>
      </c>
      <c r="BF175" s="120">
        <f>IF(N175="snížená",J175,0)</f>
        <v>0</v>
      </c>
      <c r="BG175" s="120">
        <f>IF(N175="zákl. přenesená",J175,0)</f>
        <v>0</v>
      </c>
      <c r="BH175" s="120">
        <f>IF(N175="sníž. přenesená",J175,0)</f>
        <v>0</v>
      </c>
      <c r="BI175" s="120">
        <f>IF(N175="nulová",J175,0)</f>
        <v>0</v>
      </c>
      <c r="BJ175" s="15" t="s">
        <v>53</v>
      </c>
      <c r="BK175" s="120">
        <f>ROUND(I175*H175,2)</f>
        <v>0</v>
      </c>
      <c r="BL175" s="15" t="s">
        <v>185</v>
      </c>
      <c r="BM175" s="119" t="s">
        <v>293</v>
      </c>
    </row>
    <row r="176" spans="1:65" s="12" customFormat="1" x14ac:dyDescent="0.2">
      <c r="B176" s="126"/>
      <c r="C176" s="157"/>
      <c r="D176" s="154" t="s">
        <v>104</v>
      </c>
      <c r="E176" s="158" t="s">
        <v>1</v>
      </c>
      <c r="F176" s="159" t="s">
        <v>294</v>
      </c>
      <c r="G176" s="157"/>
      <c r="H176" s="160">
        <v>115.83</v>
      </c>
      <c r="I176" s="224"/>
      <c r="J176" s="157"/>
      <c r="K176" s="157"/>
      <c r="L176" s="126"/>
      <c r="M176" s="128"/>
      <c r="N176" s="129"/>
      <c r="O176" s="129"/>
      <c r="P176" s="129"/>
      <c r="Q176" s="129"/>
      <c r="R176" s="129"/>
      <c r="S176" s="129"/>
      <c r="T176" s="130"/>
      <c r="AT176" s="127" t="s">
        <v>104</v>
      </c>
      <c r="AU176" s="127" t="s">
        <v>55</v>
      </c>
      <c r="AV176" s="12" t="s">
        <v>55</v>
      </c>
      <c r="AW176" s="12" t="s">
        <v>12</v>
      </c>
      <c r="AX176" s="12" t="s">
        <v>46</v>
      </c>
      <c r="AY176" s="127" t="s">
        <v>94</v>
      </c>
    </row>
    <row r="177" spans="1:65" s="12" customFormat="1" x14ac:dyDescent="0.2">
      <c r="B177" s="126"/>
      <c r="C177" s="157"/>
      <c r="D177" s="154" t="s">
        <v>104</v>
      </c>
      <c r="E177" s="158" t="s">
        <v>1</v>
      </c>
      <c r="F177" s="159" t="s">
        <v>295</v>
      </c>
      <c r="G177" s="157"/>
      <c r="H177" s="160">
        <v>9</v>
      </c>
      <c r="I177" s="224"/>
      <c r="J177" s="157"/>
      <c r="K177" s="157"/>
      <c r="L177" s="126"/>
      <c r="M177" s="128"/>
      <c r="N177" s="129"/>
      <c r="O177" s="129"/>
      <c r="P177" s="129"/>
      <c r="Q177" s="129"/>
      <c r="R177" s="129"/>
      <c r="S177" s="129"/>
      <c r="T177" s="130"/>
      <c r="AT177" s="127" t="s">
        <v>104</v>
      </c>
      <c r="AU177" s="127" t="s">
        <v>55</v>
      </c>
      <c r="AV177" s="12" t="s">
        <v>55</v>
      </c>
      <c r="AW177" s="12" t="s">
        <v>12</v>
      </c>
      <c r="AX177" s="12" t="s">
        <v>46</v>
      </c>
      <c r="AY177" s="127" t="s">
        <v>94</v>
      </c>
    </row>
    <row r="178" spans="1:65" s="13" customFormat="1" x14ac:dyDescent="0.2">
      <c r="B178" s="131"/>
      <c r="C178" s="161"/>
      <c r="D178" s="154" t="s">
        <v>104</v>
      </c>
      <c r="E178" s="162" t="s">
        <v>1</v>
      </c>
      <c r="F178" s="163" t="s">
        <v>109</v>
      </c>
      <c r="G178" s="161"/>
      <c r="H178" s="164">
        <v>124.83</v>
      </c>
      <c r="I178" s="225"/>
      <c r="J178" s="161"/>
      <c r="K178" s="161"/>
      <c r="L178" s="131"/>
      <c r="M178" s="133"/>
      <c r="N178" s="134"/>
      <c r="O178" s="134"/>
      <c r="P178" s="134"/>
      <c r="Q178" s="134"/>
      <c r="R178" s="134"/>
      <c r="S178" s="134"/>
      <c r="T178" s="135"/>
      <c r="AT178" s="132" t="s">
        <v>104</v>
      </c>
      <c r="AU178" s="132" t="s">
        <v>55</v>
      </c>
      <c r="AV178" s="13" t="s">
        <v>102</v>
      </c>
      <c r="AW178" s="13" t="s">
        <v>12</v>
      </c>
      <c r="AX178" s="13" t="s">
        <v>53</v>
      </c>
      <c r="AY178" s="132" t="s">
        <v>94</v>
      </c>
    </row>
    <row r="179" spans="1:65" s="2" customFormat="1" ht="32.25" customHeight="1" x14ac:dyDescent="0.2">
      <c r="A179" s="24"/>
      <c r="B179" s="114"/>
      <c r="C179" s="148" t="s">
        <v>296</v>
      </c>
      <c r="D179" s="148" t="s">
        <v>97</v>
      </c>
      <c r="E179" s="149" t="s">
        <v>297</v>
      </c>
      <c r="F179" s="150" t="s">
        <v>298</v>
      </c>
      <c r="G179" s="151" t="s">
        <v>125</v>
      </c>
      <c r="H179" s="152">
        <v>43.04</v>
      </c>
      <c r="I179" s="178"/>
      <c r="J179" s="175">
        <f>ROUND(I179*H179,2)</f>
        <v>0</v>
      </c>
      <c r="K179" s="150" t="s">
        <v>101</v>
      </c>
      <c r="L179" s="25"/>
      <c r="M179" s="115" t="s">
        <v>1</v>
      </c>
      <c r="N179" s="116" t="s">
        <v>18</v>
      </c>
      <c r="O179" s="117">
        <v>0.30599999999999999</v>
      </c>
      <c r="P179" s="117">
        <f>O179*H179</f>
        <v>13.17024</v>
      </c>
      <c r="Q179" s="117">
        <v>3.0000000000000001E-5</v>
      </c>
      <c r="R179" s="117">
        <f>Q179*H179</f>
        <v>1.2911999999999999E-3</v>
      </c>
      <c r="S179" s="117">
        <v>0</v>
      </c>
      <c r="T179" s="118">
        <f>S179*H179</f>
        <v>0</v>
      </c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R179" s="119" t="s">
        <v>185</v>
      </c>
      <c r="AT179" s="119" t="s">
        <v>97</v>
      </c>
      <c r="AU179" s="119" t="s">
        <v>55</v>
      </c>
      <c r="AY179" s="15" t="s">
        <v>94</v>
      </c>
      <c r="BE179" s="120">
        <f>IF(N179="základní",J179,0)</f>
        <v>0</v>
      </c>
      <c r="BF179" s="120">
        <f>IF(N179="snížená",J179,0)</f>
        <v>0</v>
      </c>
      <c r="BG179" s="120">
        <f>IF(N179="zákl. přenesená",J179,0)</f>
        <v>0</v>
      </c>
      <c r="BH179" s="120">
        <f>IF(N179="sníž. přenesená",J179,0)</f>
        <v>0</v>
      </c>
      <c r="BI179" s="120">
        <f>IF(N179="nulová",J179,0)</f>
        <v>0</v>
      </c>
      <c r="BJ179" s="15" t="s">
        <v>53</v>
      </c>
      <c r="BK179" s="120">
        <f>ROUND(I179*H179,2)</f>
        <v>0</v>
      </c>
      <c r="BL179" s="15" t="s">
        <v>185</v>
      </c>
      <c r="BM179" s="119" t="s">
        <v>299</v>
      </c>
    </row>
    <row r="180" spans="1:65" s="2" customFormat="1" ht="14.45" customHeight="1" x14ac:dyDescent="0.2">
      <c r="A180" s="24"/>
      <c r="B180" s="114"/>
      <c r="C180" s="169" t="s">
        <v>300</v>
      </c>
      <c r="D180" s="169" t="s">
        <v>219</v>
      </c>
      <c r="E180" s="170" t="s">
        <v>301</v>
      </c>
      <c r="F180" s="171" t="s">
        <v>302</v>
      </c>
      <c r="G180" s="151" t="s">
        <v>125</v>
      </c>
      <c r="H180" s="152">
        <v>47.344000000000001</v>
      </c>
      <c r="I180" s="178"/>
      <c r="J180" s="175">
        <f>ROUND(I180*H180,2)</f>
        <v>0</v>
      </c>
      <c r="K180" s="171" t="s">
        <v>1</v>
      </c>
      <c r="L180" s="136"/>
      <c r="M180" s="137" t="s">
        <v>1</v>
      </c>
      <c r="N180" s="138" t="s">
        <v>18</v>
      </c>
      <c r="O180" s="117">
        <v>0</v>
      </c>
      <c r="P180" s="117">
        <f>O180*H180</f>
        <v>0</v>
      </c>
      <c r="Q180" s="117">
        <v>0</v>
      </c>
      <c r="R180" s="117">
        <f>Q180*H180</f>
        <v>0</v>
      </c>
      <c r="S180" s="117">
        <v>0</v>
      </c>
      <c r="T180" s="118">
        <f>S180*H180</f>
        <v>0</v>
      </c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R180" s="119" t="s">
        <v>222</v>
      </c>
      <c r="AT180" s="119" t="s">
        <v>219</v>
      </c>
      <c r="AU180" s="119" t="s">
        <v>55</v>
      </c>
      <c r="AY180" s="15" t="s">
        <v>94</v>
      </c>
      <c r="BE180" s="120">
        <f>IF(N180="základní",J180,0)</f>
        <v>0</v>
      </c>
      <c r="BF180" s="120">
        <f>IF(N180="snížená",J180,0)</f>
        <v>0</v>
      </c>
      <c r="BG180" s="120">
        <f>IF(N180="zákl. přenesená",J180,0)</f>
        <v>0</v>
      </c>
      <c r="BH180" s="120">
        <f>IF(N180="sníž. přenesená",J180,0)</f>
        <v>0</v>
      </c>
      <c r="BI180" s="120">
        <f>IF(N180="nulová",J180,0)</f>
        <v>0</v>
      </c>
      <c r="BJ180" s="15" t="s">
        <v>53</v>
      </c>
      <c r="BK180" s="120">
        <f>ROUND(I180*H180,2)</f>
        <v>0</v>
      </c>
      <c r="BL180" s="15" t="s">
        <v>185</v>
      </c>
      <c r="BM180" s="119" t="s">
        <v>303</v>
      </c>
    </row>
    <row r="181" spans="1:65" s="12" customFormat="1" ht="12" x14ac:dyDescent="0.2">
      <c r="B181" s="126"/>
      <c r="C181" s="157"/>
      <c r="D181" s="154" t="s">
        <v>104</v>
      </c>
      <c r="E181" s="158" t="s">
        <v>1</v>
      </c>
      <c r="F181" s="159" t="s">
        <v>304</v>
      </c>
      <c r="G181" s="157"/>
      <c r="H181" s="160">
        <v>47.344000000000001</v>
      </c>
      <c r="I181" s="178"/>
      <c r="J181" s="157"/>
      <c r="K181" s="157"/>
      <c r="L181" s="126"/>
      <c r="M181" s="128"/>
      <c r="N181" s="129"/>
      <c r="O181" s="129"/>
      <c r="P181" s="129"/>
      <c r="Q181" s="129"/>
      <c r="R181" s="129"/>
      <c r="S181" s="129"/>
      <c r="T181" s="130"/>
      <c r="AT181" s="127" t="s">
        <v>104</v>
      </c>
      <c r="AU181" s="127" t="s">
        <v>55</v>
      </c>
      <c r="AV181" s="12" t="s">
        <v>55</v>
      </c>
      <c r="AW181" s="12" t="s">
        <v>12</v>
      </c>
      <c r="AX181" s="12" t="s">
        <v>53</v>
      </c>
      <c r="AY181" s="127" t="s">
        <v>94</v>
      </c>
    </row>
    <row r="182" spans="1:65" s="2" customFormat="1" ht="14.45" customHeight="1" x14ac:dyDescent="0.2">
      <c r="A182" s="24"/>
      <c r="B182" s="114"/>
      <c r="C182" s="148" t="s">
        <v>305</v>
      </c>
      <c r="D182" s="148" t="s">
        <v>97</v>
      </c>
      <c r="E182" s="149" t="s">
        <v>306</v>
      </c>
      <c r="F182" s="150" t="s">
        <v>307</v>
      </c>
      <c r="G182" s="151" t="s">
        <v>119</v>
      </c>
      <c r="H182" s="152">
        <v>1</v>
      </c>
      <c r="I182" s="178"/>
      <c r="J182" s="175">
        <f>ROUND(I182*H182,2)</f>
        <v>0</v>
      </c>
      <c r="K182" s="150" t="s">
        <v>1</v>
      </c>
      <c r="L182" s="25"/>
      <c r="M182" s="115" t="s">
        <v>1</v>
      </c>
      <c r="N182" s="116" t="s">
        <v>18</v>
      </c>
      <c r="O182" s="117">
        <v>0</v>
      </c>
      <c r="P182" s="117">
        <f>O182*H182</f>
        <v>0</v>
      </c>
      <c r="Q182" s="117">
        <v>0</v>
      </c>
      <c r="R182" s="117">
        <f>Q182*H182</f>
        <v>0</v>
      </c>
      <c r="S182" s="117">
        <v>0</v>
      </c>
      <c r="T182" s="118">
        <f>S182*H182</f>
        <v>0</v>
      </c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R182" s="119" t="s">
        <v>185</v>
      </c>
      <c r="AT182" s="119" t="s">
        <v>97</v>
      </c>
      <c r="AU182" s="119" t="s">
        <v>55</v>
      </c>
      <c r="AY182" s="15" t="s">
        <v>94</v>
      </c>
      <c r="BE182" s="120">
        <f>IF(N182="základní",J182,0)</f>
        <v>0</v>
      </c>
      <c r="BF182" s="120">
        <f>IF(N182="snížená",J182,0)</f>
        <v>0</v>
      </c>
      <c r="BG182" s="120">
        <f>IF(N182="zákl. přenesená",J182,0)</f>
        <v>0</v>
      </c>
      <c r="BH182" s="120">
        <f>IF(N182="sníž. přenesená",J182,0)</f>
        <v>0</v>
      </c>
      <c r="BI182" s="120">
        <f>IF(N182="nulová",J182,0)</f>
        <v>0</v>
      </c>
      <c r="BJ182" s="15" t="s">
        <v>53</v>
      </c>
      <c r="BK182" s="120">
        <f>ROUND(I182*H182,2)</f>
        <v>0</v>
      </c>
      <c r="BL182" s="15" t="s">
        <v>185</v>
      </c>
      <c r="BM182" s="119" t="s">
        <v>308</v>
      </c>
    </row>
    <row r="183" spans="1:65" s="2" customFormat="1" ht="56.25" customHeight="1" x14ac:dyDescent="0.2">
      <c r="A183" s="24"/>
      <c r="B183" s="114"/>
      <c r="C183" s="148" t="s">
        <v>309</v>
      </c>
      <c r="D183" s="148" t="s">
        <v>97</v>
      </c>
      <c r="E183" s="149" t="s">
        <v>310</v>
      </c>
      <c r="F183" s="150" t="s">
        <v>311</v>
      </c>
      <c r="G183" s="151" t="s">
        <v>179</v>
      </c>
      <c r="H183" s="152">
        <v>1.075</v>
      </c>
      <c r="I183" s="178"/>
      <c r="J183" s="175">
        <f>ROUND(I183*H183,2)</f>
        <v>0</v>
      </c>
      <c r="K183" s="150" t="s">
        <v>101</v>
      </c>
      <c r="L183" s="25"/>
      <c r="M183" s="115" t="s">
        <v>1</v>
      </c>
      <c r="N183" s="116" t="s">
        <v>18</v>
      </c>
      <c r="O183" s="117">
        <v>1.1020000000000001</v>
      </c>
      <c r="P183" s="117">
        <f>O183*H183</f>
        <v>1.18465</v>
      </c>
      <c r="Q183" s="117">
        <v>0</v>
      </c>
      <c r="R183" s="117">
        <f>Q183*H183</f>
        <v>0</v>
      </c>
      <c r="S183" s="117">
        <v>0</v>
      </c>
      <c r="T183" s="118">
        <f>S183*H183</f>
        <v>0</v>
      </c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R183" s="119" t="s">
        <v>185</v>
      </c>
      <c r="AT183" s="119" t="s">
        <v>97</v>
      </c>
      <c r="AU183" s="119" t="s">
        <v>55</v>
      </c>
      <c r="AY183" s="15" t="s">
        <v>94</v>
      </c>
      <c r="BE183" s="120">
        <f>IF(N183="základní",J183,0)</f>
        <v>0</v>
      </c>
      <c r="BF183" s="120">
        <f>IF(N183="snížená",J183,0)</f>
        <v>0</v>
      </c>
      <c r="BG183" s="120">
        <f>IF(N183="zákl. přenesená",J183,0)</f>
        <v>0</v>
      </c>
      <c r="BH183" s="120">
        <f>IF(N183="sníž. přenesená",J183,0)</f>
        <v>0</v>
      </c>
      <c r="BI183" s="120">
        <f>IF(N183="nulová",J183,0)</f>
        <v>0</v>
      </c>
      <c r="BJ183" s="15" t="s">
        <v>53</v>
      </c>
      <c r="BK183" s="120">
        <f>ROUND(I183*H183,2)</f>
        <v>0</v>
      </c>
      <c r="BL183" s="15" t="s">
        <v>185</v>
      </c>
      <c r="BM183" s="119" t="s">
        <v>312</v>
      </c>
    </row>
    <row r="184" spans="1:65" s="2" customFormat="1" ht="63" customHeight="1" x14ac:dyDescent="0.2">
      <c r="A184" s="24"/>
      <c r="B184" s="114"/>
      <c r="C184" s="148" t="s">
        <v>313</v>
      </c>
      <c r="D184" s="148" t="s">
        <v>97</v>
      </c>
      <c r="E184" s="149" t="s">
        <v>314</v>
      </c>
      <c r="F184" s="150" t="s">
        <v>315</v>
      </c>
      <c r="G184" s="151" t="s">
        <v>179</v>
      </c>
      <c r="H184" s="152">
        <v>1.075</v>
      </c>
      <c r="I184" s="178"/>
      <c r="J184" s="175">
        <f>ROUND(I184*H184,2)</f>
        <v>0</v>
      </c>
      <c r="K184" s="150" t="s">
        <v>101</v>
      </c>
      <c r="L184" s="25"/>
      <c r="M184" s="115" t="s">
        <v>1</v>
      </c>
      <c r="N184" s="116" t="s">
        <v>18</v>
      </c>
      <c r="O184" s="117">
        <v>1</v>
      </c>
      <c r="P184" s="117">
        <f>O184*H184</f>
        <v>1.075</v>
      </c>
      <c r="Q184" s="117">
        <v>0</v>
      </c>
      <c r="R184" s="117">
        <f>Q184*H184</f>
        <v>0</v>
      </c>
      <c r="S184" s="117">
        <v>0</v>
      </c>
      <c r="T184" s="118">
        <f>S184*H184</f>
        <v>0</v>
      </c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R184" s="119" t="s">
        <v>185</v>
      </c>
      <c r="AT184" s="119" t="s">
        <v>97</v>
      </c>
      <c r="AU184" s="119" t="s">
        <v>55</v>
      </c>
      <c r="AY184" s="15" t="s">
        <v>94</v>
      </c>
      <c r="BE184" s="120">
        <f>IF(N184="základní",J184,0)</f>
        <v>0</v>
      </c>
      <c r="BF184" s="120">
        <f>IF(N184="snížená",J184,0)</f>
        <v>0</v>
      </c>
      <c r="BG184" s="120">
        <f>IF(N184="zákl. přenesená",J184,0)</f>
        <v>0</v>
      </c>
      <c r="BH184" s="120">
        <f>IF(N184="sníž. přenesená",J184,0)</f>
        <v>0</v>
      </c>
      <c r="BI184" s="120">
        <f>IF(N184="nulová",J184,0)</f>
        <v>0</v>
      </c>
      <c r="BJ184" s="15" t="s">
        <v>53</v>
      </c>
      <c r="BK184" s="120">
        <f>ROUND(I184*H184,2)</f>
        <v>0</v>
      </c>
      <c r="BL184" s="15" t="s">
        <v>185</v>
      </c>
      <c r="BM184" s="119" t="s">
        <v>316</v>
      </c>
    </row>
    <row r="185" spans="1:65" s="10" customFormat="1" ht="22.9" customHeight="1" x14ac:dyDescent="0.2">
      <c r="B185" s="102"/>
      <c r="C185" s="165"/>
      <c r="D185" s="166" t="s">
        <v>45</v>
      </c>
      <c r="E185" s="167" t="s">
        <v>317</v>
      </c>
      <c r="F185" s="167" t="s">
        <v>318</v>
      </c>
      <c r="G185" s="165"/>
      <c r="H185" s="165"/>
      <c r="I185" s="226"/>
      <c r="J185" s="176">
        <f>BK185</f>
        <v>0</v>
      </c>
      <c r="K185" s="165"/>
      <c r="L185" s="102"/>
      <c r="M185" s="106"/>
      <c r="N185" s="107"/>
      <c r="O185" s="107"/>
      <c r="P185" s="108">
        <f>SUM(P186:P189)</f>
        <v>0</v>
      </c>
      <c r="Q185" s="107"/>
      <c r="R185" s="108">
        <f>SUM(R186:R189)</f>
        <v>0</v>
      </c>
      <c r="S185" s="107"/>
      <c r="T185" s="109">
        <f>SUM(T186:T189)</f>
        <v>0</v>
      </c>
      <c r="AR185" s="103" t="s">
        <v>55</v>
      </c>
      <c r="AT185" s="110" t="s">
        <v>45</v>
      </c>
      <c r="AU185" s="110" t="s">
        <v>53</v>
      </c>
      <c r="AY185" s="103" t="s">
        <v>94</v>
      </c>
      <c r="BK185" s="111">
        <f>SUM(BK186:BK189)</f>
        <v>0</v>
      </c>
    </row>
    <row r="186" spans="1:65" s="2" customFormat="1" ht="14.45" customHeight="1" x14ac:dyDescent="0.2">
      <c r="A186" s="24"/>
      <c r="B186" s="114"/>
      <c r="C186" s="148" t="s">
        <v>319</v>
      </c>
      <c r="D186" s="148" t="s">
        <v>97</v>
      </c>
      <c r="E186" s="149" t="s">
        <v>320</v>
      </c>
      <c r="F186" s="150" t="s">
        <v>321</v>
      </c>
      <c r="G186" s="151" t="s">
        <v>113</v>
      </c>
      <c r="H186" s="152">
        <v>26.1</v>
      </c>
      <c r="I186" s="178"/>
      <c r="J186" s="175">
        <f>ROUND(I186*H186,2)</f>
        <v>0</v>
      </c>
      <c r="K186" s="150" t="s">
        <v>1</v>
      </c>
      <c r="L186" s="25"/>
      <c r="M186" s="115" t="s">
        <v>1</v>
      </c>
      <c r="N186" s="116" t="s">
        <v>18</v>
      </c>
      <c r="O186" s="117">
        <v>0</v>
      </c>
      <c r="P186" s="117">
        <f>O186*H186</f>
        <v>0</v>
      </c>
      <c r="Q186" s="117">
        <v>0</v>
      </c>
      <c r="R186" s="117">
        <f>Q186*H186</f>
        <v>0</v>
      </c>
      <c r="S186" s="117">
        <v>0</v>
      </c>
      <c r="T186" s="118">
        <f>S186*H186</f>
        <v>0</v>
      </c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R186" s="119" t="s">
        <v>185</v>
      </c>
      <c r="AT186" s="119" t="s">
        <v>97</v>
      </c>
      <c r="AU186" s="119" t="s">
        <v>55</v>
      </c>
      <c r="AY186" s="15" t="s">
        <v>94</v>
      </c>
      <c r="BE186" s="120">
        <f>IF(N186="základní",J186,0)</f>
        <v>0</v>
      </c>
      <c r="BF186" s="120">
        <f>IF(N186="snížená",J186,0)</f>
        <v>0</v>
      </c>
      <c r="BG186" s="120">
        <f>IF(N186="zákl. přenesená",J186,0)</f>
        <v>0</v>
      </c>
      <c r="BH186" s="120">
        <f>IF(N186="sníž. přenesená",J186,0)</f>
        <v>0</v>
      </c>
      <c r="BI186" s="120">
        <f>IF(N186="nulová",J186,0)</f>
        <v>0</v>
      </c>
      <c r="BJ186" s="15" t="s">
        <v>53</v>
      </c>
      <c r="BK186" s="120">
        <f>ROUND(I186*H186,2)</f>
        <v>0</v>
      </c>
      <c r="BL186" s="15" t="s">
        <v>185</v>
      </c>
      <c r="BM186" s="119" t="s">
        <v>322</v>
      </c>
    </row>
    <row r="187" spans="1:65" s="12" customFormat="1" x14ac:dyDescent="0.2">
      <c r="B187" s="126"/>
      <c r="C187" s="157"/>
      <c r="D187" s="154" t="s">
        <v>104</v>
      </c>
      <c r="E187" s="158" t="s">
        <v>1</v>
      </c>
      <c r="F187" s="159" t="s">
        <v>323</v>
      </c>
      <c r="G187" s="157"/>
      <c r="H187" s="160">
        <v>26.1</v>
      </c>
      <c r="I187" s="224"/>
      <c r="J187" s="157"/>
      <c r="K187" s="157"/>
      <c r="L187" s="126"/>
      <c r="M187" s="128"/>
      <c r="N187" s="129"/>
      <c r="O187" s="129"/>
      <c r="P187" s="129"/>
      <c r="Q187" s="129"/>
      <c r="R187" s="129"/>
      <c r="S187" s="129"/>
      <c r="T187" s="130"/>
      <c r="AT187" s="127" t="s">
        <v>104</v>
      </c>
      <c r="AU187" s="127" t="s">
        <v>55</v>
      </c>
      <c r="AV187" s="12" t="s">
        <v>55</v>
      </c>
      <c r="AW187" s="12" t="s">
        <v>12</v>
      </c>
      <c r="AX187" s="12" t="s">
        <v>53</v>
      </c>
      <c r="AY187" s="127" t="s">
        <v>94</v>
      </c>
    </row>
    <row r="188" spans="1:65" s="2" customFormat="1" ht="45.75" customHeight="1" x14ac:dyDescent="0.2">
      <c r="A188" s="24"/>
      <c r="B188" s="114"/>
      <c r="C188" s="148" t="s">
        <v>324</v>
      </c>
      <c r="D188" s="148" t="s">
        <v>97</v>
      </c>
      <c r="E188" s="149" t="s">
        <v>325</v>
      </c>
      <c r="F188" s="150" t="s">
        <v>326</v>
      </c>
      <c r="G188" s="151" t="s">
        <v>119</v>
      </c>
      <c r="H188" s="152">
        <v>2</v>
      </c>
      <c r="I188" s="178"/>
      <c r="J188" s="175">
        <f>ROUND(I188*H188,2)</f>
        <v>0</v>
      </c>
      <c r="K188" s="150" t="s">
        <v>1</v>
      </c>
      <c r="L188" s="25"/>
      <c r="M188" s="115" t="s">
        <v>1</v>
      </c>
      <c r="N188" s="116" t="s">
        <v>18</v>
      </c>
      <c r="O188" s="117">
        <v>0</v>
      </c>
      <c r="P188" s="117">
        <f>O188*H188</f>
        <v>0</v>
      </c>
      <c r="Q188" s="117">
        <v>0</v>
      </c>
      <c r="R188" s="117">
        <f>Q188*H188</f>
        <v>0</v>
      </c>
      <c r="S188" s="117">
        <v>0</v>
      </c>
      <c r="T188" s="118">
        <f>S188*H188</f>
        <v>0</v>
      </c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R188" s="119" t="s">
        <v>185</v>
      </c>
      <c r="AT188" s="119" t="s">
        <v>97</v>
      </c>
      <c r="AU188" s="119" t="s">
        <v>55</v>
      </c>
      <c r="AY188" s="15" t="s">
        <v>94</v>
      </c>
      <c r="BE188" s="120">
        <f>IF(N188="základní",J188,0)</f>
        <v>0</v>
      </c>
      <c r="BF188" s="120">
        <f>IF(N188="snížená",J188,0)</f>
        <v>0</v>
      </c>
      <c r="BG188" s="120">
        <f>IF(N188="zákl. přenesená",J188,0)</f>
        <v>0</v>
      </c>
      <c r="BH188" s="120">
        <f>IF(N188="sníž. přenesená",J188,0)</f>
        <v>0</v>
      </c>
      <c r="BI188" s="120">
        <f>IF(N188="nulová",J188,0)</f>
        <v>0</v>
      </c>
      <c r="BJ188" s="15" t="s">
        <v>53</v>
      </c>
      <c r="BK188" s="120">
        <f>ROUND(I188*H188,2)</f>
        <v>0</v>
      </c>
      <c r="BL188" s="15" t="s">
        <v>185</v>
      </c>
      <c r="BM188" s="119" t="s">
        <v>327</v>
      </c>
    </row>
    <row r="189" spans="1:65" s="2" customFormat="1" ht="50.25" customHeight="1" x14ac:dyDescent="0.2">
      <c r="A189" s="24"/>
      <c r="B189" s="114"/>
      <c r="C189" s="148" t="s">
        <v>328</v>
      </c>
      <c r="D189" s="148" t="s">
        <v>97</v>
      </c>
      <c r="E189" s="149" t="s">
        <v>329</v>
      </c>
      <c r="F189" s="150" t="s">
        <v>330</v>
      </c>
      <c r="G189" s="151" t="s">
        <v>119</v>
      </c>
      <c r="H189" s="152">
        <v>1</v>
      </c>
      <c r="I189" s="178"/>
      <c r="J189" s="175">
        <f>ROUND(I189*H189,2)</f>
        <v>0</v>
      </c>
      <c r="K189" s="150" t="s">
        <v>1</v>
      </c>
      <c r="L189" s="25"/>
      <c r="M189" s="115" t="s">
        <v>1</v>
      </c>
      <c r="N189" s="116" t="s">
        <v>18</v>
      </c>
      <c r="O189" s="117">
        <v>0</v>
      </c>
      <c r="P189" s="117">
        <f>O189*H189</f>
        <v>0</v>
      </c>
      <c r="Q189" s="117">
        <v>0</v>
      </c>
      <c r="R189" s="117">
        <f>Q189*H189</f>
        <v>0</v>
      </c>
      <c r="S189" s="117">
        <v>0</v>
      </c>
      <c r="T189" s="118">
        <f>S189*H189</f>
        <v>0</v>
      </c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R189" s="119" t="s">
        <v>185</v>
      </c>
      <c r="AT189" s="119" t="s">
        <v>97</v>
      </c>
      <c r="AU189" s="119" t="s">
        <v>55</v>
      </c>
      <c r="AY189" s="15" t="s">
        <v>94</v>
      </c>
      <c r="BE189" s="120">
        <f>IF(N189="základní",J189,0)</f>
        <v>0</v>
      </c>
      <c r="BF189" s="120">
        <f>IF(N189="snížená",J189,0)</f>
        <v>0</v>
      </c>
      <c r="BG189" s="120">
        <f>IF(N189="zákl. přenesená",J189,0)</f>
        <v>0</v>
      </c>
      <c r="BH189" s="120">
        <f>IF(N189="sníž. přenesená",J189,0)</f>
        <v>0</v>
      </c>
      <c r="BI189" s="120">
        <f>IF(N189="nulová",J189,0)</f>
        <v>0</v>
      </c>
      <c r="BJ189" s="15" t="s">
        <v>53</v>
      </c>
      <c r="BK189" s="120">
        <f>ROUND(I189*H189,2)</f>
        <v>0</v>
      </c>
      <c r="BL189" s="15" t="s">
        <v>185</v>
      </c>
      <c r="BM189" s="119" t="s">
        <v>331</v>
      </c>
    </row>
    <row r="190" spans="1:65" s="10" customFormat="1" ht="22.9" customHeight="1" x14ac:dyDescent="0.2">
      <c r="B190" s="102"/>
      <c r="C190" s="165"/>
      <c r="D190" s="166" t="s">
        <v>45</v>
      </c>
      <c r="E190" s="167" t="s">
        <v>332</v>
      </c>
      <c r="F190" s="167" t="s">
        <v>333</v>
      </c>
      <c r="G190" s="165"/>
      <c r="H190" s="165"/>
      <c r="I190" s="226"/>
      <c r="J190" s="176">
        <f>BK190</f>
        <v>0</v>
      </c>
      <c r="K190" s="165"/>
      <c r="L190" s="102"/>
      <c r="M190" s="106"/>
      <c r="N190" s="107"/>
      <c r="O190" s="107"/>
      <c r="P190" s="108">
        <f>SUM(P191:P194)</f>
        <v>7.4084120000000002</v>
      </c>
      <c r="Q190" s="107"/>
      <c r="R190" s="108">
        <f>SUM(R191:R194)</f>
        <v>2.4874960000000002E-2</v>
      </c>
      <c r="S190" s="107"/>
      <c r="T190" s="109">
        <f>SUM(T191:T194)</f>
        <v>0</v>
      </c>
      <c r="AR190" s="103" t="s">
        <v>55</v>
      </c>
      <c r="AT190" s="110" t="s">
        <v>45</v>
      </c>
      <c r="AU190" s="110" t="s">
        <v>53</v>
      </c>
      <c r="AY190" s="103" t="s">
        <v>94</v>
      </c>
      <c r="BK190" s="111">
        <f>SUM(BK191:BK194)</f>
        <v>0</v>
      </c>
    </row>
    <row r="191" spans="1:65" s="2" customFormat="1" ht="25.5" customHeight="1" x14ac:dyDescent="0.2">
      <c r="A191" s="24"/>
      <c r="B191" s="114"/>
      <c r="C191" s="148" t="s">
        <v>334</v>
      </c>
      <c r="D191" s="148" t="s">
        <v>97</v>
      </c>
      <c r="E191" s="149" t="s">
        <v>335</v>
      </c>
      <c r="F191" s="150" t="s">
        <v>336</v>
      </c>
      <c r="G191" s="151" t="s">
        <v>113</v>
      </c>
      <c r="H191" s="152">
        <v>54.076000000000001</v>
      </c>
      <c r="I191" s="178"/>
      <c r="J191" s="175">
        <f>ROUND(I191*H191,2)</f>
        <v>0</v>
      </c>
      <c r="K191" s="150" t="s">
        <v>101</v>
      </c>
      <c r="L191" s="25"/>
      <c r="M191" s="115" t="s">
        <v>1</v>
      </c>
      <c r="N191" s="116" t="s">
        <v>18</v>
      </c>
      <c r="O191" s="117">
        <v>3.3000000000000002E-2</v>
      </c>
      <c r="P191" s="117">
        <f>O191*H191</f>
        <v>1.7845080000000002</v>
      </c>
      <c r="Q191" s="117">
        <v>2.0000000000000001E-4</v>
      </c>
      <c r="R191" s="117">
        <f>Q191*H191</f>
        <v>1.0815200000000001E-2</v>
      </c>
      <c r="S191" s="117">
        <v>0</v>
      </c>
      <c r="T191" s="118">
        <f>S191*H191</f>
        <v>0</v>
      </c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R191" s="119" t="s">
        <v>185</v>
      </c>
      <c r="AT191" s="119" t="s">
        <v>97</v>
      </c>
      <c r="AU191" s="119" t="s">
        <v>55</v>
      </c>
      <c r="AY191" s="15" t="s">
        <v>94</v>
      </c>
      <c r="BE191" s="120">
        <f>IF(N191="základní",J191,0)</f>
        <v>0</v>
      </c>
      <c r="BF191" s="120">
        <f>IF(N191="snížená",J191,0)</f>
        <v>0</v>
      </c>
      <c r="BG191" s="120">
        <f>IF(N191="zákl. přenesená",J191,0)</f>
        <v>0</v>
      </c>
      <c r="BH191" s="120">
        <f>IF(N191="sníž. přenesená",J191,0)</f>
        <v>0</v>
      </c>
      <c r="BI191" s="120">
        <f>IF(N191="nulová",J191,0)</f>
        <v>0</v>
      </c>
      <c r="BJ191" s="15" t="s">
        <v>53</v>
      </c>
      <c r="BK191" s="120">
        <f>ROUND(I191*H191,2)</f>
        <v>0</v>
      </c>
      <c r="BL191" s="15" t="s">
        <v>185</v>
      </c>
      <c r="BM191" s="119" t="s">
        <v>337</v>
      </c>
    </row>
    <row r="192" spans="1:65" s="12" customFormat="1" x14ac:dyDescent="0.2">
      <c r="B192" s="126"/>
      <c r="C192" s="157"/>
      <c r="D192" s="154" t="s">
        <v>104</v>
      </c>
      <c r="E192" s="158" t="s">
        <v>1</v>
      </c>
      <c r="F192" s="159" t="s">
        <v>338</v>
      </c>
      <c r="G192" s="157"/>
      <c r="H192" s="160">
        <v>54.076000000000001</v>
      </c>
      <c r="I192" s="224"/>
      <c r="J192" s="157"/>
      <c r="K192" s="157"/>
      <c r="L192" s="126"/>
      <c r="M192" s="128"/>
      <c r="N192" s="129"/>
      <c r="O192" s="129"/>
      <c r="P192" s="129"/>
      <c r="Q192" s="129"/>
      <c r="R192" s="129"/>
      <c r="S192" s="129"/>
      <c r="T192" s="130"/>
      <c r="AT192" s="127" t="s">
        <v>104</v>
      </c>
      <c r="AU192" s="127" t="s">
        <v>55</v>
      </c>
      <c r="AV192" s="12" t="s">
        <v>55</v>
      </c>
      <c r="AW192" s="12" t="s">
        <v>12</v>
      </c>
      <c r="AX192" s="12" t="s">
        <v>46</v>
      </c>
      <c r="AY192" s="127" t="s">
        <v>94</v>
      </c>
    </row>
    <row r="193" spans="1:65" s="13" customFormat="1" x14ac:dyDescent="0.2">
      <c r="B193" s="131"/>
      <c r="C193" s="161"/>
      <c r="D193" s="154" t="s">
        <v>104</v>
      </c>
      <c r="E193" s="162" t="s">
        <v>1</v>
      </c>
      <c r="F193" s="163" t="s">
        <v>109</v>
      </c>
      <c r="G193" s="161"/>
      <c r="H193" s="164">
        <v>54.076000000000001</v>
      </c>
      <c r="I193" s="225"/>
      <c r="J193" s="161"/>
      <c r="K193" s="161"/>
      <c r="L193" s="131"/>
      <c r="M193" s="133"/>
      <c r="N193" s="134"/>
      <c r="O193" s="134"/>
      <c r="P193" s="134"/>
      <c r="Q193" s="134"/>
      <c r="R193" s="134"/>
      <c r="S193" s="134"/>
      <c r="T193" s="135"/>
      <c r="AT193" s="132" t="s">
        <v>104</v>
      </c>
      <c r="AU193" s="132" t="s">
        <v>55</v>
      </c>
      <c r="AV193" s="13" t="s">
        <v>102</v>
      </c>
      <c r="AW193" s="13" t="s">
        <v>12</v>
      </c>
      <c r="AX193" s="13" t="s">
        <v>53</v>
      </c>
      <c r="AY193" s="132" t="s">
        <v>94</v>
      </c>
    </row>
    <row r="194" spans="1:65" s="2" customFormat="1" ht="43.15" customHeight="1" x14ac:dyDescent="0.2">
      <c r="A194" s="24"/>
      <c r="B194" s="114"/>
      <c r="C194" s="148" t="s">
        <v>339</v>
      </c>
      <c r="D194" s="148" t="s">
        <v>97</v>
      </c>
      <c r="E194" s="149" t="s">
        <v>340</v>
      </c>
      <c r="F194" s="150" t="s">
        <v>341</v>
      </c>
      <c r="G194" s="151" t="s">
        <v>113</v>
      </c>
      <c r="H194" s="152">
        <v>54.076000000000001</v>
      </c>
      <c r="I194" s="178"/>
      <c r="J194" s="175">
        <f>ROUND(I194*H194,2)</f>
        <v>0</v>
      </c>
      <c r="K194" s="150" t="s">
        <v>101</v>
      </c>
      <c r="L194" s="25"/>
      <c r="M194" s="115" t="s">
        <v>1</v>
      </c>
      <c r="N194" s="116" t="s">
        <v>18</v>
      </c>
      <c r="O194" s="117">
        <v>0.104</v>
      </c>
      <c r="P194" s="117">
        <f>O194*H194</f>
        <v>5.6239039999999996</v>
      </c>
      <c r="Q194" s="117">
        <v>2.5999999999999998E-4</v>
      </c>
      <c r="R194" s="117">
        <f>Q194*H194</f>
        <v>1.4059759999999999E-2</v>
      </c>
      <c r="S194" s="117">
        <v>0</v>
      </c>
      <c r="T194" s="118">
        <f>S194*H194</f>
        <v>0</v>
      </c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R194" s="119" t="s">
        <v>185</v>
      </c>
      <c r="AT194" s="119" t="s">
        <v>97</v>
      </c>
      <c r="AU194" s="119" t="s">
        <v>55</v>
      </c>
      <c r="AY194" s="15" t="s">
        <v>94</v>
      </c>
      <c r="BE194" s="120">
        <f>IF(N194="základní",J194,0)</f>
        <v>0</v>
      </c>
      <c r="BF194" s="120">
        <f>IF(N194="snížená",J194,0)</f>
        <v>0</v>
      </c>
      <c r="BG194" s="120">
        <f>IF(N194="zákl. přenesená",J194,0)</f>
        <v>0</v>
      </c>
      <c r="BH194" s="120">
        <f>IF(N194="sníž. přenesená",J194,0)</f>
        <v>0</v>
      </c>
      <c r="BI194" s="120">
        <f>IF(N194="nulová",J194,0)</f>
        <v>0</v>
      </c>
      <c r="BJ194" s="15" t="s">
        <v>53</v>
      </c>
      <c r="BK194" s="120">
        <f>ROUND(I194*H194,2)</f>
        <v>0</v>
      </c>
      <c r="BL194" s="15" t="s">
        <v>185</v>
      </c>
      <c r="BM194" s="119" t="s">
        <v>342</v>
      </c>
    </row>
    <row r="195" spans="1:65" s="10" customFormat="1" ht="22.9" customHeight="1" x14ac:dyDescent="0.2">
      <c r="B195" s="102"/>
      <c r="C195" s="165"/>
      <c r="D195" s="166" t="s">
        <v>45</v>
      </c>
      <c r="E195" s="167" t="s">
        <v>343</v>
      </c>
      <c r="F195" s="167" t="s">
        <v>344</v>
      </c>
      <c r="G195" s="165"/>
      <c r="H195" s="165"/>
      <c r="I195" s="226"/>
      <c r="J195" s="176">
        <f>BK195</f>
        <v>0</v>
      </c>
      <c r="K195" s="165"/>
      <c r="L195" s="102"/>
      <c r="M195" s="106"/>
      <c r="N195" s="107"/>
      <c r="O195" s="107"/>
      <c r="P195" s="108">
        <f>P196</f>
        <v>0</v>
      </c>
      <c r="Q195" s="107"/>
      <c r="R195" s="108">
        <f>R196</f>
        <v>0</v>
      </c>
      <c r="S195" s="107"/>
      <c r="T195" s="109">
        <f>T196</f>
        <v>0</v>
      </c>
      <c r="AR195" s="103" t="s">
        <v>55</v>
      </c>
      <c r="AT195" s="110" t="s">
        <v>45</v>
      </c>
      <c r="AU195" s="110" t="s">
        <v>53</v>
      </c>
      <c r="AY195" s="103" t="s">
        <v>94</v>
      </c>
      <c r="BK195" s="111">
        <f>BK196</f>
        <v>0</v>
      </c>
    </row>
    <row r="196" spans="1:65" s="2" customFormat="1" ht="59.25" customHeight="1" x14ac:dyDescent="0.2">
      <c r="A196" s="24"/>
      <c r="B196" s="114"/>
      <c r="C196" s="148" t="s">
        <v>345</v>
      </c>
      <c r="D196" s="148" t="s">
        <v>97</v>
      </c>
      <c r="E196" s="149" t="s">
        <v>346</v>
      </c>
      <c r="F196" s="150" t="s">
        <v>347</v>
      </c>
      <c r="G196" s="151" t="s">
        <v>119</v>
      </c>
      <c r="H196" s="152">
        <v>2</v>
      </c>
      <c r="I196" s="178"/>
      <c r="J196" s="175">
        <f>ROUND(I196*H196,2)</f>
        <v>0</v>
      </c>
      <c r="K196" s="150" t="s">
        <v>1</v>
      </c>
      <c r="L196" s="25"/>
      <c r="M196" s="115" t="s">
        <v>1</v>
      </c>
      <c r="N196" s="116" t="s">
        <v>18</v>
      </c>
      <c r="O196" s="117">
        <v>0</v>
      </c>
      <c r="P196" s="117">
        <f>O196*H196</f>
        <v>0</v>
      </c>
      <c r="Q196" s="117">
        <v>0</v>
      </c>
      <c r="R196" s="117">
        <f>Q196*H196</f>
        <v>0</v>
      </c>
      <c r="S196" s="117">
        <v>0</v>
      </c>
      <c r="T196" s="118">
        <f>S196*H196</f>
        <v>0</v>
      </c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R196" s="119" t="s">
        <v>185</v>
      </c>
      <c r="AT196" s="119" t="s">
        <v>97</v>
      </c>
      <c r="AU196" s="119" t="s">
        <v>55</v>
      </c>
      <c r="AY196" s="15" t="s">
        <v>94</v>
      </c>
      <c r="BE196" s="120">
        <f>IF(N196="základní",J196,0)</f>
        <v>0</v>
      </c>
      <c r="BF196" s="120">
        <f>IF(N196="snížená",J196,0)</f>
        <v>0</v>
      </c>
      <c r="BG196" s="120">
        <f>IF(N196="zákl. přenesená",J196,0)</f>
        <v>0</v>
      </c>
      <c r="BH196" s="120">
        <f>IF(N196="sníž. přenesená",J196,0)</f>
        <v>0</v>
      </c>
      <c r="BI196" s="120">
        <f>IF(N196="nulová",J196,0)</f>
        <v>0</v>
      </c>
      <c r="BJ196" s="15" t="s">
        <v>53</v>
      </c>
      <c r="BK196" s="120">
        <f>ROUND(I196*H196,2)</f>
        <v>0</v>
      </c>
      <c r="BL196" s="15" t="s">
        <v>185</v>
      </c>
      <c r="BM196" s="119" t="s">
        <v>348</v>
      </c>
    </row>
    <row r="197" spans="1:65" s="10" customFormat="1" ht="25.9" customHeight="1" x14ac:dyDescent="0.2">
      <c r="B197" s="102"/>
      <c r="C197" s="165"/>
      <c r="D197" s="166" t="s">
        <v>45</v>
      </c>
      <c r="E197" s="168" t="s">
        <v>219</v>
      </c>
      <c r="F197" s="168" t="s">
        <v>219</v>
      </c>
      <c r="G197" s="165"/>
      <c r="H197" s="165"/>
      <c r="J197" s="177">
        <f>BK197</f>
        <v>0</v>
      </c>
      <c r="K197" s="165"/>
      <c r="L197" s="102"/>
      <c r="M197" s="106"/>
      <c r="N197" s="107"/>
      <c r="O197" s="107"/>
      <c r="P197" s="108">
        <f>P198</f>
        <v>0</v>
      </c>
      <c r="Q197" s="107"/>
      <c r="R197" s="108">
        <f>R198</f>
        <v>0</v>
      </c>
      <c r="S197" s="107"/>
      <c r="T197" s="109">
        <f>T198</f>
        <v>0</v>
      </c>
      <c r="AR197" s="103" t="s">
        <v>116</v>
      </c>
      <c r="AT197" s="110" t="s">
        <v>45</v>
      </c>
      <c r="AU197" s="110" t="s">
        <v>46</v>
      </c>
      <c r="AY197" s="103" t="s">
        <v>94</v>
      </c>
      <c r="BK197" s="111">
        <f>BK198</f>
        <v>0</v>
      </c>
    </row>
    <row r="198" spans="1:65" s="10" customFormat="1" ht="22.9" customHeight="1" x14ac:dyDescent="0.2">
      <c r="B198" s="102"/>
      <c r="C198" s="165"/>
      <c r="D198" s="166" t="s">
        <v>45</v>
      </c>
      <c r="E198" s="167" t="s">
        <v>349</v>
      </c>
      <c r="F198" s="167" t="s">
        <v>350</v>
      </c>
      <c r="G198" s="165"/>
      <c r="H198" s="165"/>
      <c r="J198" s="176">
        <f>BK198</f>
        <v>0</v>
      </c>
      <c r="K198" s="165"/>
      <c r="L198" s="102"/>
      <c r="M198" s="106"/>
      <c r="N198" s="107"/>
      <c r="O198" s="107"/>
      <c r="P198" s="108">
        <f>P199</f>
        <v>0</v>
      </c>
      <c r="Q198" s="107"/>
      <c r="R198" s="108">
        <f>R199</f>
        <v>0</v>
      </c>
      <c r="S198" s="107"/>
      <c r="T198" s="109">
        <f>T199</f>
        <v>0</v>
      </c>
      <c r="AR198" s="103" t="s">
        <v>116</v>
      </c>
      <c r="AT198" s="110" t="s">
        <v>45</v>
      </c>
      <c r="AU198" s="110" t="s">
        <v>53</v>
      </c>
      <c r="AY198" s="103" t="s">
        <v>94</v>
      </c>
      <c r="BK198" s="111">
        <f>BK199</f>
        <v>0</v>
      </c>
    </row>
    <row r="199" spans="1:65" s="2" customFormat="1" ht="14.45" customHeight="1" x14ac:dyDescent="0.2">
      <c r="A199" s="24"/>
      <c r="B199" s="114"/>
      <c r="C199" s="148" t="s">
        <v>351</v>
      </c>
      <c r="D199" s="148" t="s">
        <v>97</v>
      </c>
      <c r="E199" s="149" t="s">
        <v>352</v>
      </c>
      <c r="F199" s="150" t="s">
        <v>350</v>
      </c>
      <c r="G199" s="151" t="s">
        <v>119</v>
      </c>
      <c r="H199" s="152">
        <v>1</v>
      </c>
      <c r="I199" s="175">
        <f>'EL-Rekapitulace'!C24</f>
        <v>0</v>
      </c>
      <c r="J199" s="175">
        <f>ROUND(I199*H199,2)</f>
        <v>0</v>
      </c>
      <c r="K199" s="150" t="s">
        <v>1</v>
      </c>
      <c r="L199" s="25"/>
      <c r="M199" s="115" t="s">
        <v>1</v>
      </c>
      <c r="N199" s="116" t="s">
        <v>18</v>
      </c>
      <c r="O199" s="117">
        <v>0</v>
      </c>
      <c r="P199" s="117">
        <f>O199*H199</f>
        <v>0</v>
      </c>
      <c r="Q199" s="117">
        <v>0</v>
      </c>
      <c r="R199" s="117">
        <f>Q199*H199</f>
        <v>0</v>
      </c>
      <c r="S199" s="117">
        <v>0</v>
      </c>
      <c r="T199" s="118">
        <f>S199*H199</f>
        <v>0</v>
      </c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R199" s="119" t="s">
        <v>353</v>
      </c>
      <c r="AT199" s="119" t="s">
        <v>97</v>
      </c>
      <c r="AU199" s="119" t="s">
        <v>55</v>
      </c>
      <c r="AY199" s="15" t="s">
        <v>94</v>
      </c>
      <c r="BE199" s="120">
        <f>IF(N199="základní",J199,0)</f>
        <v>0</v>
      </c>
      <c r="BF199" s="120">
        <f>IF(N199="snížená",J199,0)</f>
        <v>0</v>
      </c>
      <c r="BG199" s="120">
        <f>IF(N199="zákl. přenesená",J199,0)</f>
        <v>0</v>
      </c>
      <c r="BH199" s="120">
        <f>IF(N199="sníž. přenesená",J199,0)</f>
        <v>0</v>
      </c>
      <c r="BI199" s="120">
        <f>IF(N199="nulová",J199,0)</f>
        <v>0</v>
      </c>
      <c r="BJ199" s="15" t="s">
        <v>53</v>
      </c>
      <c r="BK199" s="120">
        <f>ROUND(I199*H199,2)</f>
        <v>0</v>
      </c>
      <c r="BL199" s="15" t="s">
        <v>353</v>
      </c>
      <c r="BM199" s="119" t="s">
        <v>354</v>
      </c>
    </row>
    <row r="200" spans="1:65" s="10" customFormat="1" ht="25.9" customHeight="1" x14ac:dyDescent="0.2">
      <c r="B200" s="102"/>
      <c r="C200" s="165"/>
      <c r="D200" s="166" t="s">
        <v>45</v>
      </c>
      <c r="E200" s="168" t="s">
        <v>355</v>
      </c>
      <c r="F200" s="168" t="s">
        <v>356</v>
      </c>
      <c r="G200" s="165"/>
      <c r="H200" s="165"/>
      <c r="J200" s="177">
        <f>BK200</f>
        <v>0</v>
      </c>
      <c r="K200" s="165"/>
      <c r="L200" s="102"/>
      <c r="M200" s="106"/>
      <c r="N200" s="107"/>
      <c r="O200" s="107"/>
      <c r="P200" s="108">
        <f>SUM(P201:P208)</f>
        <v>0</v>
      </c>
      <c r="Q200" s="107"/>
      <c r="R200" s="108">
        <f>SUM(R201:R208)</f>
        <v>0</v>
      </c>
      <c r="S200" s="107"/>
      <c r="T200" s="109">
        <f>SUM(T201:T208)</f>
        <v>0</v>
      </c>
      <c r="AR200" s="103" t="s">
        <v>129</v>
      </c>
      <c r="AT200" s="110" t="s">
        <v>45</v>
      </c>
      <c r="AU200" s="110" t="s">
        <v>46</v>
      </c>
      <c r="AY200" s="103" t="s">
        <v>94</v>
      </c>
      <c r="BK200" s="111">
        <f>SUM(BK201:BK208)</f>
        <v>0</v>
      </c>
    </row>
    <row r="201" spans="1:65" s="2" customFormat="1" ht="14.45" customHeight="1" x14ac:dyDescent="0.2">
      <c r="A201" s="24"/>
      <c r="B201" s="114"/>
      <c r="C201" s="148" t="s">
        <v>357</v>
      </c>
      <c r="D201" s="148" t="s">
        <v>97</v>
      </c>
      <c r="E201" s="149" t="s">
        <v>358</v>
      </c>
      <c r="F201" s="150" t="s">
        <v>359</v>
      </c>
      <c r="G201" s="151" t="s">
        <v>119</v>
      </c>
      <c r="H201" s="152">
        <v>1</v>
      </c>
      <c r="I201" s="178"/>
      <c r="J201" s="175">
        <f>ROUND(I201*H201,2)</f>
        <v>0</v>
      </c>
      <c r="K201" s="150" t="s">
        <v>1</v>
      </c>
      <c r="L201" s="25"/>
      <c r="M201" s="115" t="s">
        <v>1</v>
      </c>
      <c r="N201" s="116" t="s">
        <v>18</v>
      </c>
      <c r="O201" s="117">
        <v>0</v>
      </c>
      <c r="P201" s="117">
        <f>O201*H201</f>
        <v>0</v>
      </c>
      <c r="Q201" s="117">
        <v>0</v>
      </c>
      <c r="R201" s="117">
        <f>Q201*H201</f>
        <v>0</v>
      </c>
      <c r="S201" s="117">
        <v>0</v>
      </c>
      <c r="T201" s="118">
        <f>S201*H201</f>
        <v>0</v>
      </c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R201" s="119" t="s">
        <v>102</v>
      </c>
      <c r="AT201" s="119" t="s">
        <v>97</v>
      </c>
      <c r="AU201" s="119" t="s">
        <v>53</v>
      </c>
      <c r="AY201" s="15" t="s">
        <v>94</v>
      </c>
      <c r="BE201" s="120">
        <f>IF(N201="základní",J201,0)</f>
        <v>0</v>
      </c>
      <c r="BF201" s="120">
        <f>IF(N201="snížená",J201,0)</f>
        <v>0</v>
      </c>
      <c r="BG201" s="120">
        <f>IF(N201="zákl. přenesená",J201,0)</f>
        <v>0</v>
      </c>
      <c r="BH201" s="120">
        <f>IF(N201="sníž. přenesená",J201,0)</f>
        <v>0</v>
      </c>
      <c r="BI201" s="120">
        <f>IF(N201="nulová",J201,0)</f>
        <v>0</v>
      </c>
      <c r="BJ201" s="15" t="s">
        <v>53</v>
      </c>
      <c r="BK201" s="120">
        <f>ROUND(I201*H201,2)</f>
        <v>0</v>
      </c>
      <c r="BL201" s="15" t="s">
        <v>102</v>
      </c>
      <c r="BM201" s="119" t="s">
        <v>360</v>
      </c>
    </row>
    <row r="202" spans="1:65" s="2" customFormat="1" ht="14.45" customHeight="1" x14ac:dyDescent="0.2">
      <c r="A202" s="24"/>
      <c r="B202" s="114"/>
      <c r="C202" s="148" t="s">
        <v>361</v>
      </c>
      <c r="D202" s="148" t="s">
        <v>97</v>
      </c>
      <c r="E202" s="149" t="s">
        <v>362</v>
      </c>
      <c r="F202" s="150" t="s">
        <v>363</v>
      </c>
      <c r="G202" s="151" t="s">
        <v>364</v>
      </c>
      <c r="H202" s="152">
        <v>70</v>
      </c>
      <c r="I202" s="178"/>
      <c r="J202" s="175">
        <f>ROUND(I202*H202,2)</f>
        <v>0</v>
      </c>
      <c r="K202" s="150" t="s">
        <v>1</v>
      </c>
      <c r="L202" s="25"/>
      <c r="M202" s="115" t="s">
        <v>1</v>
      </c>
      <c r="N202" s="116" t="s">
        <v>18</v>
      </c>
      <c r="O202" s="117">
        <v>0</v>
      </c>
      <c r="P202" s="117">
        <f>O202*H202</f>
        <v>0</v>
      </c>
      <c r="Q202" s="117">
        <v>0</v>
      </c>
      <c r="R202" s="117">
        <f>Q202*H202</f>
        <v>0</v>
      </c>
      <c r="S202" s="117">
        <v>0</v>
      </c>
      <c r="T202" s="118">
        <f>S202*H202</f>
        <v>0</v>
      </c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R202" s="119" t="s">
        <v>102</v>
      </c>
      <c r="AT202" s="119" t="s">
        <v>97</v>
      </c>
      <c r="AU202" s="119" t="s">
        <v>53</v>
      </c>
      <c r="AY202" s="15" t="s">
        <v>94</v>
      </c>
      <c r="BE202" s="120">
        <f>IF(N202="základní",J202,0)</f>
        <v>0</v>
      </c>
      <c r="BF202" s="120">
        <f>IF(N202="snížená",J202,0)</f>
        <v>0</v>
      </c>
      <c r="BG202" s="120">
        <f>IF(N202="zákl. přenesená",J202,0)</f>
        <v>0</v>
      </c>
      <c r="BH202" s="120">
        <f>IF(N202="sníž. přenesená",J202,0)</f>
        <v>0</v>
      </c>
      <c r="BI202" s="120">
        <f>IF(N202="nulová",J202,0)</f>
        <v>0</v>
      </c>
      <c r="BJ202" s="15" t="s">
        <v>53</v>
      </c>
      <c r="BK202" s="120">
        <f>ROUND(I202*H202,2)</f>
        <v>0</v>
      </c>
      <c r="BL202" s="15" t="s">
        <v>102</v>
      </c>
      <c r="BM202" s="119" t="s">
        <v>365</v>
      </c>
    </row>
    <row r="203" spans="1:65" s="11" customFormat="1" ht="22.5" x14ac:dyDescent="0.2">
      <c r="B203" s="121"/>
      <c r="C203" s="153"/>
      <c r="D203" s="154" t="s">
        <v>104</v>
      </c>
      <c r="E203" s="155" t="s">
        <v>1</v>
      </c>
      <c r="F203" s="156" t="s">
        <v>366</v>
      </c>
      <c r="G203" s="153"/>
      <c r="H203" s="155" t="s">
        <v>1</v>
      </c>
      <c r="I203" s="223"/>
      <c r="J203" s="153"/>
      <c r="K203" s="153"/>
      <c r="L203" s="121"/>
      <c r="M203" s="123"/>
      <c r="N203" s="124"/>
      <c r="O203" s="124"/>
      <c r="P203" s="124"/>
      <c r="Q203" s="124"/>
      <c r="R203" s="124"/>
      <c r="S203" s="124"/>
      <c r="T203" s="125"/>
      <c r="AT203" s="122" t="s">
        <v>104</v>
      </c>
      <c r="AU203" s="122" t="s">
        <v>53</v>
      </c>
      <c r="AV203" s="11" t="s">
        <v>53</v>
      </c>
      <c r="AW203" s="11" t="s">
        <v>12</v>
      </c>
      <c r="AX203" s="11" t="s">
        <v>46</v>
      </c>
      <c r="AY203" s="122" t="s">
        <v>94</v>
      </c>
    </row>
    <row r="204" spans="1:65" s="12" customFormat="1" x14ac:dyDescent="0.2">
      <c r="B204" s="126"/>
      <c r="C204" s="157"/>
      <c r="D204" s="154" t="s">
        <v>104</v>
      </c>
      <c r="E204" s="158" t="s">
        <v>1</v>
      </c>
      <c r="F204" s="159" t="s">
        <v>367</v>
      </c>
      <c r="G204" s="157"/>
      <c r="H204" s="160">
        <v>25</v>
      </c>
      <c r="I204" s="224"/>
      <c r="J204" s="157"/>
      <c r="K204" s="157"/>
      <c r="L204" s="126"/>
      <c r="M204" s="128"/>
      <c r="N204" s="129"/>
      <c r="O204" s="129"/>
      <c r="P204" s="129"/>
      <c r="Q204" s="129"/>
      <c r="R204" s="129"/>
      <c r="S204" s="129"/>
      <c r="T204" s="130"/>
      <c r="AT204" s="127" t="s">
        <v>104</v>
      </c>
      <c r="AU204" s="127" t="s">
        <v>53</v>
      </c>
      <c r="AV204" s="12" t="s">
        <v>55</v>
      </c>
      <c r="AW204" s="12" t="s">
        <v>12</v>
      </c>
      <c r="AX204" s="12" t="s">
        <v>46</v>
      </c>
      <c r="AY204" s="127" t="s">
        <v>94</v>
      </c>
    </row>
    <row r="205" spans="1:65" s="12" customFormat="1" x14ac:dyDescent="0.2">
      <c r="B205" s="126"/>
      <c r="C205" s="157"/>
      <c r="D205" s="154" t="s">
        <v>104</v>
      </c>
      <c r="E205" s="158" t="s">
        <v>1</v>
      </c>
      <c r="F205" s="159" t="s">
        <v>368</v>
      </c>
      <c r="G205" s="157"/>
      <c r="H205" s="160">
        <v>45</v>
      </c>
      <c r="I205" s="224"/>
      <c r="J205" s="157"/>
      <c r="K205" s="157"/>
      <c r="L205" s="126"/>
      <c r="M205" s="128"/>
      <c r="N205" s="129"/>
      <c r="O205" s="129"/>
      <c r="P205" s="129"/>
      <c r="Q205" s="129"/>
      <c r="R205" s="129"/>
      <c r="S205" s="129"/>
      <c r="T205" s="130"/>
      <c r="AT205" s="127" t="s">
        <v>104</v>
      </c>
      <c r="AU205" s="127" t="s">
        <v>53</v>
      </c>
      <c r="AV205" s="12" t="s">
        <v>55</v>
      </c>
      <c r="AW205" s="12" t="s">
        <v>12</v>
      </c>
      <c r="AX205" s="12" t="s">
        <v>46</v>
      </c>
      <c r="AY205" s="127" t="s">
        <v>94</v>
      </c>
    </row>
    <row r="206" spans="1:65" s="13" customFormat="1" x14ac:dyDescent="0.2">
      <c r="B206" s="131"/>
      <c r="C206" s="161"/>
      <c r="D206" s="154" t="s">
        <v>104</v>
      </c>
      <c r="E206" s="162" t="s">
        <v>1</v>
      </c>
      <c r="F206" s="163" t="s">
        <v>109</v>
      </c>
      <c r="G206" s="161"/>
      <c r="H206" s="164">
        <v>70</v>
      </c>
      <c r="I206" s="225"/>
      <c r="J206" s="161"/>
      <c r="K206" s="161"/>
      <c r="L206" s="131"/>
      <c r="M206" s="133"/>
      <c r="N206" s="134"/>
      <c r="O206" s="134"/>
      <c r="P206" s="134"/>
      <c r="Q206" s="134"/>
      <c r="R206" s="134"/>
      <c r="S206" s="134"/>
      <c r="T206" s="135"/>
      <c r="AT206" s="132" t="s">
        <v>104</v>
      </c>
      <c r="AU206" s="132" t="s">
        <v>53</v>
      </c>
      <c r="AV206" s="13" t="s">
        <v>102</v>
      </c>
      <c r="AW206" s="13" t="s">
        <v>12</v>
      </c>
      <c r="AX206" s="13" t="s">
        <v>53</v>
      </c>
      <c r="AY206" s="132" t="s">
        <v>94</v>
      </c>
    </row>
    <row r="207" spans="1:65" s="2" customFormat="1" ht="14.45" customHeight="1" x14ac:dyDescent="0.2">
      <c r="A207" s="24"/>
      <c r="B207" s="114"/>
      <c r="C207" s="148" t="s">
        <v>369</v>
      </c>
      <c r="D207" s="148" t="s">
        <v>97</v>
      </c>
      <c r="E207" s="149" t="s">
        <v>370</v>
      </c>
      <c r="F207" s="150" t="s">
        <v>371</v>
      </c>
      <c r="G207" s="151" t="s">
        <v>364</v>
      </c>
      <c r="H207" s="152">
        <v>40</v>
      </c>
      <c r="I207" s="178"/>
      <c r="J207" s="175">
        <f>ROUND(I207*H207,2)</f>
        <v>0</v>
      </c>
      <c r="K207" s="150" t="s">
        <v>1</v>
      </c>
      <c r="L207" s="25"/>
      <c r="M207" s="115" t="s">
        <v>1</v>
      </c>
      <c r="N207" s="116" t="s">
        <v>18</v>
      </c>
      <c r="O207" s="117">
        <v>0</v>
      </c>
      <c r="P207" s="117">
        <f>O207*H207</f>
        <v>0</v>
      </c>
      <c r="Q207" s="117">
        <v>0</v>
      </c>
      <c r="R207" s="117">
        <f>Q207*H207</f>
        <v>0</v>
      </c>
      <c r="S207" s="117">
        <v>0</v>
      </c>
      <c r="T207" s="118">
        <f>S207*H207</f>
        <v>0</v>
      </c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R207" s="119" t="s">
        <v>102</v>
      </c>
      <c r="AT207" s="119" t="s">
        <v>97</v>
      </c>
      <c r="AU207" s="119" t="s">
        <v>53</v>
      </c>
      <c r="AY207" s="15" t="s">
        <v>94</v>
      </c>
      <c r="BE207" s="120">
        <f>IF(N207="základní",J207,0)</f>
        <v>0</v>
      </c>
      <c r="BF207" s="120">
        <f>IF(N207="snížená",J207,0)</f>
        <v>0</v>
      </c>
      <c r="BG207" s="120">
        <f>IF(N207="zákl. přenesená",J207,0)</f>
        <v>0</v>
      </c>
      <c r="BH207" s="120">
        <f>IF(N207="sníž. přenesená",J207,0)</f>
        <v>0</v>
      </c>
      <c r="BI207" s="120">
        <f>IF(N207="nulová",J207,0)</f>
        <v>0</v>
      </c>
      <c r="BJ207" s="15" t="s">
        <v>53</v>
      </c>
      <c r="BK207" s="120">
        <f>ROUND(I207*H207,2)</f>
        <v>0</v>
      </c>
      <c r="BL207" s="15" t="s">
        <v>102</v>
      </c>
      <c r="BM207" s="119" t="s">
        <v>372</v>
      </c>
    </row>
    <row r="208" spans="1:65" s="2" customFormat="1" ht="26.25" customHeight="1" x14ac:dyDescent="0.2">
      <c r="A208" s="24"/>
      <c r="B208" s="114"/>
      <c r="C208" s="148" t="s">
        <v>373</v>
      </c>
      <c r="D208" s="148" t="s">
        <v>97</v>
      </c>
      <c r="E208" s="149" t="s">
        <v>374</v>
      </c>
      <c r="F208" s="150" t="s">
        <v>375</v>
      </c>
      <c r="G208" s="151" t="s">
        <v>364</v>
      </c>
      <c r="H208" s="152">
        <v>10</v>
      </c>
      <c r="I208" s="178"/>
      <c r="J208" s="175">
        <f>ROUND(I208*H208,2)</f>
        <v>0</v>
      </c>
      <c r="K208" s="150" t="s">
        <v>1</v>
      </c>
      <c r="L208" s="25"/>
      <c r="M208" s="139" t="s">
        <v>1</v>
      </c>
      <c r="N208" s="140" t="s">
        <v>18</v>
      </c>
      <c r="O208" s="141">
        <v>0</v>
      </c>
      <c r="P208" s="141">
        <f>O208*H208</f>
        <v>0</v>
      </c>
      <c r="Q208" s="141">
        <v>0</v>
      </c>
      <c r="R208" s="141">
        <f>Q208*H208</f>
        <v>0</v>
      </c>
      <c r="S208" s="141">
        <v>0</v>
      </c>
      <c r="T208" s="142">
        <f>S208*H208</f>
        <v>0</v>
      </c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R208" s="119" t="s">
        <v>102</v>
      </c>
      <c r="AT208" s="119" t="s">
        <v>97</v>
      </c>
      <c r="AU208" s="119" t="s">
        <v>53</v>
      </c>
      <c r="AY208" s="15" t="s">
        <v>94</v>
      </c>
      <c r="BE208" s="120">
        <f>IF(N208="základní",J208,0)</f>
        <v>0</v>
      </c>
      <c r="BF208" s="120">
        <f>IF(N208="snížená",J208,0)</f>
        <v>0</v>
      </c>
      <c r="BG208" s="120">
        <f>IF(N208="zákl. přenesená",J208,0)</f>
        <v>0</v>
      </c>
      <c r="BH208" s="120">
        <f>IF(N208="sníž. přenesená",J208,0)</f>
        <v>0</v>
      </c>
      <c r="BI208" s="120">
        <f>IF(N208="nulová",J208,0)</f>
        <v>0</v>
      </c>
      <c r="BJ208" s="15" t="s">
        <v>53</v>
      </c>
      <c r="BK208" s="120">
        <f>ROUND(I208*H208,2)</f>
        <v>0</v>
      </c>
      <c r="BL208" s="15" t="s">
        <v>102</v>
      </c>
      <c r="BM208" s="119" t="s">
        <v>376</v>
      </c>
    </row>
    <row r="209" spans="1:31" s="2" customFormat="1" ht="13.5" customHeight="1" x14ac:dyDescent="0.2">
      <c r="A209" s="24"/>
      <c r="B209" s="28"/>
      <c r="C209" s="174"/>
      <c r="D209" s="174"/>
      <c r="E209" s="174"/>
      <c r="F209" s="174"/>
      <c r="G209" s="174"/>
      <c r="H209" s="174"/>
      <c r="I209" s="29"/>
      <c r="J209" s="29"/>
      <c r="K209" s="29"/>
      <c r="L209" s="25"/>
      <c r="M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</row>
  </sheetData>
  <sheetProtection algorithmName="SHA-512" hashValue="Tkpd7XtgU94RLb7Lden2yCAOUJd74NX3r4+sd8X4L+klaltjqMvaVnu48bMk5vJxbk5eiXWHoFX3CdT0pSm1Gw==" saltValue="WelQKD/C3xPU/TK5mn9H5g==" spinCount="100000" sheet="1" objects="1" scenarios="1" formatCells="0" formatColumns="0" formatRows="0"/>
  <autoFilter ref="C70:K208" xr:uid="{00000000-0009-0000-0000-000001000000}"/>
  <mergeCells count="9">
    <mergeCell ref="E1:I1"/>
    <mergeCell ref="E35:H35"/>
    <mergeCell ref="E65:H65"/>
    <mergeCell ref="E67:H67"/>
    <mergeCell ref="L2:V2"/>
    <mergeCell ref="E7:H7"/>
    <mergeCell ref="E9:H9"/>
    <mergeCell ref="E11:H11"/>
    <mergeCell ref="E33:H33"/>
  </mergeCells>
  <pageMargins left="0.39370078740157483" right="0.39370078740157483" top="0.39370078740157483" bottom="0.39370078740157483" header="0" footer="0"/>
  <pageSetup paperSize="9" scale="89" fitToHeight="100" orientation="portrait" blackAndWhite="1" r:id="rId1"/>
  <headerFooter>
    <oddFooter>&amp;CStrana &amp;P z &amp;N</oddFooter>
  </headerFooter>
  <rowBreaks count="1" manualBreakCount="1">
    <brk id="59" min="1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4939B-95A6-48CD-939F-6FC28157F7E7}">
  <sheetPr>
    <pageSetUpPr fitToPage="1"/>
  </sheetPr>
  <dimension ref="A1:F31"/>
  <sheetViews>
    <sheetView workbookViewId="0">
      <selection activeCell="A32" sqref="A32"/>
    </sheetView>
  </sheetViews>
  <sheetFormatPr defaultRowHeight="15" x14ac:dyDescent="0.25"/>
  <cols>
    <col min="1" max="1" width="45.83203125" style="208" bestFit="1" customWidth="1"/>
    <col min="2" max="2" width="13.1640625" style="198" bestFit="1" customWidth="1"/>
    <col min="3" max="3" width="19.1640625" style="198" customWidth="1"/>
    <col min="4" max="5" width="9.33203125" style="197"/>
    <col min="6" max="6" width="5.33203125" style="197" hidden="1" customWidth="1"/>
    <col min="7" max="16384" width="9.33203125" style="197"/>
  </cols>
  <sheetData>
    <row r="1" spans="1:6" x14ac:dyDescent="0.25">
      <c r="A1" s="194" t="s">
        <v>811</v>
      </c>
      <c r="B1" s="195" t="s">
        <v>812</v>
      </c>
      <c r="C1" s="195" t="s">
        <v>813</v>
      </c>
      <c r="D1" s="196"/>
      <c r="F1" s="198">
        <f>SUM('EL-Rozpočet'!F12,'EL-Rozpočet'!F15,'EL-Rozpočet'!F18,'EL-Rozpočet'!F20,'EL-Rozpočet'!F22,'EL-Rozpočet'!F26:F27,'EL-Rozpočet'!F39,'EL-Rozpočet'!F47,'EL-Rozpočet'!F55,'EL-Rozpočet'!F58,'EL-Rozpočet'!F64,'EL-Rozpočet'!F66,'EL-Rozpočet'!F69,'EL-Rozpočet'!F71,'EL-Rozpočet'!F78,'EL-Rozpočet'!F84,'EL-Rozpočet'!F86,'EL-Rozpočet'!F96,'EL-Rozpočet'!F101,'EL-Rozpočet'!F104,'EL-Rozpočet'!F109,'EL-Rozpočet'!F111,'EL-Rozpočet'!F114,'EL-Rozpočet'!F123,'EL-Rozpočet'!F131,'EL-Rozpočet'!F135,'EL-Rozpočet'!F138,'EL-Rozpočet'!F140,'EL-Rozpočet'!F145)+SUM('EL-Rozpočet'!F148,'EL-Rozpočet'!F150,'EL-Rozpočet'!F152,'EL-Rozpočet'!F154,'EL-Rozpočet'!F160,'EL-Rozpočet'!F162,'EL-Rozpočet'!F165)</f>
        <v>0</v>
      </c>
    </row>
    <row r="2" spans="1:6" x14ac:dyDescent="0.25">
      <c r="A2" s="199" t="s">
        <v>814</v>
      </c>
      <c r="B2" s="200"/>
      <c r="C2" s="200"/>
      <c r="D2" s="196"/>
      <c r="F2" s="198">
        <f>SUM('EL-Rozpočet'!H12,'EL-Rozpočet'!H15,'EL-Rozpočet'!H18,'EL-Rozpočet'!H20,'EL-Rozpočet'!H22,'EL-Rozpočet'!H26:H27,'EL-Rozpočet'!H39,'EL-Rozpočet'!H47,'EL-Rozpočet'!H55,'EL-Rozpočet'!H58,'EL-Rozpočet'!H64,'EL-Rozpočet'!H66,'EL-Rozpočet'!H69,'EL-Rozpočet'!H71,'EL-Rozpočet'!H78,'EL-Rozpočet'!H84,'EL-Rozpočet'!H86,'EL-Rozpočet'!H96,'EL-Rozpočet'!H101,'EL-Rozpočet'!H104,'EL-Rozpočet'!H109,'EL-Rozpočet'!H111,'EL-Rozpočet'!H114,'EL-Rozpočet'!H123,'EL-Rozpočet'!H131,'EL-Rozpočet'!H135,'EL-Rozpočet'!H138,'EL-Rozpočet'!H140,'EL-Rozpočet'!H145)+SUM('EL-Rozpočet'!H148,'EL-Rozpočet'!H150,'EL-Rozpočet'!H152,'EL-Rozpočet'!H154,'EL-Rozpočet'!H160,'EL-Rozpočet'!H162,'EL-Rozpočet'!H165)</f>
        <v>0</v>
      </c>
    </row>
    <row r="3" spans="1:6" x14ac:dyDescent="0.25">
      <c r="A3" s="201" t="s">
        <v>815</v>
      </c>
      <c r="B3" s="202">
        <f>('EL-Rozpočet'!F10)</f>
        <v>0</v>
      </c>
      <c r="C3" s="202"/>
      <c r="D3" s="196"/>
    </row>
    <row r="4" spans="1:6" x14ac:dyDescent="0.25">
      <c r="A4" s="201" t="s">
        <v>816</v>
      </c>
      <c r="B4" s="202">
        <f>B3 * 'EL-Parametry'!B16 / 100</f>
        <v>0</v>
      </c>
      <c r="C4" s="202">
        <f>B3 * 'EL-Parametry'!B17 / 100</f>
        <v>0</v>
      </c>
      <c r="D4" s="196"/>
    </row>
    <row r="5" spans="1:6" x14ac:dyDescent="0.25">
      <c r="A5" s="201" t="s">
        <v>817</v>
      </c>
      <c r="B5" s="202"/>
      <c r="C5" s="202">
        <f>('EL-Rozpočet'!F242) + 0</f>
        <v>0</v>
      </c>
      <c r="D5" s="196"/>
    </row>
    <row r="6" spans="1:6" x14ac:dyDescent="0.25">
      <c r="A6" s="201" t="s">
        <v>818</v>
      </c>
      <c r="B6" s="202"/>
      <c r="C6" s="202">
        <f>('EL-Rozpočet'!H10) + ('EL-Rozpočet'!H242) + 0</f>
        <v>0</v>
      </c>
      <c r="D6" s="196"/>
    </row>
    <row r="7" spans="1:6" x14ac:dyDescent="0.25">
      <c r="A7" s="203" t="s">
        <v>819</v>
      </c>
      <c r="B7" s="204">
        <f>B3 + B4</f>
        <v>0</v>
      </c>
      <c r="C7" s="204">
        <f>C3 + C4 + C5 + C6</f>
        <v>0</v>
      </c>
      <c r="D7" s="196"/>
    </row>
    <row r="8" spans="1:6" x14ac:dyDescent="0.25">
      <c r="A8" s="201" t="s">
        <v>820</v>
      </c>
      <c r="B8" s="202"/>
      <c r="C8" s="202">
        <f>(C5 + C6) * 'EL-Parametry'!B18 / 100</f>
        <v>0</v>
      </c>
      <c r="D8" s="196"/>
    </row>
    <row r="9" spans="1:6" x14ac:dyDescent="0.25">
      <c r="A9" s="201" t="s">
        <v>821</v>
      </c>
      <c r="B9" s="202"/>
      <c r="C9" s="202">
        <f>0 + 0</f>
        <v>0</v>
      </c>
      <c r="D9" s="196"/>
    </row>
    <row r="10" spans="1:6" x14ac:dyDescent="0.25">
      <c r="A10" s="201" t="s">
        <v>822</v>
      </c>
      <c r="B10" s="202"/>
      <c r="C10" s="202">
        <f>0 + 0</f>
        <v>0</v>
      </c>
      <c r="D10" s="196"/>
    </row>
    <row r="11" spans="1:6" x14ac:dyDescent="0.25">
      <c r="A11" s="201" t="s">
        <v>823</v>
      </c>
      <c r="B11" s="202"/>
      <c r="C11" s="202">
        <f>(C9 + C10) * 'EL-Parametry'!B19 / 100</f>
        <v>0</v>
      </c>
      <c r="D11" s="196"/>
    </row>
    <row r="12" spans="1:6" x14ac:dyDescent="0.25">
      <c r="A12" s="203" t="s">
        <v>824</v>
      </c>
      <c r="B12" s="204">
        <f>B7</f>
        <v>0</v>
      </c>
      <c r="C12" s="204">
        <f>C7 + C8 + C9 + C10 + C11</f>
        <v>0</v>
      </c>
      <c r="D12" s="196"/>
    </row>
    <row r="13" spans="1:6" x14ac:dyDescent="0.25">
      <c r="A13" s="201" t="s">
        <v>825</v>
      </c>
      <c r="B13" s="202"/>
      <c r="C13" s="202">
        <f>(B12 + C12) * 'EL-Parametry'!B21 / 100</f>
        <v>0</v>
      </c>
      <c r="D13" s="196"/>
    </row>
    <row r="14" spans="1:6" x14ac:dyDescent="0.25">
      <c r="A14" s="201" t="s">
        <v>826</v>
      </c>
      <c r="B14" s="202"/>
      <c r="C14" s="202">
        <f>(B7 + C7) * 'EL-Parametry'!B22 / 100</f>
        <v>0</v>
      </c>
      <c r="D14" s="196"/>
    </row>
    <row r="15" spans="1:6" x14ac:dyDescent="0.25">
      <c r="A15" s="199" t="s">
        <v>827</v>
      </c>
      <c r="B15" s="200"/>
      <c r="C15" s="200">
        <f>B12 + C12 + C13 + C14</f>
        <v>0</v>
      </c>
      <c r="D15" s="196"/>
    </row>
    <row r="16" spans="1:6" x14ac:dyDescent="0.25">
      <c r="A16" s="201" t="s">
        <v>1</v>
      </c>
      <c r="B16" s="202"/>
      <c r="C16" s="202"/>
      <c r="D16" s="196"/>
    </row>
    <row r="17" spans="1:4" x14ac:dyDescent="0.25">
      <c r="A17" s="199" t="s">
        <v>828</v>
      </c>
      <c r="B17" s="200"/>
      <c r="C17" s="200"/>
      <c r="D17" s="196"/>
    </row>
    <row r="18" spans="1:4" x14ac:dyDescent="0.25">
      <c r="A18" s="201" t="s">
        <v>829</v>
      </c>
      <c r="B18" s="202"/>
      <c r="C18" s="202">
        <f>(B12 + C12) * 'EL-Parametry'!B20 / 100</f>
        <v>0</v>
      </c>
      <c r="D18" s="196"/>
    </row>
    <row r="19" spans="1:4" x14ac:dyDescent="0.25">
      <c r="A19" s="201" t="s">
        <v>830</v>
      </c>
      <c r="B19" s="202"/>
      <c r="C19" s="202">
        <f>C12 * 'EL-Parametry'!B23 / 100</f>
        <v>0</v>
      </c>
      <c r="D19" s="196"/>
    </row>
    <row r="20" spans="1:4" x14ac:dyDescent="0.25">
      <c r="A20" s="201" t="s">
        <v>831</v>
      </c>
      <c r="B20" s="202"/>
      <c r="C20" s="202">
        <f>C12 * 'EL-Parametry'!B24 / 100</f>
        <v>0</v>
      </c>
      <c r="D20" s="196"/>
    </row>
    <row r="21" spans="1:4" x14ac:dyDescent="0.25">
      <c r="A21" s="199" t="s">
        <v>832</v>
      </c>
      <c r="B21" s="200"/>
      <c r="C21" s="200">
        <f>C19 + C20 + C18</f>
        <v>0</v>
      </c>
      <c r="D21" s="196"/>
    </row>
    <row r="22" spans="1:4" x14ac:dyDescent="0.25">
      <c r="A22" s="201" t="s">
        <v>833</v>
      </c>
      <c r="B22" s="202"/>
      <c r="C22" s="202">
        <f>'EL-Parametry'!B25 * 'EL-Parametry'!B28 * (C15 * 'EL-Parametry'!B27)^'EL-Parametry'!B26</f>
        <v>0</v>
      </c>
      <c r="D22" s="196"/>
    </row>
    <row r="23" spans="1:4" x14ac:dyDescent="0.25">
      <c r="A23" s="201" t="s">
        <v>1</v>
      </c>
      <c r="B23" s="202"/>
      <c r="C23" s="202"/>
      <c r="D23" s="196"/>
    </row>
    <row r="24" spans="1:4" x14ac:dyDescent="0.25">
      <c r="A24" s="205" t="s">
        <v>834</v>
      </c>
      <c r="B24" s="206"/>
      <c r="C24" s="206">
        <f>C15 + C21 + C22</f>
        <v>0</v>
      </c>
      <c r="D24" s="196"/>
    </row>
    <row r="25" spans="1:4" x14ac:dyDescent="0.25">
      <c r="A25" s="201" t="s">
        <v>835</v>
      </c>
      <c r="B25" s="202">
        <f>(SUM('EL-Rozpočet'!F9)+SUM('EL-Rozpočet'!F12:F241)) + (SUM('EL-Rozpočet'!H9)+SUM('EL-Rozpočet'!H12:H240)) + B4 + C4 + C8 + C11 + C13 + C14 + C21 + C22</f>
        <v>0</v>
      </c>
      <c r="C25" s="202">
        <f>B25 * 'EL-Parametry'!B31 / 100</f>
        <v>0</v>
      </c>
      <c r="D25" s="196"/>
    </row>
    <row r="26" spans="1:4" x14ac:dyDescent="0.25">
      <c r="A26" s="201" t="s">
        <v>836</v>
      </c>
      <c r="B26" s="202">
        <f>(F1+SUM('EL-Rozpočet'!F167,'EL-Rozpočet'!F169,'EL-Rozpočet'!F173,'EL-Rozpočet'!F177,'EL-Rozpočet'!F183,'EL-Rozpočet'!F185,'EL-Rozpočet'!F189,'EL-Rozpočet'!F194,'EL-Rozpočet'!F199,'EL-Rozpočet'!F202,'EL-Rozpočet'!F205,'EL-Rozpočet'!F207,'EL-Rozpočet'!F209,'EL-Rozpočet'!F211,'EL-Rozpočet'!F217,'EL-Rozpočet'!F220,'EL-Rozpočet'!F222,'EL-Rozpočet'!F224,'EL-Rozpočet'!F228,'EL-Rozpočet'!F231,'EL-Rozpočet'!F233,'EL-Rozpočet'!F235,'EL-Rozpočet'!F237:F240)) + (F2+SUM('EL-Rozpočet'!H167,'EL-Rozpočet'!H169,'EL-Rozpočet'!H173,'EL-Rozpočet'!H177,'EL-Rozpočet'!H183,'EL-Rozpočet'!H185,'EL-Rozpočet'!H189,'EL-Rozpočet'!H194,'EL-Rozpočet'!H199,'EL-Rozpočet'!H202,'EL-Rozpočet'!H205,'EL-Rozpočet'!H207,'EL-Rozpočet'!H209,'EL-Rozpočet'!H211,'EL-Rozpočet'!H217,'EL-Rozpočet'!H220,'EL-Rozpočet'!H222,'EL-Rozpočet'!H224,'EL-Rozpočet'!H228,'EL-Rozpočet'!H231,'EL-Rozpočet'!H233,'EL-Rozpočet'!H235,'EL-Rozpočet'!H237:H240))</f>
        <v>0</v>
      </c>
      <c r="C26" s="202">
        <f>B26 * 'EL-Parametry'!B32 / 100</f>
        <v>0</v>
      </c>
      <c r="D26" s="196"/>
    </row>
    <row r="27" spans="1:4" x14ac:dyDescent="0.25">
      <c r="A27" s="205" t="s">
        <v>837</v>
      </c>
      <c r="B27" s="206"/>
      <c r="C27" s="206">
        <f>C24 + C25 + C26</f>
        <v>0</v>
      </c>
      <c r="D27" s="196"/>
    </row>
    <row r="28" spans="1:4" x14ac:dyDescent="0.25">
      <c r="A28" s="201" t="s">
        <v>1</v>
      </c>
      <c r="B28" s="202"/>
      <c r="C28" s="202"/>
      <c r="D28" s="196"/>
    </row>
    <row r="29" spans="1:4" x14ac:dyDescent="0.25">
      <c r="A29" s="199" t="s">
        <v>838</v>
      </c>
      <c r="B29" s="207" t="s">
        <v>839</v>
      </c>
      <c r="C29" s="207" t="s">
        <v>840</v>
      </c>
      <c r="D29" s="196"/>
    </row>
    <row r="30" spans="1:4" x14ac:dyDescent="0.25">
      <c r="A30" s="201" t="s">
        <v>841</v>
      </c>
      <c r="B30" s="202">
        <f>('EL-Rozpočet'!F10)</f>
        <v>0</v>
      </c>
      <c r="C30" s="202">
        <f>('EL-Rozpočet'!H10)</f>
        <v>0</v>
      </c>
      <c r="D30" s="196"/>
    </row>
    <row r="31" spans="1:4" x14ac:dyDescent="0.25">
      <c r="A31" s="201" t="s">
        <v>842</v>
      </c>
      <c r="B31" s="202">
        <f>('EL-Rozpočet'!F242)</f>
        <v>0</v>
      </c>
      <c r="C31" s="202">
        <f>('EL-Rozpočet'!H242)</f>
        <v>0</v>
      </c>
      <c r="D31" s="196"/>
    </row>
  </sheetData>
  <sheetProtection algorithmName="SHA-512" hashValue="awLjcR3rFSgxAQgw03/x94pUp8Ybke1Ah7JIIXH38057e6hyX3hbJ6OTRgEo5ZXKE8AZGzFCSED9vhn6TB5URw==" saltValue="lULe52StB1Tv6QiSE/tY4w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30EB6-4495-4B29-BCAE-CD2890BE015D}">
  <sheetPr>
    <pageSetUpPr fitToPage="1"/>
  </sheetPr>
  <dimension ref="A1:L24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7.1640625" style="208" bestFit="1" customWidth="1"/>
    <col min="2" max="2" width="71.6640625" style="208" customWidth="1"/>
    <col min="3" max="3" width="4.6640625" style="208" bestFit="1" customWidth="1"/>
    <col min="4" max="4" width="9.1640625" style="198" bestFit="1" customWidth="1"/>
    <col min="5" max="5" width="10.33203125" style="198" bestFit="1" customWidth="1"/>
    <col min="6" max="6" width="15.6640625" style="198" bestFit="1" customWidth="1"/>
    <col min="7" max="7" width="9.1640625" style="198" bestFit="1" customWidth="1"/>
    <col min="8" max="8" width="14.6640625" style="198" bestFit="1" customWidth="1"/>
    <col min="9" max="9" width="15.33203125" style="198" bestFit="1" customWidth="1"/>
    <col min="10" max="11" width="9.33203125" style="197"/>
    <col min="12" max="12" width="12.83203125" style="197" hidden="1" customWidth="1"/>
    <col min="13" max="16384" width="9.33203125" style="197"/>
  </cols>
  <sheetData>
    <row r="1" spans="1:12" x14ac:dyDescent="0.25">
      <c r="A1" s="194" t="s">
        <v>843</v>
      </c>
      <c r="B1" s="194" t="s">
        <v>811</v>
      </c>
      <c r="C1" s="194" t="s">
        <v>844</v>
      </c>
      <c r="D1" s="195" t="s">
        <v>845</v>
      </c>
      <c r="E1" s="195" t="s">
        <v>839</v>
      </c>
      <c r="F1" s="195" t="s">
        <v>846</v>
      </c>
      <c r="G1" s="195" t="s">
        <v>840</v>
      </c>
      <c r="H1" s="195" t="s">
        <v>847</v>
      </c>
      <c r="I1" s="195" t="s">
        <v>848</v>
      </c>
      <c r="J1" s="196"/>
      <c r="K1" s="196"/>
      <c r="L1" s="197">
        <f>'EL-Parametry'!B34/100*F13+'EL-Parametry'!B34/100*F14+'EL-Parametry'!B33/100*F16+'EL-Parametry'!B33/100*F17+'EL-Parametry'!B34/100*F19+'EL-Parametry'!B33/100*F21+'EL-Parametry'!B33/100*F23+'EL-Parametry'!B33/100*F24+'EL-Parametry'!B33/100*F25+'EL-Parametry'!B33/100*F40+'EL-Parametry'!B33/100*F41+'EL-Parametry'!B33/100*F42+'EL-Parametry'!B33/100*F43+'EL-Parametry'!B33/100*F44+'EL-Parametry'!B33/100*F45+'EL-Parametry'!B33/100*F46+'EL-Parametry'!B33/100*F48+'EL-Parametry'!B33/100*F49+'EL-Parametry'!B33/100*F50+'EL-Parametry'!B33/100*F51+'EL-Parametry'!B33/100*F52+'EL-Parametry'!B33/100*F53+'EL-Parametry'!B33/100*F54</f>
        <v>0</v>
      </c>
    </row>
    <row r="2" spans="1:12" ht="27" customHeight="1" x14ac:dyDescent="0.25">
      <c r="A2" s="209" t="s">
        <v>1</v>
      </c>
      <c r="B2" s="259" t="s">
        <v>849</v>
      </c>
      <c r="C2" s="209" t="s">
        <v>1</v>
      </c>
      <c r="D2" s="210"/>
      <c r="E2" s="210"/>
      <c r="F2" s="210"/>
      <c r="G2" s="210"/>
      <c r="H2" s="210"/>
      <c r="I2" s="210"/>
      <c r="J2" s="196"/>
      <c r="K2" s="196"/>
      <c r="L2" s="197">
        <f>L1+'EL-Parametry'!B33/100*F56+'EL-Parametry'!B33/100*F57+'EL-Parametry'!B35/100*F59+'EL-Parametry'!B35/100*F60+'EL-Parametry'!B35/100*F61+'EL-Parametry'!B35/100*F62+'EL-Parametry'!B35/100*F63+'EL-Parametry'!B35/100*F65+'EL-Parametry'!B35/100*F67+'EL-Parametry'!B33/100*F68+'EL-Parametry'!B33/100*F70+'EL-Parametry'!B33/100*F72+'EL-Parametry'!B33/100*F73+'EL-Parametry'!B33/100*F74+'EL-Parametry'!B33/100*F75+'EL-Parametry'!B33/100*F76+'EL-Parametry'!B33/100*F77+'EL-Parametry'!B33/100*F79+'EL-Parametry'!B33/100*F80+'EL-Parametry'!B33/100*F81+'EL-Parametry'!B33/100*F82+'EL-Parametry'!B33/100*F83+'EL-Parametry'!B33/100*F85</f>
        <v>0</v>
      </c>
    </row>
    <row r="3" spans="1:12" ht="41.25" customHeight="1" x14ac:dyDescent="0.25">
      <c r="A3" s="209" t="s">
        <v>1</v>
      </c>
      <c r="B3" s="260" t="s">
        <v>850</v>
      </c>
      <c r="C3" s="209" t="s">
        <v>1</v>
      </c>
      <c r="D3" s="210"/>
      <c r="E3" s="210"/>
      <c r="F3" s="210"/>
      <c r="G3" s="210"/>
      <c r="H3" s="210"/>
      <c r="I3" s="210"/>
      <c r="J3" s="196"/>
      <c r="K3" s="196"/>
      <c r="L3" s="197">
        <f>L2+'EL-Parametry'!B33/100*F87+'EL-Parametry'!B33/100*F88+'EL-Parametry'!B33/100*F89+'EL-Parametry'!B33/100*F90+'EL-Parametry'!B33/100*F91+'EL-Parametry'!B33/100*F92+'EL-Parametry'!B33/100*F93+'EL-Parametry'!B33/100*F94+'EL-Parametry'!B33/100*F95+'EL-Parametry'!B33/100*F97+'EL-Parametry'!B33/100*F98+'EL-Parametry'!B33/100*F99+'EL-Parametry'!B33/100*F100+'EL-Parametry'!B33/100*F102+'EL-Parametry'!B33/100*F103+'EL-Parametry'!B33/100*F105+'EL-Parametry'!B33/100*F106+'EL-Parametry'!B33/100*F107+'EL-Parametry'!B33/100*F108+'EL-Parametry'!B33/100*F110+'EL-Parametry'!B33/100*F112+'EL-Parametry'!B33/100*F113</f>
        <v>0</v>
      </c>
    </row>
    <row r="4" spans="1:12" ht="28.5" customHeight="1" x14ac:dyDescent="0.25">
      <c r="A4" s="209" t="s">
        <v>1</v>
      </c>
      <c r="B4" s="260" t="s">
        <v>851</v>
      </c>
      <c r="C4" s="209" t="s">
        <v>1</v>
      </c>
      <c r="D4" s="210"/>
      <c r="E4" s="210"/>
      <c r="F4" s="210"/>
      <c r="G4" s="210"/>
      <c r="H4" s="210"/>
      <c r="I4" s="210"/>
      <c r="J4" s="196"/>
      <c r="K4" s="196"/>
      <c r="L4" s="197">
        <f>L3+'EL-Parametry'!B33/100*F115+'EL-Parametry'!B33/100*F116+'EL-Parametry'!B33/100*F117+'EL-Parametry'!B33/100*F118+'EL-Parametry'!B33/100*F119+'EL-Parametry'!B34/100*F120+'EL-Parametry'!B34/100*F121+'EL-Parametry'!B34/100*F122+'EL-Parametry'!B34/100*F124+'EL-Parametry'!B34/100*F125+'EL-Parametry'!B33/100*F126+'EL-Parametry'!B33/100*F127+'EL-Parametry'!B33/100*F128+'EL-Parametry'!B33/100*F129+'EL-Parametry'!B33/100*F130+'EL-Parametry'!B33/100*F132+'EL-Parametry'!B33/100*F133+'EL-Parametry'!B33/100*F134+'EL-Parametry'!B33/100*F136+'EL-Parametry'!B33/100*F137+'EL-Parametry'!B33/100*F139+'EL-Parametry'!B33/100*F141</f>
        <v>0</v>
      </c>
    </row>
    <row r="5" spans="1:12" ht="45.75" customHeight="1" x14ac:dyDescent="0.25">
      <c r="A5" s="209" t="s">
        <v>1</v>
      </c>
      <c r="B5" s="260" t="s">
        <v>852</v>
      </c>
      <c r="C5" s="209" t="s">
        <v>1</v>
      </c>
      <c r="D5" s="210"/>
      <c r="E5" s="210"/>
      <c r="F5" s="210"/>
      <c r="G5" s="210"/>
      <c r="H5" s="210"/>
      <c r="I5" s="210"/>
      <c r="J5" s="196"/>
      <c r="K5" s="196"/>
      <c r="L5" s="197">
        <f>L4+'EL-Parametry'!B33/100*F142+'EL-Parametry'!B33/100*F143+'EL-Parametry'!B33/100*F144+'EL-Parametry'!B33/100*F146+'EL-Parametry'!B33/100*F147+'EL-Parametry'!B33/100*F149+'EL-Parametry'!B33/100*F151+'EL-Parametry'!B33/100*F153+'EL-Parametry'!B33/100*F155+'EL-Parametry'!B33/100*F156+'EL-Parametry'!B33/100*F157+'EL-Parametry'!B33/100*F158+'EL-Parametry'!B33/100*F159+'EL-Parametry'!B33/100*F161+'EL-Parametry'!B33/100*F163+'EL-Parametry'!B33/100*F164+'EL-Parametry'!B33/100*F166+'EL-Parametry'!B33/100*F168+'EL-Parametry'!B33/100*F170+'EL-Parametry'!B33/100*F171+'EL-Parametry'!B33/100*F172+'EL-Parametry'!B33/100*F174</f>
        <v>0</v>
      </c>
    </row>
    <row r="6" spans="1:12" ht="53.25" customHeight="1" x14ac:dyDescent="0.25">
      <c r="A6" s="209" t="s">
        <v>1</v>
      </c>
      <c r="B6" s="260" t="s">
        <v>853</v>
      </c>
      <c r="C6" s="209" t="s">
        <v>1</v>
      </c>
      <c r="D6" s="210"/>
      <c r="E6" s="210"/>
      <c r="F6" s="210"/>
      <c r="G6" s="210"/>
      <c r="H6" s="210"/>
      <c r="I6" s="210"/>
      <c r="J6" s="196"/>
      <c r="K6" s="196"/>
      <c r="L6" s="197">
        <f>L5+'EL-Parametry'!B33/100*F175+'EL-Parametry'!B33/100*F176+'EL-Parametry'!B35/100*F178+'EL-Parametry'!B35/100*F179+'EL-Parametry'!B35/100*F180+'EL-Parametry'!B34/100*F181+'EL-Parametry'!B33/100*F182+'EL-Parametry'!B33/100*F184+'EL-Parametry'!B35/100*F186+'EL-Parametry'!B35/100*F187+'EL-Parametry'!B35/100*F188+'EL-Parametry'!B33/100*F190+'EL-Parametry'!B33/100*F191+'EL-Parametry'!B33/100*F192+'EL-Parametry'!B33/100*F193+'EL-Parametry'!B34/100*F195+'EL-Parametry'!B34/100*F196+'EL-Parametry'!B34/100*F197+'EL-Parametry'!B34/100*F198+'EL-Parametry'!B33/100*F200+'EL-Parametry'!B33/100*F201+'EL-Parametry'!B33/100*F203</f>
        <v>0</v>
      </c>
    </row>
    <row r="7" spans="1:12" ht="81.75" customHeight="1" x14ac:dyDescent="0.25">
      <c r="A7" s="209" t="s">
        <v>1</v>
      </c>
      <c r="B7" s="260" t="s">
        <v>854</v>
      </c>
      <c r="C7" s="209" t="s">
        <v>1</v>
      </c>
      <c r="D7" s="210"/>
      <c r="E7" s="210"/>
      <c r="F7" s="210"/>
      <c r="G7" s="210"/>
      <c r="H7" s="210"/>
      <c r="I7" s="210"/>
      <c r="J7" s="196"/>
      <c r="K7" s="196"/>
    </row>
    <row r="8" spans="1:12" x14ac:dyDescent="0.25">
      <c r="A8" s="205" t="s">
        <v>1</v>
      </c>
      <c r="B8" s="205" t="s">
        <v>841</v>
      </c>
      <c r="C8" s="205" t="s">
        <v>1</v>
      </c>
      <c r="D8" s="206"/>
      <c r="E8" s="206"/>
      <c r="F8" s="206"/>
      <c r="G8" s="206"/>
      <c r="H8" s="206"/>
      <c r="I8" s="206"/>
      <c r="J8" s="196"/>
      <c r="K8" s="196"/>
    </row>
    <row r="9" spans="1:12" x14ac:dyDescent="0.25">
      <c r="A9" s="201" t="s">
        <v>53</v>
      </c>
      <c r="B9" s="201" t="s">
        <v>855</v>
      </c>
      <c r="C9" s="201" t="s">
        <v>856</v>
      </c>
      <c r="D9" s="202">
        <v>1</v>
      </c>
      <c r="E9" s="218"/>
      <c r="F9" s="202">
        <f>D9*E9</f>
        <v>0</v>
      </c>
      <c r="G9" s="218"/>
      <c r="H9" s="202">
        <f>D9*G9</f>
        <v>0</v>
      </c>
      <c r="I9" s="202">
        <f>F9+H9</f>
        <v>0</v>
      </c>
      <c r="J9" s="196"/>
      <c r="K9" s="196"/>
    </row>
    <row r="10" spans="1:12" x14ac:dyDescent="0.25">
      <c r="A10" s="205" t="s">
        <v>1</v>
      </c>
      <c r="B10" s="205" t="s">
        <v>857</v>
      </c>
      <c r="C10" s="205" t="s">
        <v>1</v>
      </c>
      <c r="D10" s="206"/>
      <c r="E10" s="219"/>
      <c r="F10" s="206">
        <f>SUM(F9:F9)</f>
        <v>0</v>
      </c>
      <c r="G10" s="219"/>
      <c r="H10" s="206">
        <f>SUM(H9:H9)</f>
        <v>0</v>
      </c>
      <c r="I10" s="206">
        <f>SUM(I9:I9)</f>
        <v>0</v>
      </c>
      <c r="J10" s="196"/>
      <c r="K10" s="196"/>
    </row>
    <row r="11" spans="1:12" x14ac:dyDescent="0.25">
      <c r="A11" s="205" t="s">
        <v>1</v>
      </c>
      <c r="B11" s="205" t="s">
        <v>842</v>
      </c>
      <c r="C11" s="205" t="s">
        <v>1</v>
      </c>
      <c r="D11" s="206"/>
      <c r="E11" s="219"/>
      <c r="F11" s="206"/>
      <c r="G11" s="219"/>
      <c r="H11" s="206"/>
      <c r="I11" s="206"/>
      <c r="J11" s="196"/>
      <c r="K11" s="196"/>
    </row>
    <row r="12" spans="1:12" x14ac:dyDescent="0.25">
      <c r="A12" s="209" t="s">
        <v>1</v>
      </c>
      <c r="B12" s="209" t="s">
        <v>858</v>
      </c>
      <c r="C12" s="209" t="s">
        <v>1</v>
      </c>
      <c r="D12" s="210"/>
      <c r="E12" s="220"/>
      <c r="F12" s="210"/>
      <c r="G12" s="220"/>
      <c r="H12" s="210"/>
      <c r="I12" s="210"/>
      <c r="J12" s="196"/>
      <c r="K12" s="196"/>
    </row>
    <row r="13" spans="1:12" x14ac:dyDescent="0.25">
      <c r="A13" s="201" t="s">
        <v>55</v>
      </c>
      <c r="B13" s="201" t="s">
        <v>859</v>
      </c>
      <c r="C13" s="201" t="s">
        <v>856</v>
      </c>
      <c r="D13" s="202">
        <v>8</v>
      </c>
      <c r="E13" s="218"/>
      <c r="F13" s="202">
        <f>D13*E13</f>
        <v>0</v>
      </c>
      <c r="G13" s="218"/>
      <c r="H13" s="202">
        <f>D13*G13</f>
        <v>0</v>
      </c>
      <c r="I13" s="202">
        <f>F13+H13</f>
        <v>0</v>
      </c>
      <c r="J13" s="196"/>
      <c r="K13" s="196"/>
    </row>
    <row r="14" spans="1:12" x14ac:dyDescent="0.25">
      <c r="A14" s="201" t="s">
        <v>116</v>
      </c>
      <c r="B14" s="201" t="s">
        <v>860</v>
      </c>
      <c r="C14" s="201" t="s">
        <v>856</v>
      </c>
      <c r="D14" s="202">
        <v>8</v>
      </c>
      <c r="E14" s="218"/>
      <c r="F14" s="202">
        <f>D14*E14</f>
        <v>0</v>
      </c>
      <c r="G14" s="218"/>
      <c r="H14" s="202">
        <f>D14*G14</f>
        <v>0</v>
      </c>
      <c r="I14" s="202">
        <f>F14+H14</f>
        <v>0</v>
      </c>
      <c r="J14" s="196"/>
      <c r="K14" s="196"/>
    </row>
    <row r="15" spans="1:12" x14ac:dyDescent="0.25">
      <c r="A15" s="209" t="s">
        <v>1</v>
      </c>
      <c r="B15" s="209" t="s">
        <v>861</v>
      </c>
      <c r="C15" s="209" t="s">
        <v>1</v>
      </c>
      <c r="D15" s="210"/>
      <c r="E15" s="220"/>
      <c r="F15" s="210"/>
      <c r="G15" s="220"/>
      <c r="H15" s="210"/>
      <c r="I15" s="210"/>
      <c r="J15" s="196"/>
      <c r="K15" s="196"/>
    </row>
    <row r="16" spans="1:12" x14ac:dyDescent="0.25">
      <c r="A16" s="201" t="s">
        <v>102</v>
      </c>
      <c r="B16" s="201" t="s">
        <v>862</v>
      </c>
      <c r="C16" s="201" t="s">
        <v>856</v>
      </c>
      <c r="D16" s="202">
        <v>4</v>
      </c>
      <c r="E16" s="218"/>
      <c r="F16" s="202">
        <f>D16*E16</f>
        <v>0</v>
      </c>
      <c r="G16" s="218"/>
      <c r="H16" s="202">
        <f>D16*G16</f>
        <v>0</v>
      </c>
      <c r="I16" s="202">
        <f>F16+H16</f>
        <v>0</v>
      </c>
      <c r="J16" s="196"/>
      <c r="K16" s="196"/>
    </row>
    <row r="17" spans="1:11" x14ac:dyDescent="0.25">
      <c r="A17" s="201" t="s">
        <v>129</v>
      </c>
      <c r="B17" s="201" t="s">
        <v>863</v>
      </c>
      <c r="C17" s="201" t="s">
        <v>856</v>
      </c>
      <c r="D17" s="202">
        <v>20</v>
      </c>
      <c r="E17" s="218"/>
      <c r="F17" s="202">
        <f>D17*E17</f>
        <v>0</v>
      </c>
      <c r="G17" s="218"/>
      <c r="H17" s="202">
        <f>D17*G17</f>
        <v>0</v>
      </c>
      <c r="I17" s="202">
        <f>F17+H17</f>
        <v>0</v>
      </c>
      <c r="J17" s="196"/>
      <c r="K17" s="196"/>
    </row>
    <row r="18" spans="1:11" x14ac:dyDescent="0.25">
      <c r="A18" s="209" t="s">
        <v>1</v>
      </c>
      <c r="B18" s="209" t="s">
        <v>864</v>
      </c>
      <c r="C18" s="209" t="s">
        <v>1</v>
      </c>
      <c r="D18" s="210"/>
      <c r="E18" s="220"/>
      <c r="F18" s="210"/>
      <c r="G18" s="220"/>
      <c r="H18" s="210"/>
      <c r="I18" s="210"/>
      <c r="J18" s="196"/>
      <c r="K18" s="196"/>
    </row>
    <row r="19" spans="1:11" x14ac:dyDescent="0.25">
      <c r="A19" s="201" t="s">
        <v>95</v>
      </c>
      <c r="B19" s="201" t="s">
        <v>865</v>
      </c>
      <c r="C19" s="201" t="s">
        <v>856</v>
      </c>
      <c r="D19" s="202">
        <v>48</v>
      </c>
      <c r="E19" s="218"/>
      <c r="F19" s="202">
        <f>D19*E19</f>
        <v>0</v>
      </c>
      <c r="G19" s="218"/>
      <c r="H19" s="202">
        <f>D19*G19</f>
        <v>0</v>
      </c>
      <c r="I19" s="202">
        <f>F19+H19</f>
        <v>0</v>
      </c>
      <c r="J19" s="196"/>
      <c r="K19" s="196"/>
    </row>
    <row r="20" spans="1:11" x14ac:dyDescent="0.25">
      <c r="A20" s="209" t="s">
        <v>1</v>
      </c>
      <c r="B20" s="209" t="s">
        <v>866</v>
      </c>
      <c r="C20" s="209" t="s">
        <v>1</v>
      </c>
      <c r="D20" s="210"/>
      <c r="E20" s="220"/>
      <c r="F20" s="210"/>
      <c r="G20" s="220"/>
      <c r="H20" s="210"/>
      <c r="I20" s="210"/>
      <c r="J20" s="196"/>
      <c r="K20" s="196"/>
    </row>
    <row r="21" spans="1:11" x14ac:dyDescent="0.25">
      <c r="A21" s="201" t="s">
        <v>139</v>
      </c>
      <c r="B21" s="201" t="s">
        <v>867</v>
      </c>
      <c r="C21" s="201" t="s">
        <v>856</v>
      </c>
      <c r="D21" s="202">
        <v>6</v>
      </c>
      <c r="E21" s="218"/>
      <c r="F21" s="202">
        <f>D21*E21</f>
        <v>0</v>
      </c>
      <c r="G21" s="218"/>
      <c r="H21" s="202">
        <f>D21*G21</f>
        <v>0</v>
      </c>
      <c r="I21" s="202">
        <f>F21+H21</f>
        <v>0</v>
      </c>
      <c r="J21" s="196"/>
      <c r="K21" s="196"/>
    </row>
    <row r="22" spans="1:11" x14ac:dyDescent="0.25">
      <c r="A22" s="209" t="s">
        <v>1</v>
      </c>
      <c r="B22" s="209" t="s">
        <v>868</v>
      </c>
      <c r="C22" s="209" t="s">
        <v>1</v>
      </c>
      <c r="D22" s="210"/>
      <c r="E22" s="220"/>
      <c r="F22" s="210"/>
      <c r="G22" s="220"/>
      <c r="H22" s="210"/>
      <c r="I22" s="210"/>
      <c r="J22" s="196"/>
      <c r="K22" s="196"/>
    </row>
    <row r="23" spans="1:11" x14ac:dyDescent="0.25">
      <c r="A23" s="201" t="s">
        <v>146</v>
      </c>
      <c r="B23" s="201" t="s">
        <v>869</v>
      </c>
      <c r="C23" s="201" t="s">
        <v>856</v>
      </c>
      <c r="D23" s="202">
        <v>8</v>
      </c>
      <c r="E23" s="218"/>
      <c r="F23" s="202">
        <f>D23*E23</f>
        <v>0</v>
      </c>
      <c r="G23" s="218"/>
      <c r="H23" s="202">
        <f>D23*G23</f>
        <v>0</v>
      </c>
      <c r="I23" s="202">
        <f>F23+H23</f>
        <v>0</v>
      </c>
      <c r="J23" s="196"/>
      <c r="K23" s="196"/>
    </row>
    <row r="24" spans="1:11" x14ac:dyDescent="0.25">
      <c r="A24" s="201" t="s">
        <v>110</v>
      </c>
      <c r="B24" s="201" t="s">
        <v>870</v>
      </c>
      <c r="C24" s="201" t="s">
        <v>856</v>
      </c>
      <c r="D24" s="202">
        <v>8</v>
      </c>
      <c r="E24" s="218"/>
      <c r="F24" s="202">
        <f>D24*E24</f>
        <v>0</v>
      </c>
      <c r="G24" s="218"/>
      <c r="H24" s="202">
        <f>D24*G24</f>
        <v>0</v>
      </c>
      <c r="I24" s="202">
        <f>F24+H24</f>
        <v>0</v>
      </c>
      <c r="J24" s="196"/>
      <c r="K24" s="196"/>
    </row>
    <row r="25" spans="1:11" x14ac:dyDescent="0.25">
      <c r="A25" s="201" t="s">
        <v>159</v>
      </c>
      <c r="B25" s="201" t="s">
        <v>871</v>
      </c>
      <c r="C25" s="201" t="s">
        <v>856</v>
      </c>
      <c r="D25" s="202">
        <v>18</v>
      </c>
      <c r="E25" s="218"/>
      <c r="F25" s="202">
        <f>D25*E25</f>
        <v>0</v>
      </c>
      <c r="G25" s="218"/>
      <c r="H25" s="202">
        <f>D25*G25</f>
        <v>0</v>
      </c>
      <c r="I25" s="202">
        <f>F25+H25</f>
        <v>0</v>
      </c>
      <c r="J25" s="196"/>
      <c r="K25" s="196"/>
    </row>
    <row r="26" spans="1:11" x14ac:dyDescent="0.25">
      <c r="A26" s="209" t="s">
        <v>1</v>
      </c>
      <c r="B26" s="209" t="s">
        <v>872</v>
      </c>
      <c r="C26" s="209" t="s">
        <v>1</v>
      </c>
      <c r="D26" s="210"/>
      <c r="E26" s="220"/>
      <c r="F26" s="210"/>
      <c r="G26" s="220"/>
      <c r="H26" s="210"/>
      <c r="I26" s="210"/>
      <c r="J26" s="196"/>
      <c r="K26" s="196"/>
    </row>
    <row r="27" spans="1:11" x14ac:dyDescent="0.25">
      <c r="A27" s="209" t="s">
        <v>1</v>
      </c>
      <c r="B27" s="209" t="s">
        <v>873</v>
      </c>
      <c r="C27" s="209" t="s">
        <v>1</v>
      </c>
      <c r="D27" s="210"/>
      <c r="E27" s="220"/>
      <c r="F27" s="210"/>
      <c r="G27" s="220"/>
      <c r="H27" s="210"/>
      <c r="I27" s="210"/>
      <c r="J27" s="196"/>
      <c r="K27" s="196"/>
    </row>
    <row r="28" spans="1:11" x14ac:dyDescent="0.25">
      <c r="A28" s="201" t="s">
        <v>163</v>
      </c>
      <c r="B28" s="201" t="s">
        <v>874</v>
      </c>
      <c r="C28" s="201" t="s">
        <v>856</v>
      </c>
      <c r="D28" s="202">
        <v>40</v>
      </c>
      <c r="E28" s="218"/>
      <c r="F28" s="202">
        <f t="shared" ref="F28:F38" si="0">D28*E28</f>
        <v>0</v>
      </c>
      <c r="G28" s="218"/>
      <c r="H28" s="202">
        <f t="shared" ref="H28:H38" si="1">D28*G28</f>
        <v>0</v>
      </c>
      <c r="I28" s="202">
        <f t="shared" ref="I28:I38" si="2">F28+H28</f>
        <v>0</v>
      </c>
      <c r="J28" s="196"/>
      <c r="K28" s="196"/>
    </row>
    <row r="29" spans="1:11" x14ac:dyDescent="0.25">
      <c r="A29" s="201" t="s">
        <v>166</v>
      </c>
      <c r="B29" s="201" t="s">
        <v>875</v>
      </c>
      <c r="C29" s="201" t="s">
        <v>856</v>
      </c>
      <c r="D29" s="202">
        <v>10</v>
      </c>
      <c r="E29" s="218"/>
      <c r="F29" s="202">
        <f t="shared" si="0"/>
        <v>0</v>
      </c>
      <c r="G29" s="218"/>
      <c r="H29" s="202">
        <f t="shared" si="1"/>
        <v>0</v>
      </c>
      <c r="I29" s="202">
        <f t="shared" si="2"/>
        <v>0</v>
      </c>
      <c r="J29" s="196"/>
      <c r="K29" s="196"/>
    </row>
    <row r="30" spans="1:11" x14ac:dyDescent="0.25">
      <c r="A30" s="201" t="s">
        <v>170</v>
      </c>
      <c r="B30" s="201" t="s">
        <v>876</v>
      </c>
      <c r="C30" s="201" t="s">
        <v>856</v>
      </c>
      <c r="D30" s="202">
        <v>80</v>
      </c>
      <c r="E30" s="218"/>
      <c r="F30" s="202">
        <f t="shared" si="0"/>
        <v>0</v>
      </c>
      <c r="G30" s="218"/>
      <c r="H30" s="202">
        <f t="shared" si="1"/>
        <v>0</v>
      </c>
      <c r="I30" s="202">
        <f t="shared" si="2"/>
        <v>0</v>
      </c>
      <c r="J30" s="196"/>
      <c r="K30" s="196"/>
    </row>
    <row r="31" spans="1:11" x14ac:dyDescent="0.25">
      <c r="A31" s="201" t="s">
        <v>176</v>
      </c>
      <c r="B31" s="201" t="s">
        <v>877</v>
      </c>
      <c r="C31" s="201" t="s">
        <v>125</v>
      </c>
      <c r="D31" s="202">
        <v>76</v>
      </c>
      <c r="E31" s="218"/>
      <c r="F31" s="202">
        <f t="shared" si="0"/>
        <v>0</v>
      </c>
      <c r="G31" s="218"/>
      <c r="H31" s="202">
        <f t="shared" si="1"/>
        <v>0</v>
      </c>
      <c r="I31" s="202">
        <f t="shared" si="2"/>
        <v>0</v>
      </c>
      <c r="J31" s="196"/>
      <c r="K31" s="196"/>
    </row>
    <row r="32" spans="1:11" x14ac:dyDescent="0.25">
      <c r="A32" s="201" t="s">
        <v>8</v>
      </c>
      <c r="B32" s="201" t="s">
        <v>878</v>
      </c>
      <c r="C32" s="201" t="s">
        <v>856</v>
      </c>
      <c r="D32" s="202">
        <v>9</v>
      </c>
      <c r="E32" s="218"/>
      <c r="F32" s="202">
        <f t="shared" si="0"/>
        <v>0</v>
      </c>
      <c r="G32" s="218"/>
      <c r="H32" s="202">
        <f t="shared" si="1"/>
        <v>0</v>
      </c>
      <c r="I32" s="202">
        <f t="shared" si="2"/>
        <v>0</v>
      </c>
      <c r="J32" s="196"/>
      <c r="K32" s="196"/>
    </row>
    <row r="33" spans="1:11" x14ac:dyDescent="0.25">
      <c r="A33" s="201" t="s">
        <v>185</v>
      </c>
      <c r="B33" s="201" t="s">
        <v>879</v>
      </c>
      <c r="C33" s="201" t="s">
        <v>856</v>
      </c>
      <c r="D33" s="202">
        <v>1</v>
      </c>
      <c r="E33" s="218"/>
      <c r="F33" s="202">
        <f t="shared" si="0"/>
        <v>0</v>
      </c>
      <c r="G33" s="218"/>
      <c r="H33" s="202">
        <f t="shared" si="1"/>
        <v>0</v>
      </c>
      <c r="I33" s="202">
        <f t="shared" si="2"/>
        <v>0</v>
      </c>
      <c r="J33" s="196"/>
      <c r="K33" s="196"/>
    </row>
    <row r="34" spans="1:11" x14ac:dyDescent="0.25">
      <c r="A34" s="201" t="s">
        <v>189</v>
      </c>
      <c r="B34" s="201" t="s">
        <v>880</v>
      </c>
      <c r="C34" s="201" t="s">
        <v>856</v>
      </c>
      <c r="D34" s="202">
        <v>1</v>
      </c>
      <c r="E34" s="218"/>
      <c r="F34" s="202">
        <f t="shared" si="0"/>
        <v>0</v>
      </c>
      <c r="G34" s="218"/>
      <c r="H34" s="202">
        <f t="shared" si="1"/>
        <v>0</v>
      </c>
      <c r="I34" s="202">
        <f t="shared" si="2"/>
        <v>0</v>
      </c>
      <c r="J34" s="196"/>
      <c r="K34" s="196"/>
    </row>
    <row r="35" spans="1:11" x14ac:dyDescent="0.25">
      <c r="A35" s="201" t="s">
        <v>194</v>
      </c>
      <c r="B35" s="201" t="s">
        <v>881</v>
      </c>
      <c r="C35" s="201" t="s">
        <v>856</v>
      </c>
      <c r="D35" s="202">
        <v>49</v>
      </c>
      <c r="E35" s="218"/>
      <c r="F35" s="202">
        <f t="shared" si="0"/>
        <v>0</v>
      </c>
      <c r="G35" s="218"/>
      <c r="H35" s="202">
        <f t="shared" si="1"/>
        <v>0</v>
      </c>
      <c r="I35" s="202">
        <f t="shared" si="2"/>
        <v>0</v>
      </c>
      <c r="J35" s="196"/>
      <c r="K35" s="196"/>
    </row>
    <row r="36" spans="1:11" x14ac:dyDescent="0.25">
      <c r="A36" s="201" t="s">
        <v>200</v>
      </c>
      <c r="B36" s="201" t="s">
        <v>882</v>
      </c>
      <c r="C36" s="201" t="s">
        <v>856</v>
      </c>
      <c r="D36" s="202">
        <v>3</v>
      </c>
      <c r="E36" s="218"/>
      <c r="F36" s="202">
        <f t="shared" si="0"/>
        <v>0</v>
      </c>
      <c r="G36" s="218"/>
      <c r="H36" s="202">
        <f t="shared" si="1"/>
        <v>0</v>
      </c>
      <c r="I36" s="202">
        <f t="shared" si="2"/>
        <v>0</v>
      </c>
      <c r="J36" s="196"/>
      <c r="K36" s="196"/>
    </row>
    <row r="37" spans="1:11" x14ac:dyDescent="0.25">
      <c r="A37" s="201" t="s">
        <v>208</v>
      </c>
      <c r="B37" s="201" t="s">
        <v>883</v>
      </c>
      <c r="C37" s="201" t="s">
        <v>856</v>
      </c>
      <c r="D37" s="202">
        <v>1</v>
      </c>
      <c r="E37" s="218"/>
      <c r="F37" s="202">
        <f t="shared" si="0"/>
        <v>0</v>
      </c>
      <c r="G37" s="218"/>
      <c r="H37" s="202">
        <f t="shared" si="1"/>
        <v>0</v>
      </c>
      <c r="I37" s="202">
        <f t="shared" si="2"/>
        <v>0</v>
      </c>
      <c r="J37" s="196"/>
      <c r="K37" s="196"/>
    </row>
    <row r="38" spans="1:11" x14ac:dyDescent="0.25">
      <c r="A38" s="201" t="s">
        <v>7</v>
      </c>
      <c r="B38" s="201" t="s">
        <v>884</v>
      </c>
      <c r="C38" s="201" t="s">
        <v>856</v>
      </c>
      <c r="D38" s="202">
        <v>1</v>
      </c>
      <c r="E38" s="218"/>
      <c r="F38" s="202">
        <f t="shared" si="0"/>
        <v>0</v>
      </c>
      <c r="G38" s="218"/>
      <c r="H38" s="202">
        <f t="shared" si="1"/>
        <v>0</v>
      </c>
      <c r="I38" s="202">
        <f t="shared" si="2"/>
        <v>0</v>
      </c>
      <c r="J38" s="196"/>
      <c r="K38" s="196"/>
    </row>
    <row r="39" spans="1:11" x14ac:dyDescent="0.25">
      <c r="A39" s="209" t="s">
        <v>1</v>
      </c>
      <c r="B39" s="209" t="s">
        <v>885</v>
      </c>
      <c r="C39" s="209" t="s">
        <v>1</v>
      </c>
      <c r="D39" s="210"/>
      <c r="E39" s="220"/>
      <c r="F39" s="210"/>
      <c r="G39" s="220"/>
      <c r="H39" s="210"/>
      <c r="I39" s="210"/>
      <c r="J39" s="196"/>
      <c r="K39" s="196"/>
    </row>
    <row r="40" spans="1:11" x14ac:dyDescent="0.25">
      <c r="A40" s="201" t="s">
        <v>218</v>
      </c>
      <c r="B40" s="201" t="s">
        <v>886</v>
      </c>
      <c r="C40" s="201" t="s">
        <v>856</v>
      </c>
      <c r="D40" s="202">
        <v>1</v>
      </c>
      <c r="E40" s="218"/>
      <c r="F40" s="202">
        <f t="shared" ref="F40:F46" si="3">D40*E40</f>
        <v>0</v>
      </c>
      <c r="G40" s="218"/>
      <c r="H40" s="202">
        <f t="shared" ref="H40:H46" si="4">D40*G40</f>
        <v>0</v>
      </c>
      <c r="I40" s="202">
        <f t="shared" ref="I40:I46" si="5">F40+H40</f>
        <v>0</v>
      </c>
      <c r="J40" s="196"/>
      <c r="K40" s="196"/>
    </row>
    <row r="41" spans="1:11" x14ac:dyDescent="0.25">
      <c r="A41" s="201" t="s">
        <v>225</v>
      </c>
      <c r="B41" s="201" t="s">
        <v>887</v>
      </c>
      <c r="C41" s="201" t="s">
        <v>856</v>
      </c>
      <c r="D41" s="202">
        <v>10</v>
      </c>
      <c r="E41" s="218"/>
      <c r="F41" s="202">
        <f t="shared" si="3"/>
        <v>0</v>
      </c>
      <c r="G41" s="218"/>
      <c r="H41" s="202">
        <f t="shared" si="4"/>
        <v>0</v>
      </c>
      <c r="I41" s="202">
        <f t="shared" si="5"/>
        <v>0</v>
      </c>
      <c r="J41" s="196"/>
      <c r="K41" s="196"/>
    </row>
    <row r="42" spans="1:11" x14ac:dyDescent="0.25">
      <c r="A42" s="201" t="s">
        <v>229</v>
      </c>
      <c r="B42" s="201" t="s">
        <v>888</v>
      </c>
      <c r="C42" s="201" t="s">
        <v>856</v>
      </c>
      <c r="D42" s="202">
        <v>2</v>
      </c>
      <c r="E42" s="218"/>
      <c r="F42" s="202">
        <f t="shared" si="3"/>
        <v>0</v>
      </c>
      <c r="G42" s="218"/>
      <c r="H42" s="202">
        <f t="shared" si="4"/>
        <v>0</v>
      </c>
      <c r="I42" s="202">
        <f t="shared" si="5"/>
        <v>0</v>
      </c>
      <c r="J42" s="196"/>
      <c r="K42" s="196"/>
    </row>
    <row r="43" spans="1:11" x14ac:dyDescent="0.25">
      <c r="A43" s="201" t="s">
        <v>235</v>
      </c>
      <c r="B43" s="201" t="s">
        <v>889</v>
      </c>
      <c r="C43" s="201" t="s">
        <v>856</v>
      </c>
      <c r="D43" s="202">
        <v>1</v>
      </c>
      <c r="E43" s="218"/>
      <c r="F43" s="202">
        <f t="shared" si="3"/>
        <v>0</v>
      </c>
      <c r="G43" s="218"/>
      <c r="H43" s="202">
        <f t="shared" si="4"/>
        <v>0</v>
      </c>
      <c r="I43" s="202">
        <f t="shared" si="5"/>
        <v>0</v>
      </c>
      <c r="J43" s="196"/>
      <c r="K43" s="196"/>
    </row>
    <row r="44" spans="1:11" x14ac:dyDescent="0.25">
      <c r="A44" s="201" t="s">
        <v>239</v>
      </c>
      <c r="B44" s="201" t="s">
        <v>890</v>
      </c>
      <c r="C44" s="201" t="s">
        <v>856</v>
      </c>
      <c r="D44" s="202">
        <v>3</v>
      </c>
      <c r="E44" s="218"/>
      <c r="F44" s="202">
        <f t="shared" si="3"/>
        <v>0</v>
      </c>
      <c r="G44" s="218"/>
      <c r="H44" s="202">
        <f t="shared" si="4"/>
        <v>0</v>
      </c>
      <c r="I44" s="202">
        <f t="shared" si="5"/>
        <v>0</v>
      </c>
      <c r="J44" s="196"/>
      <c r="K44" s="196"/>
    </row>
    <row r="45" spans="1:11" x14ac:dyDescent="0.25">
      <c r="A45" s="201" t="s">
        <v>246</v>
      </c>
      <c r="B45" s="201" t="s">
        <v>891</v>
      </c>
      <c r="C45" s="201" t="s">
        <v>856</v>
      </c>
      <c r="D45" s="202">
        <v>4</v>
      </c>
      <c r="E45" s="218"/>
      <c r="F45" s="202">
        <f t="shared" si="3"/>
        <v>0</v>
      </c>
      <c r="G45" s="218"/>
      <c r="H45" s="202">
        <f t="shared" si="4"/>
        <v>0</v>
      </c>
      <c r="I45" s="202">
        <f t="shared" si="5"/>
        <v>0</v>
      </c>
      <c r="J45" s="196"/>
      <c r="K45" s="196"/>
    </row>
    <row r="46" spans="1:11" x14ac:dyDescent="0.25">
      <c r="A46" s="201" t="s">
        <v>251</v>
      </c>
      <c r="B46" s="201" t="s">
        <v>892</v>
      </c>
      <c r="C46" s="201" t="s">
        <v>856</v>
      </c>
      <c r="D46" s="202">
        <v>1</v>
      </c>
      <c r="E46" s="218"/>
      <c r="F46" s="202">
        <f t="shared" si="3"/>
        <v>0</v>
      </c>
      <c r="G46" s="218"/>
      <c r="H46" s="202">
        <f t="shared" si="4"/>
        <v>0</v>
      </c>
      <c r="I46" s="202">
        <f t="shared" si="5"/>
        <v>0</v>
      </c>
      <c r="J46" s="196"/>
      <c r="K46" s="196"/>
    </row>
    <row r="47" spans="1:11" x14ac:dyDescent="0.25">
      <c r="A47" s="209" t="s">
        <v>1</v>
      </c>
      <c r="B47" s="209" t="s">
        <v>893</v>
      </c>
      <c r="C47" s="209" t="s">
        <v>1</v>
      </c>
      <c r="D47" s="210"/>
      <c r="E47" s="220"/>
      <c r="F47" s="210"/>
      <c r="G47" s="220"/>
      <c r="H47" s="210"/>
      <c r="I47" s="210"/>
      <c r="J47" s="196"/>
      <c r="K47" s="196"/>
    </row>
    <row r="48" spans="1:11" x14ac:dyDescent="0.25">
      <c r="A48" s="201" t="s">
        <v>256</v>
      </c>
      <c r="B48" s="201" t="s">
        <v>894</v>
      </c>
      <c r="C48" s="201" t="s">
        <v>856</v>
      </c>
      <c r="D48" s="202">
        <v>1</v>
      </c>
      <c r="E48" s="218"/>
      <c r="F48" s="202">
        <f t="shared" ref="F48:F54" si="6">D48*E48</f>
        <v>0</v>
      </c>
      <c r="G48" s="218"/>
      <c r="H48" s="202">
        <f t="shared" ref="H48:H54" si="7">D48*G48</f>
        <v>0</v>
      </c>
      <c r="I48" s="202">
        <f t="shared" ref="I48:I54" si="8">F48+H48</f>
        <v>0</v>
      </c>
      <c r="J48" s="196"/>
      <c r="K48" s="196"/>
    </row>
    <row r="49" spans="1:11" x14ac:dyDescent="0.25">
      <c r="A49" s="201" t="s">
        <v>260</v>
      </c>
      <c r="B49" s="201" t="s">
        <v>895</v>
      </c>
      <c r="C49" s="201" t="s">
        <v>856</v>
      </c>
      <c r="D49" s="202">
        <v>1</v>
      </c>
      <c r="E49" s="218"/>
      <c r="F49" s="202">
        <f t="shared" si="6"/>
        <v>0</v>
      </c>
      <c r="G49" s="218"/>
      <c r="H49" s="202">
        <f t="shared" si="7"/>
        <v>0</v>
      </c>
      <c r="I49" s="202">
        <f t="shared" si="8"/>
        <v>0</v>
      </c>
      <c r="J49" s="196"/>
      <c r="K49" s="196"/>
    </row>
    <row r="50" spans="1:11" x14ac:dyDescent="0.25">
      <c r="A50" s="201" t="s">
        <v>264</v>
      </c>
      <c r="B50" s="201" t="s">
        <v>896</v>
      </c>
      <c r="C50" s="201" t="s">
        <v>856</v>
      </c>
      <c r="D50" s="202">
        <v>5</v>
      </c>
      <c r="E50" s="218"/>
      <c r="F50" s="202">
        <f t="shared" si="6"/>
        <v>0</v>
      </c>
      <c r="G50" s="218"/>
      <c r="H50" s="202">
        <f t="shared" si="7"/>
        <v>0</v>
      </c>
      <c r="I50" s="202">
        <f t="shared" si="8"/>
        <v>0</v>
      </c>
      <c r="J50" s="196"/>
      <c r="K50" s="196"/>
    </row>
    <row r="51" spans="1:11" x14ac:dyDescent="0.25">
      <c r="A51" s="201" t="s">
        <v>222</v>
      </c>
      <c r="B51" s="201" t="s">
        <v>897</v>
      </c>
      <c r="C51" s="201" t="s">
        <v>856</v>
      </c>
      <c r="D51" s="202">
        <v>1</v>
      </c>
      <c r="E51" s="218"/>
      <c r="F51" s="202">
        <f t="shared" si="6"/>
        <v>0</v>
      </c>
      <c r="G51" s="218"/>
      <c r="H51" s="202">
        <f t="shared" si="7"/>
        <v>0</v>
      </c>
      <c r="I51" s="202">
        <f t="shared" si="8"/>
        <v>0</v>
      </c>
      <c r="J51" s="196"/>
      <c r="K51" s="196"/>
    </row>
    <row r="52" spans="1:11" x14ac:dyDescent="0.25">
      <c r="A52" s="201" t="s">
        <v>51</v>
      </c>
      <c r="B52" s="201" t="s">
        <v>898</v>
      </c>
      <c r="C52" s="201" t="s">
        <v>856</v>
      </c>
      <c r="D52" s="202">
        <v>3</v>
      </c>
      <c r="E52" s="218"/>
      <c r="F52" s="202">
        <f t="shared" si="6"/>
        <v>0</v>
      </c>
      <c r="G52" s="218"/>
      <c r="H52" s="202">
        <f t="shared" si="7"/>
        <v>0</v>
      </c>
      <c r="I52" s="202">
        <f t="shared" si="8"/>
        <v>0</v>
      </c>
      <c r="J52" s="196"/>
      <c r="K52" s="196"/>
    </row>
    <row r="53" spans="1:11" x14ac:dyDescent="0.25">
      <c r="A53" s="201" t="s">
        <v>276</v>
      </c>
      <c r="B53" s="201" t="s">
        <v>899</v>
      </c>
      <c r="C53" s="201" t="s">
        <v>856</v>
      </c>
      <c r="D53" s="202">
        <v>1</v>
      </c>
      <c r="E53" s="218"/>
      <c r="F53" s="202">
        <f t="shared" si="6"/>
        <v>0</v>
      </c>
      <c r="G53" s="218"/>
      <c r="H53" s="202">
        <f t="shared" si="7"/>
        <v>0</v>
      </c>
      <c r="I53" s="202">
        <f t="shared" si="8"/>
        <v>0</v>
      </c>
      <c r="J53" s="196"/>
      <c r="K53" s="196"/>
    </row>
    <row r="54" spans="1:11" x14ac:dyDescent="0.25">
      <c r="A54" s="201" t="s">
        <v>280</v>
      </c>
      <c r="B54" s="201" t="s">
        <v>900</v>
      </c>
      <c r="C54" s="201" t="s">
        <v>125</v>
      </c>
      <c r="D54" s="202">
        <v>30</v>
      </c>
      <c r="E54" s="218"/>
      <c r="F54" s="202">
        <f t="shared" si="6"/>
        <v>0</v>
      </c>
      <c r="G54" s="218"/>
      <c r="H54" s="202">
        <f t="shared" si="7"/>
        <v>0</v>
      </c>
      <c r="I54" s="202">
        <f t="shared" si="8"/>
        <v>0</v>
      </c>
      <c r="J54" s="196"/>
      <c r="K54" s="196"/>
    </row>
    <row r="55" spans="1:11" x14ac:dyDescent="0.25">
      <c r="A55" s="209" t="s">
        <v>1</v>
      </c>
      <c r="B55" s="209" t="s">
        <v>866</v>
      </c>
      <c r="C55" s="209" t="s">
        <v>1</v>
      </c>
      <c r="D55" s="210"/>
      <c r="E55" s="220"/>
      <c r="F55" s="210"/>
      <c r="G55" s="220"/>
      <c r="H55" s="210"/>
      <c r="I55" s="210"/>
      <c r="J55" s="196"/>
      <c r="K55" s="196"/>
    </row>
    <row r="56" spans="1:11" x14ac:dyDescent="0.25">
      <c r="A56" s="201" t="s">
        <v>285</v>
      </c>
      <c r="B56" s="201" t="s">
        <v>901</v>
      </c>
      <c r="C56" s="201" t="s">
        <v>856</v>
      </c>
      <c r="D56" s="202">
        <v>1</v>
      </c>
      <c r="E56" s="218"/>
      <c r="F56" s="202">
        <f>D56*E56</f>
        <v>0</v>
      </c>
      <c r="G56" s="218"/>
      <c r="H56" s="202">
        <f>D56*G56</f>
        <v>0</v>
      </c>
      <c r="I56" s="202">
        <f>F56+H56</f>
        <v>0</v>
      </c>
      <c r="J56" s="196"/>
      <c r="K56" s="196"/>
    </row>
    <row r="57" spans="1:11" x14ac:dyDescent="0.25">
      <c r="A57" s="201" t="s">
        <v>290</v>
      </c>
      <c r="B57" s="201" t="s">
        <v>902</v>
      </c>
      <c r="C57" s="201" t="s">
        <v>856</v>
      </c>
      <c r="D57" s="202">
        <v>2</v>
      </c>
      <c r="E57" s="218"/>
      <c r="F57" s="202">
        <f>D57*E57</f>
        <v>0</v>
      </c>
      <c r="G57" s="218"/>
      <c r="H57" s="202">
        <f>D57*G57</f>
        <v>0</v>
      </c>
      <c r="I57" s="202">
        <f>F57+H57</f>
        <v>0</v>
      </c>
      <c r="J57" s="196"/>
      <c r="K57" s="196"/>
    </row>
    <row r="58" spans="1:11" x14ac:dyDescent="0.25">
      <c r="A58" s="209" t="s">
        <v>1</v>
      </c>
      <c r="B58" s="209" t="s">
        <v>903</v>
      </c>
      <c r="C58" s="209" t="s">
        <v>1</v>
      </c>
      <c r="D58" s="210"/>
      <c r="E58" s="220"/>
      <c r="F58" s="210"/>
      <c r="G58" s="220"/>
      <c r="H58" s="210"/>
      <c r="I58" s="210"/>
      <c r="J58" s="196"/>
      <c r="K58" s="196"/>
    </row>
    <row r="59" spans="1:11" x14ac:dyDescent="0.25">
      <c r="A59" s="201" t="s">
        <v>296</v>
      </c>
      <c r="B59" s="201" t="s">
        <v>904</v>
      </c>
      <c r="C59" s="201" t="s">
        <v>856</v>
      </c>
      <c r="D59" s="202">
        <v>1</v>
      </c>
      <c r="E59" s="218"/>
      <c r="F59" s="202">
        <f>D59*E59</f>
        <v>0</v>
      </c>
      <c r="G59" s="218"/>
      <c r="H59" s="202">
        <f>D59*G59</f>
        <v>0</v>
      </c>
      <c r="I59" s="202">
        <f>F59+H59</f>
        <v>0</v>
      </c>
      <c r="J59" s="196"/>
      <c r="K59" s="196"/>
    </row>
    <row r="60" spans="1:11" x14ac:dyDescent="0.25">
      <c r="A60" s="201" t="s">
        <v>300</v>
      </c>
      <c r="B60" s="201" t="s">
        <v>905</v>
      </c>
      <c r="C60" s="201" t="s">
        <v>856</v>
      </c>
      <c r="D60" s="202">
        <v>1</v>
      </c>
      <c r="E60" s="218"/>
      <c r="F60" s="202">
        <f>D60*E60</f>
        <v>0</v>
      </c>
      <c r="G60" s="218"/>
      <c r="H60" s="202">
        <f>D60*G60</f>
        <v>0</v>
      </c>
      <c r="I60" s="202">
        <f>F60+H60</f>
        <v>0</v>
      </c>
      <c r="J60" s="196"/>
      <c r="K60" s="196"/>
    </row>
    <row r="61" spans="1:11" x14ac:dyDescent="0.25">
      <c r="A61" s="201" t="s">
        <v>305</v>
      </c>
      <c r="B61" s="201" t="s">
        <v>906</v>
      </c>
      <c r="C61" s="201" t="s">
        <v>856</v>
      </c>
      <c r="D61" s="202">
        <v>1</v>
      </c>
      <c r="E61" s="218"/>
      <c r="F61" s="202">
        <f>D61*E61</f>
        <v>0</v>
      </c>
      <c r="G61" s="218"/>
      <c r="H61" s="202">
        <f>D61*G61</f>
        <v>0</v>
      </c>
      <c r="I61" s="202">
        <f>F61+H61</f>
        <v>0</v>
      </c>
      <c r="J61" s="196"/>
      <c r="K61" s="196"/>
    </row>
    <row r="62" spans="1:11" x14ac:dyDescent="0.25">
      <c r="A62" s="201" t="s">
        <v>309</v>
      </c>
      <c r="B62" s="201" t="s">
        <v>907</v>
      </c>
      <c r="C62" s="201" t="s">
        <v>364</v>
      </c>
      <c r="D62" s="202">
        <v>4</v>
      </c>
      <c r="E62" s="218"/>
      <c r="F62" s="202">
        <f>D62*E62</f>
        <v>0</v>
      </c>
      <c r="G62" s="218"/>
      <c r="H62" s="202">
        <f>D62*G62</f>
        <v>0</v>
      </c>
      <c r="I62" s="202">
        <f>F62+H62</f>
        <v>0</v>
      </c>
      <c r="J62" s="196"/>
      <c r="K62" s="196"/>
    </row>
    <row r="63" spans="1:11" x14ac:dyDescent="0.25">
      <c r="A63" s="201" t="s">
        <v>313</v>
      </c>
      <c r="B63" s="201" t="s">
        <v>908</v>
      </c>
      <c r="C63" s="201" t="s">
        <v>856</v>
      </c>
      <c r="D63" s="202">
        <v>1</v>
      </c>
      <c r="E63" s="218"/>
      <c r="F63" s="202">
        <f>D63*E63</f>
        <v>0</v>
      </c>
      <c r="G63" s="218"/>
      <c r="H63" s="202">
        <f>D63*G63</f>
        <v>0</v>
      </c>
      <c r="I63" s="202">
        <f>F63+H63</f>
        <v>0</v>
      </c>
      <c r="J63" s="196"/>
      <c r="K63" s="196"/>
    </row>
    <row r="64" spans="1:11" x14ac:dyDescent="0.25">
      <c r="A64" s="209" t="s">
        <v>1</v>
      </c>
      <c r="B64" s="209" t="s">
        <v>909</v>
      </c>
      <c r="C64" s="209" t="s">
        <v>1</v>
      </c>
      <c r="D64" s="210"/>
      <c r="E64" s="220"/>
      <c r="F64" s="210"/>
      <c r="G64" s="220"/>
      <c r="H64" s="210"/>
      <c r="I64" s="210"/>
      <c r="J64" s="196"/>
      <c r="K64" s="196"/>
    </row>
    <row r="65" spans="1:11" x14ac:dyDescent="0.25">
      <c r="A65" s="201" t="s">
        <v>319</v>
      </c>
      <c r="B65" s="201" t="s">
        <v>910</v>
      </c>
      <c r="C65" s="201" t="s">
        <v>856</v>
      </c>
      <c r="D65" s="202">
        <v>1</v>
      </c>
      <c r="E65" s="218"/>
      <c r="F65" s="202">
        <f>D65*E65</f>
        <v>0</v>
      </c>
      <c r="G65" s="218"/>
      <c r="H65" s="202">
        <f>D65*G65</f>
        <v>0</v>
      </c>
      <c r="I65" s="202">
        <f>F65+H65</f>
        <v>0</v>
      </c>
      <c r="J65" s="196"/>
      <c r="K65" s="196"/>
    </row>
    <row r="66" spans="1:11" x14ac:dyDescent="0.25">
      <c r="A66" s="209" t="s">
        <v>1</v>
      </c>
      <c r="B66" s="209" t="s">
        <v>911</v>
      </c>
      <c r="C66" s="209" t="s">
        <v>1</v>
      </c>
      <c r="D66" s="210"/>
      <c r="E66" s="220"/>
      <c r="F66" s="210"/>
      <c r="G66" s="220"/>
      <c r="H66" s="210"/>
      <c r="I66" s="210"/>
      <c r="J66" s="196"/>
      <c r="K66" s="196"/>
    </row>
    <row r="67" spans="1:11" x14ac:dyDescent="0.25">
      <c r="A67" s="201" t="s">
        <v>324</v>
      </c>
      <c r="B67" s="201" t="s">
        <v>912</v>
      </c>
      <c r="C67" s="201" t="s">
        <v>125</v>
      </c>
      <c r="D67" s="202">
        <v>40</v>
      </c>
      <c r="E67" s="218"/>
      <c r="F67" s="202">
        <f>D67*E67</f>
        <v>0</v>
      </c>
      <c r="G67" s="218"/>
      <c r="H67" s="202">
        <f>D67*G67</f>
        <v>0</v>
      </c>
      <c r="I67" s="202">
        <f>F67+H67</f>
        <v>0</v>
      </c>
      <c r="J67" s="196"/>
      <c r="K67" s="196"/>
    </row>
    <row r="68" spans="1:11" x14ac:dyDescent="0.25">
      <c r="A68" s="201" t="s">
        <v>328</v>
      </c>
      <c r="B68" s="201" t="s">
        <v>913</v>
      </c>
      <c r="C68" s="201" t="s">
        <v>856</v>
      </c>
      <c r="D68" s="202">
        <v>4</v>
      </c>
      <c r="E68" s="218"/>
      <c r="F68" s="202">
        <f>D68*E68</f>
        <v>0</v>
      </c>
      <c r="G68" s="218"/>
      <c r="H68" s="202">
        <f>D68*G68</f>
        <v>0</v>
      </c>
      <c r="I68" s="202">
        <f>F68+H68</f>
        <v>0</v>
      </c>
      <c r="J68" s="196"/>
      <c r="K68" s="196"/>
    </row>
    <row r="69" spans="1:11" x14ac:dyDescent="0.25">
      <c r="A69" s="209" t="s">
        <v>1</v>
      </c>
      <c r="B69" s="209" t="s">
        <v>914</v>
      </c>
      <c r="C69" s="209" t="s">
        <v>1</v>
      </c>
      <c r="D69" s="210"/>
      <c r="E69" s="220"/>
      <c r="F69" s="210"/>
      <c r="G69" s="220"/>
      <c r="H69" s="210"/>
      <c r="I69" s="210"/>
      <c r="J69" s="196"/>
      <c r="K69" s="196"/>
    </row>
    <row r="70" spans="1:11" x14ac:dyDescent="0.25">
      <c r="A70" s="201" t="s">
        <v>334</v>
      </c>
      <c r="B70" s="201" t="s">
        <v>915</v>
      </c>
      <c r="C70" s="201" t="s">
        <v>856</v>
      </c>
      <c r="D70" s="202">
        <v>1</v>
      </c>
      <c r="E70" s="218"/>
      <c r="F70" s="202">
        <f>D70*E70</f>
        <v>0</v>
      </c>
      <c r="G70" s="218"/>
      <c r="H70" s="202">
        <f>D70*G70</f>
        <v>0</v>
      </c>
      <c r="I70" s="202">
        <f>F70+H70</f>
        <v>0</v>
      </c>
      <c r="J70" s="196"/>
      <c r="K70" s="196"/>
    </row>
    <row r="71" spans="1:11" x14ac:dyDescent="0.25">
      <c r="A71" s="209" t="s">
        <v>1</v>
      </c>
      <c r="B71" s="209" t="s">
        <v>916</v>
      </c>
      <c r="C71" s="209" t="s">
        <v>1</v>
      </c>
      <c r="D71" s="210"/>
      <c r="E71" s="220"/>
      <c r="F71" s="210"/>
      <c r="G71" s="220"/>
      <c r="H71" s="210"/>
      <c r="I71" s="210"/>
      <c r="J71" s="196"/>
      <c r="K71" s="196"/>
    </row>
    <row r="72" spans="1:11" x14ac:dyDescent="0.25">
      <c r="A72" s="201" t="s">
        <v>339</v>
      </c>
      <c r="B72" s="201" t="s">
        <v>917</v>
      </c>
      <c r="C72" s="201" t="s">
        <v>856</v>
      </c>
      <c r="D72" s="202">
        <v>1</v>
      </c>
      <c r="E72" s="218"/>
      <c r="F72" s="202">
        <f t="shared" ref="F72:F77" si="9">D72*E72</f>
        <v>0</v>
      </c>
      <c r="G72" s="218"/>
      <c r="H72" s="202">
        <f t="shared" ref="H72:H77" si="10">D72*G72</f>
        <v>0</v>
      </c>
      <c r="I72" s="202">
        <f t="shared" ref="I72:I77" si="11">F72+H72</f>
        <v>0</v>
      </c>
      <c r="J72" s="196"/>
      <c r="K72" s="196"/>
    </row>
    <row r="73" spans="1:11" x14ac:dyDescent="0.25">
      <c r="A73" s="201" t="s">
        <v>345</v>
      </c>
      <c r="B73" s="201" t="s">
        <v>918</v>
      </c>
      <c r="C73" s="201" t="s">
        <v>125</v>
      </c>
      <c r="D73" s="202">
        <v>3</v>
      </c>
      <c r="E73" s="218"/>
      <c r="F73" s="202">
        <f t="shared" si="9"/>
        <v>0</v>
      </c>
      <c r="G73" s="218"/>
      <c r="H73" s="202">
        <f t="shared" si="10"/>
        <v>0</v>
      </c>
      <c r="I73" s="202">
        <f t="shared" si="11"/>
        <v>0</v>
      </c>
      <c r="J73" s="196"/>
      <c r="K73" s="196"/>
    </row>
    <row r="74" spans="1:11" x14ac:dyDescent="0.25">
      <c r="A74" s="201" t="s">
        <v>351</v>
      </c>
      <c r="B74" s="201" t="s">
        <v>919</v>
      </c>
      <c r="C74" s="201" t="s">
        <v>125</v>
      </c>
      <c r="D74" s="202">
        <v>1</v>
      </c>
      <c r="E74" s="218"/>
      <c r="F74" s="202">
        <f t="shared" si="9"/>
        <v>0</v>
      </c>
      <c r="G74" s="218"/>
      <c r="H74" s="202">
        <f t="shared" si="10"/>
        <v>0</v>
      </c>
      <c r="I74" s="202">
        <f t="shared" si="11"/>
        <v>0</v>
      </c>
      <c r="J74" s="196"/>
      <c r="K74" s="196"/>
    </row>
    <row r="75" spans="1:11" x14ac:dyDescent="0.25">
      <c r="A75" s="201" t="s">
        <v>357</v>
      </c>
      <c r="B75" s="201" t="s">
        <v>920</v>
      </c>
      <c r="C75" s="201" t="s">
        <v>856</v>
      </c>
      <c r="D75" s="202">
        <v>3</v>
      </c>
      <c r="E75" s="218"/>
      <c r="F75" s="202">
        <f t="shared" si="9"/>
        <v>0</v>
      </c>
      <c r="G75" s="218"/>
      <c r="H75" s="202">
        <f t="shared" si="10"/>
        <v>0</v>
      </c>
      <c r="I75" s="202">
        <f t="shared" si="11"/>
        <v>0</v>
      </c>
      <c r="J75" s="196"/>
      <c r="K75" s="196"/>
    </row>
    <row r="76" spans="1:11" x14ac:dyDescent="0.25">
      <c r="A76" s="201" t="s">
        <v>361</v>
      </c>
      <c r="B76" s="201" t="s">
        <v>921</v>
      </c>
      <c r="C76" s="201" t="s">
        <v>856</v>
      </c>
      <c r="D76" s="202">
        <v>1</v>
      </c>
      <c r="E76" s="218"/>
      <c r="F76" s="202">
        <f t="shared" si="9"/>
        <v>0</v>
      </c>
      <c r="G76" s="218"/>
      <c r="H76" s="202">
        <f t="shared" si="10"/>
        <v>0</v>
      </c>
      <c r="I76" s="202">
        <f t="shared" si="11"/>
        <v>0</v>
      </c>
      <c r="J76" s="196"/>
      <c r="K76" s="196"/>
    </row>
    <row r="77" spans="1:11" x14ac:dyDescent="0.25">
      <c r="A77" s="201" t="s">
        <v>369</v>
      </c>
      <c r="B77" s="201" t="s">
        <v>922</v>
      </c>
      <c r="C77" s="201" t="s">
        <v>364</v>
      </c>
      <c r="D77" s="202">
        <v>6</v>
      </c>
      <c r="E77" s="218"/>
      <c r="F77" s="202">
        <f t="shared" si="9"/>
        <v>0</v>
      </c>
      <c r="G77" s="218"/>
      <c r="H77" s="202">
        <f t="shared" si="10"/>
        <v>0</v>
      </c>
      <c r="I77" s="202">
        <f t="shared" si="11"/>
        <v>0</v>
      </c>
      <c r="J77" s="196"/>
      <c r="K77" s="196"/>
    </row>
    <row r="78" spans="1:11" x14ac:dyDescent="0.25">
      <c r="A78" s="209" t="s">
        <v>1</v>
      </c>
      <c r="B78" s="209" t="s">
        <v>923</v>
      </c>
      <c r="C78" s="209" t="s">
        <v>1</v>
      </c>
      <c r="D78" s="210"/>
      <c r="E78" s="220"/>
      <c r="F78" s="210"/>
      <c r="G78" s="220"/>
      <c r="H78" s="210"/>
      <c r="I78" s="210"/>
      <c r="J78" s="196"/>
      <c r="K78" s="196"/>
    </row>
    <row r="79" spans="1:11" x14ac:dyDescent="0.25">
      <c r="A79" s="201" t="s">
        <v>373</v>
      </c>
      <c r="B79" s="201" t="s">
        <v>924</v>
      </c>
      <c r="C79" s="201" t="s">
        <v>925</v>
      </c>
      <c r="D79" s="202">
        <v>12</v>
      </c>
      <c r="E79" s="218"/>
      <c r="F79" s="202">
        <f>D79*E79</f>
        <v>0</v>
      </c>
      <c r="G79" s="218"/>
      <c r="H79" s="202">
        <f>D79*G79</f>
        <v>0</v>
      </c>
      <c r="I79" s="202">
        <f>F79+H79</f>
        <v>0</v>
      </c>
      <c r="J79" s="196"/>
      <c r="K79" s="196"/>
    </row>
    <row r="80" spans="1:11" x14ac:dyDescent="0.25">
      <c r="A80" s="201" t="s">
        <v>926</v>
      </c>
      <c r="B80" s="201" t="s">
        <v>927</v>
      </c>
      <c r="C80" s="201" t="s">
        <v>925</v>
      </c>
      <c r="D80" s="202">
        <v>16</v>
      </c>
      <c r="E80" s="218"/>
      <c r="F80" s="202">
        <f>D80*E80</f>
        <v>0</v>
      </c>
      <c r="G80" s="218"/>
      <c r="H80" s="202">
        <f>D80*G80</f>
        <v>0</v>
      </c>
      <c r="I80" s="202">
        <f>F80+H80</f>
        <v>0</v>
      </c>
      <c r="J80" s="196"/>
      <c r="K80" s="196"/>
    </row>
    <row r="81" spans="1:11" x14ac:dyDescent="0.25">
      <c r="A81" s="201" t="s">
        <v>928</v>
      </c>
      <c r="B81" s="201" t="s">
        <v>929</v>
      </c>
      <c r="C81" s="201" t="s">
        <v>925</v>
      </c>
      <c r="D81" s="202">
        <v>8</v>
      </c>
      <c r="E81" s="218"/>
      <c r="F81" s="202">
        <f>D81*E81</f>
        <v>0</v>
      </c>
      <c r="G81" s="218"/>
      <c r="H81" s="202">
        <f>D81*G81</f>
        <v>0</v>
      </c>
      <c r="I81" s="202">
        <f>F81+H81</f>
        <v>0</v>
      </c>
      <c r="J81" s="196"/>
      <c r="K81" s="196"/>
    </row>
    <row r="82" spans="1:11" x14ac:dyDescent="0.25">
      <c r="A82" s="201" t="s">
        <v>930</v>
      </c>
      <c r="B82" s="201" t="s">
        <v>931</v>
      </c>
      <c r="C82" s="201" t="s">
        <v>364</v>
      </c>
      <c r="D82" s="202">
        <v>8</v>
      </c>
      <c r="E82" s="218"/>
      <c r="F82" s="202">
        <f>D82*E82</f>
        <v>0</v>
      </c>
      <c r="G82" s="218"/>
      <c r="H82" s="202">
        <f>D82*G82</f>
        <v>0</v>
      </c>
      <c r="I82" s="202">
        <f>F82+H82</f>
        <v>0</v>
      </c>
      <c r="J82" s="196"/>
      <c r="K82" s="196"/>
    </row>
    <row r="83" spans="1:11" x14ac:dyDescent="0.25">
      <c r="A83" s="201" t="s">
        <v>932</v>
      </c>
      <c r="B83" s="201" t="s">
        <v>933</v>
      </c>
      <c r="C83" s="201" t="s">
        <v>925</v>
      </c>
      <c r="D83" s="202">
        <v>6</v>
      </c>
      <c r="E83" s="218"/>
      <c r="F83" s="202">
        <f>D83*E83</f>
        <v>0</v>
      </c>
      <c r="G83" s="218"/>
      <c r="H83" s="202">
        <f>D83*G83</f>
        <v>0</v>
      </c>
      <c r="I83" s="202">
        <f>F83+H83</f>
        <v>0</v>
      </c>
      <c r="J83" s="196"/>
      <c r="K83" s="196"/>
    </row>
    <row r="84" spans="1:11" x14ac:dyDescent="0.25">
      <c r="A84" s="209" t="s">
        <v>1</v>
      </c>
      <c r="B84" s="209" t="s">
        <v>934</v>
      </c>
      <c r="C84" s="209" t="s">
        <v>1</v>
      </c>
      <c r="D84" s="210"/>
      <c r="E84" s="220"/>
      <c r="F84" s="210"/>
      <c r="G84" s="220"/>
      <c r="H84" s="210"/>
      <c r="I84" s="210"/>
      <c r="J84" s="196"/>
      <c r="K84" s="196"/>
    </row>
    <row r="85" spans="1:11" x14ac:dyDescent="0.25">
      <c r="A85" s="201" t="s">
        <v>935</v>
      </c>
      <c r="B85" s="201" t="s">
        <v>936</v>
      </c>
      <c r="C85" s="201" t="s">
        <v>856</v>
      </c>
      <c r="D85" s="202">
        <v>54</v>
      </c>
      <c r="E85" s="218"/>
      <c r="F85" s="202">
        <f>D85*E85</f>
        <v>0</v>
      </c>
      <c r="G85" s="218"/>
      <c r="H85" s="202">
        <f>D85*G85</f>
        <v>0</v>
      </c>
      <c r="I85" s="202">
        <f>F85+H85</f>
        <v>0</v>
      </c>
      <c r="J85" s="196"/>
      <c r="K85" s="196"/>
    </row>
    <row r="86" spans="1:11" x14ac:dyDescent="0.25">
      <c r="A86" s="209" t="s">
        <v>1</v>
      </c>
      <c r="B86" s="209" t="s">
        <v>937</v>
      </c>
      <c r="C86" s="209" t="s">
        <v>1</v>
      </c>
      <c r="D86" s="210"/>
      <c r="E86" s="220"/>
      <c r="F86" s="210"/>
      <c r="G86" s="220"/>
      <c r="H86" s="210"/>
      <c r="I86" s="210"/>
      <c r="J86" s="196"/>
      <c r="K86" s="196"/>
    </row>
    <row r="87" spans="1:11" x14ac:dyDescent="0.25">
      <c r="A87" s="201" t="s">
        <v>938</v>
      </c>
      <c r="B87" s="201" t="s">
        <v>939</v>
      </c>
      <c r="C87" s="201" t="s">
        <v>125</v>
      </c>
      <c r="D87" s="202">
        <v>10</v>
      </c>
      <c r="E87" s="218"/>
      <c r="F87" s="202">
        <f t="shared" ref="F87:F95" si="12">D87*E87</f>
        <v>0</v>
      </c>
      <c r="G87" s="218"/>
      <c r="H87" s="202">
        <f t="shared" ref="H87:H95" si="13">D87*G87</f>
        <v>0</v>
      </c>
      <c r="I87" s="202">
        <f t="shared" ref="I87:I95" si="14">F87+H87</f>
        <v>0</v>
      </c>
      <c r="J87" s="196"/>
      <c r="K87" s="196"/>
    </row>
    <row r="88" spans="1:11" x14ac:dyDescent="0.25">
      <c r="A88" s="201" t="s">
        <v>940</v>
      </c>
      <c r="B88" s="201" t="s">
        <v>941</v>
      </c>
      <c r="C88" s="201" t="s">
        <v>125</v>
      </c>
      <c r="D88" s="202">
        <v>90</v>
      </c>
      <c r="E88" s="218"/>
      <c r="F88" s="202">
        <f t="shared" si="12"/>
        <v>0</v>
      </c>
      <c r="G88" s="218"/>
      <c r="H88" s="202">
        <f t="shared" si="13"/>
        <v>0</v>
      </c>
      <c r="I88" s="202">
        <f t="shared" si="14"/>
        <v>0</v>
      </c>
      <c r="J88" s="196"/>
      <c r="K88" s="196"/>
    </row>
    <row r="89" spans="1:11" x14ac:dyDescent="0.25">
      <c r="A89" s="201" t="s">
        <v>942</v>
      </c>
      <c r="B89" s="201" t="s">
        <v>943</v>
      </c>
      <c r="C89" s="201" t="s">
        <v>125</v>
      </c>
      <c r="D89" s="202">
        <v>54</v>
      </c>
      <c r="E89" s="218"/>
      <c r="F89" s="202">
        <f t="shared" si="12"/>
        <v>0</v>
      </c>
      <c r="G89" s="218"/>
      <c r="H89" s="202">
        <f t="shared" si="13"/>
        <v>0</v>
      </c>
      <c r="I89" s="202">
        <f t="shared" si="14"/>
        <v>0</v>
      </c>
      <c r="J89" s="196"/>
      <c r="K89" s="196"/>
    </row>
    <row r="90" spans="1:11" x14ac:dyDescent="0.25">
      <c r="A90" s="201" t="s">
        <v>944</v>
      </c>
      <c r="B90" s="201" t="s">
        <v>945</v>
      </c>
      <c r="C90" s="201" t="s">
        <v>856</v>
      </c>
      <c r="D90" s="202">
        <v>8</v>
      </c>
      <c r="E90" s="218"/>
      <c r="F90" s="202">
        <f t="shared" si="12"/>
        <v>0</v>
      </c>
      <c r="G90" s="218"/>
      <c r="H90" s="202">
        <f t="shared" si="13"/>
        <v>0</v>
      </c>
      <c r="I90" s="202">
        <f t="shared" si="14"/>
        <v>0</v>
      </c>
      <c r="J90" s="196"/>
      <c r="K90" s="196"/>
    </row>
    <row r="91" spans="1:11" x14ac:dyDescent="0.25">
      <c r="A91" s="201" t="s">
        <v>946</v>
      </c>
      <c r="B91" s="201" t="s">
        <v>947</v>
      </c>
      <c r="C91" s="201" t="s">
        <v>856</v>
      </c>
      <c r="D91" s="202">
        <v>32</v>
      </c>
      <c r="E91" s="218"/>
      <c r="F91" s="202">
        <f t="shared" si="12"/>
        <v>0</v>
      </c>
      <c r="G91" s="218"/>
      <c r="H91" s="202">
        <f t="shared" si="13"/>
        <v>0</v>
      </c>
      <c r="I91" s="202">
        <f t="shared" si="14"/>
        <v>0</v>
      </c>
      <c r="J91" s="196"/>
      <c r="K91" s="196"/>
    </row>
    <row r="92" spans="1:11" x14ac:dyDescent="0.25">
      <c r="A92" s="201" t="s">
        <v>353</v>
      </c>
      <c r="B92" s="201" t="s">
        <v>948</v>
      </c>
      <c r="C92" s="201" t="s">
        <v>856</v>
      </c>
      <c r="D92" s="202">
        <v>40</v>
      </c>
      <c r="E92" s="218"/>
      <c r="F92" s="202">
        <f t="shared" si="12"/>
        <v>0</v>
      </c>
      <c r="G92" s="218"/>
      <c r="H92" s="202">
        <f t="shared" si="13"/>
        <v>0</v>
      </c>
      <c r="I92" s="202">
        <f t="shared" si="14"/>
        <v>0</v>
      </c>
      <c r="J92" s="196"/>
      <c r="K92" s="196"/>
    </row>
    <row r="93" spans="1:11" x14ac:dyDescent="0.25">
      <c r="A93" s="201" t="s">
        <v>949</v>
      </c>
      <c r="B93" s="201" t="s">
        <v>950</v>
      </c>
      <c r="C93" s="201" t="s">
        <v>856</v>
      </c>
      <c r="D93" s="202">
        <v>45</v>
      </c>
      <c r="E93" s="218"/>
      <c r="F93" s="202">
        <f t="shared" si="12"/>
        <v>0</v>
      </c>
      <c r="G93" s="218"/>
      <c r="H93" s="202">
        <f t="shared" si="13"/>
        <v>0</v>
      </c>
      <c r="I93" s="202">
        <f t="shared" si="14"/>
        <v>0</v>
      </c>
      <c r="J93" s="196"/>
      <c r="K93" s="196"/>
    </row>
    <row r="94" spans="1:11" x14ac:dyDescent="0.25">
      <c r="A94" s="201" t="s">
        <v>951</v>
      </c>
      <c r="B94" s="201" t="s">
        <v>952</v>
      </c>
      <c r="C94" s="201" t="s">
        <v>856</v>
      </c>
      <c r="D94" s="202">
        <v>60</v>
      </c>
      <c r="E94" s="218"/>
      <c r="F94" s="202">
        <f t="shared" si="12"/>
        <v>0</v>
      </c>
      <c r="G94" s="218"/>
      <c r="H94" s="202">
        <f t="shared" si="13"/>
        <v>0</v>
      </c>
      <c r="I94" s="202">
        <f t="shared" si="14"/>
        <v>0</v>
      </c>
      <c r="J94" s="196"/>
      <c r="K94" s="196"/>
    </row>
    <row r="95" spans="1:11" x14ac:dyDescent="0.25">
      <c r="A95" s="201" t="s">
        <v>953</v>
      </c>
      <c r="B95" s="201" t="s">
        <v>954</v>
      </c>
      <c r="C95" s="201" t="s">
        <v>856</v>
      </c>
      <c r="D95" s="202">
        <v>105</v>
      </c>
      <c r="E95" s="218"/>
      <c r="F95" s="202">
        <f t="shared" si="12"/>
        <v>0</v>
      </c>
      <c r="G95" s="218"/>
      <c r="H95" s="202">
        <f t="shared" si="13"/>
        <v>0</v>
      </c>
      <c r="I95" s="202">
        <f t="shared" si="14"/>
        <v>0</v>
      </c>
      <c r="J95" s="196"/>
      <c r="K95" s="196"/>
    </row>
    <row r="96" spans="1:11" x14ac:dyDescent="0.25">
      <c r="A96" s="209" t="s">
        <v>1</v>
      </c>
      <c r="B96" s="209" t="s">
        <v>955</v>
      </c>
      <c r="C96" s="209" t="s">
        <v>1</v>
      </c>
      <c r="D96" s="210"/>
      <c r="E96" s="220"/>
      <c r="F96" s="210"/>
      <c r="G96" s="220"/>
      <c r="H96" s="210"/>
      <c r="I96" s="210"/>
      <c r="J96" s="196"/>
      <c r="K96" s="196"/>
    </row>
    <row r="97" spans="1:11" x14ac:dyDescent="0.25">
      <c r="A97" s="201" t="s">
        <v>956</v>
      </c>
      <c r="B97" s="201" t="s">
        <v>957</v>
      </c>
      <c r="C97" s="201" t="s">
        <v>125</v>
      </c>
      <c r="D97" s="202">
        <v>85</v>
      </c>
      <c r="E97" s="218"/>
      <c r="F97" s="202">
        <f>D97*E97</f>
        <v>0</v>
      </c>
      <c r="G97" s="218"/>
      <c r="H97" s="202">
        <f>D97*G97</f>
        <v>0</v>
      </c>
      <c r="I97" s="202">
        <f>F97+H97</f>
        <v>0</v>
      </c>
      <c r="J97" s="196"/>
      <c r="K97" s="196"/>
    </row>
    <row r="98" spans="1:11" x14ac:dyDescent="0.25">
      <c r="A98" s="201" t="s">
        <v>958</v>
      </c>
      <c r="B98" s="201" t="s">
        <v>959</v>
      </c>
      <c r="C98" s="201" t="s">
        <v>125</v>
      </c>
      <c r="D98" s="202">
        <v>104</v>
      </c>
      <c r="E98" s="218"/>
      <c r="F98" s="202">
        <f>D98*E98</f>
        <v>0</v>
      </c>
      <c r="G98" s="218"/>
      <c r="H98" s="202">
        <f>D98*G98</f>
        <v>0</v>
      </c>
      <c r="I98" s="202">
        <f>F98+H98</f>
        <v>0</v>
      </c>
      <c r="J98" s="196"/>
      <c r="K98" s="196"/>
    </row>
    <row r="99" spans="1:11" x14ac:dyDescent="0.25">
      <c r="A99" s="201" t="s">
        <v>960</v>
      </c>
      <c r="B99" s="201" t="s">
        <v>961</v>
      </c>
      <c r="C99" s="201" t="s">
        <v>125</v>
      </c>
      <c r="D99" s="202">
        <v>181</v>
      </c>
      <c r="E99" s="218"/>
      <c r="F99" s="202">
        <f>D99*E99</f>
        <v>0</v>
      </c>
      <c r="G99" s="218"/>
      <c r="H99" s="202">
        <f>D99*G99</f>
        <v>0</v>
      </c>
      <c r="I99" s="202">
        <f>F99+H99</f>
        <v>0</v>
      </c>
      <c r="J99" s="196"/>
      <c r="K99" s="196"/>
    </row>
    <row r="100" spans="1:11" x14ac:dyDescent="0.25">
      <c r="A100" s="201" t="s">
        <v>962</v>
      </c>
      <c r="B100" s="201" t="s">
        <v>963</v>
      </c>
      <c r="C100" s="201" t="s">
        <v>125</v>
      </c>
      <c r="D100" s="202">
        <v>15</v>
      </c>
      <c r="E100" s="218"/>
      <c r="F100" s="202">
        <f>D100*E100</f>
        <v>0</v>
      </c>
      <c r="G100" s="218"/>
      <c r="H100" s="202">
        <f>D100*G100</f>
        <v>0</v>
      </c>
      <c r="I100" s="202">
        <f>F100+H100</f>
        <v>0</v>
      </c>
      <c r="J100" s="196"/>
      <c r="K100" s="196"/>
    </row>
    <row r="101" spans="1:11" x14ac:dyDescent="0.25">
      <c r="A101" s="209" t="s">
        <v>1</v>
      </c>
      <c r="B101" s="209" t="s">
        <v>964</v>
      </c>
      <c r="C101" s="209" t="s">
        <v>1</v>
      </c>
      <c r="D101" s="210"/>
      <c r="E101" s="220"/>
      <c r="F101" s="210"/>
      <c r="G101" s="220"/>
      <c r="H101" s="210"/>
      <c r="I101" s="210"/>
      <c r="J101" s="196"/>
      <c r="K101" s="196"/>
    </row>
    <row r="102" spans="1:11" x14ac:dyDescent="0.25">
      <c r="A102" s="201" t="s">
        <v>965</v>
      </c>
      <c r="B102" s="201" t="s">
        <v>966</v>
      </c>
      <c r="C102" s="201" t="s">
        <v>125</v>
      </c>
      <c r="D102" s="202">
        <v>5</v>
      </c>
      <c r="E102" s="218"/>
      <c r="F102" s="202">
        <f>D102*E102</f>
        <v>0</v>
      </c>
      <c r="G102" s="218"/>
      <c r="H102" s="202">
        <f>D102*G102</f>
        <v>0</v>
      </c>
      <c r="I102" s="202">
        <f>F102+H102</f>
        <v>0</v>
      </c>
      <c r="J102" s="196"/>
      <c r="K102" s="196"/>
    </row>
    <row r="103" spans="1:11" x14ac:dyDescent="0.25">
      <c r="A103" s="201" t="s">
        <v>967</v>
      </c>
      <c r="B103" s="201" t="s">
        <v>968</v>
      </c>
      <c r="C103" s="201" t="s">
        <v>856</v>
      </c>
      <c r="D103" s="202">
        <v>2</v>
      </c>
      <c r="E103" s="218"/>
      <c r="F103" s="202">
        <f>D103*E103</f>
        <v>0</v>
      </c>
      <c r="G103" s="218"/>
      <c r="H103" s="202">
        <f>D103*G103</f>
        <v>0</v>
      </c>
      <c r="I103" s="202">
        <f>F103+H103</f>
        <v>0</v>
      </c>
      <c r="J103" s="196"/>
      <c r="K103" s="196"/>
    </row>
    <row r="104" spans="1:11" x14ac:dyDescent="0.25">
      <c r="A104" s="209" t="s">
        <v>1</v>
      </c>
      <c r="B104" s="209" t="s">
        <v>969</v>
      </c>
      <c r="C104" s="209" t="s">
        <v>1</v>
      </c>
      <c r="D104" s="210"/>
      <c r="E104" s="220"/>
      <c r="F104" s="210"/>
      <c r="G104" s="220"/>
      <c r="H104" s="210"/>
      <c r="I104" s="210"/>
      <c r="J104" s="196"/>
      <c r="K104" s="196"/>
    </row>
    <row r="105" spans="1:11" x14ac:dyDescent="0.25">
      <c r="A105" s="201" t="s">
        <v>970</v>
      </c>
      <c r="B105" s="201" t="s">
        <v>971</v>
      </c>
      <c r="C105" s="201" t="s">
        <v>856</v>
      </c>
      <c r="D105" s="202">
        <v>290</v>
      </c>
      <c r="E105" s="218"/>
      <c r="F105" s="202">
        <f>D105*E105</f>
        <v>0</v>
      </c>
      <c r="G105" s="218"/>
      <c r="H105" s="202">
        <f>D105*G105</f>
        <v>0</v>
      </c>
      <c r="I105" s="202">
        <f>F105+H105</f>
        <v>0</v>
      </c>
      <c r="J105" s="196"/>
      <c r="K105" s="196"/>
    </row>
    <row r="106" spans="1:11" x14ac:dyDescent="0.25">
      <c r="A106" s="201" t="s">
        <v>972</v>
      </c>
      <c r="B106" s="201" t="s">
        <v>973</v>
      </c>
      <c r="C106" s="201" t="s">
        <v>856</v>
      </c>
      <c r="D106" s="202">
        <v>60</v>
      </c>
      <c r="E106" s="218"/>
      <c r="F106" s="202">
        <f>D106*E106</f>
        <v>0</v>
      </c>
      <c r="G106" s="218"/>
      <c r="H106" s="202">
        <f>D106*G106</f>
        <v>0</v>
      </c>
      <c r="I106" s="202">
        <f>F106+H106</f>
        <v>0</v>
      </c>
      <c r="J106" s="196"/>
      <c r="K106" s="196"/>
    </row>
    <row r="107" spans="1:11" x14ac:dyDescent="0.25">
      <c r="A107" s="201" t="s">
        <v>974</v>
      </c>
      <c r="B107" s="201" t="s">
        <v>975</v>
      </c>
      <c r="C107" s="201" t="s">
        <v>856</v>
      </c>
      <c r="D107" s="202">
        <v>26</v>
      </c>
      <c r="E107" s="218"/>
      <c r="F107" s="202">
        <f>D107*E107</f>
        <v>0</v>
      </c>
      <c r="G107" s="218"/>
      <c r="H107" s="202">
        <f>D107*G107</f>
        <v>0</v>
      </c>
      <c r="I107" s="202">
        <f>F107+H107</f>
        <v>0</v>
      </c>
      <c r="J107" s="196"/>
      <c r="K107" s="196"/>
    </row>
    <row r="108" spans="1:11" x14ac:dyDescent="0.25">
      <c r="A108" s="201" t="s">
        <v>976</v>
      </c>
      <c r="B108" s="201" t="s">
        <v>977</v>
      </c>
      <c r="C108" s="201" t="s">
        <v>856</v>
      </c>
      <c r="D108" s="202">
        <v>55</v>
      </c>
      <c r="E108" s="218"/>
      <c r="F108" s="202">
        <f>D108*E108</f>
        <v>0</v>
      </c>
      <c r="G108" s="218"/>
      <c r="H108" s="202">
        <f>D108*G108</f>
        <v>0</v>
      </c>
      <c r="I108" s="202">
        <f>F108+H108</f>
        <v>0</v>
      </c>
      <c r="J108" s="196"/>
      <c r="K108" s="196"/>
    </row>
    <row r="109" spans="1:11" x14ac:dyDescent="0.25">
      <c r="A109" s="209" t="s">
        <v>1</v>
      </c>
      <c r="B109" s="209" t="s">
        <v>978</v>
      </c>
      <c r="C109" s="209" t="s">
        <v>1</v>
      </c>
      <c r="D109" s="210"/>
      <c r="E109" s="220"/>
      <c r="F109" s="210"/>
      <c r="G109" s="220"/>
      <c r="H109" s="210"/>
      <c r="I109" s="210"/>
      <c r="J109" s="196"/>
      <c r="K109" s="196"/>
    </row>
    <row r="110" spans="1:11" x14ac:dyDescent="0.25">
      <c r="A110" s="201" t="s">
        <v>979</v>
      </c>
      <c r="B110" s="201" t="s">
        <v>980</v>
      </c>
      <c r="C110" s="201" t="s">
        <v>856</v>
      </c>
      <c r="D110" s="202">
        <v>1</v>
      </c>
      <c r="E110" s="218"/>
      <c r="F110" s="202">
        <f>D110*E110</f>
        <v>0</v>
      </c>
      <c r="G110" s="218"/>
      <c r="H110" s="202">
        <f>D110*G110</f>
        <v>0</v>
      </c>
      <c r="I110" s="202">
        <f>F110+H110</f>
        <v>0</v>
      </c>
      <c r="J110" s="196"/>
      <c r="K110" s="196"/>
    </row>
    <row r="111" spans="1:11" x14ac:dyDescent="0.25">
      <c r="A111" s="209" t="s">
        <v>1</v>
      </c>
      <c r="B111" s="209" t="s">
        <v>981</v>
      </c>
      <c r="C111" s="209" t="s">
        <v>1</v>
      </c>
      <c r="D111" s="210"/>
      <c r="E111" s="220"/>
      <c r="F111" s="210"/>
      <c r="G111" s="220"/>
      <c r="H111" s="210"/>
      <c r="I111" s="210"/>
      <c r="J111" s="196"/>
      <c r="K111" s="196"/>
    </row>
    <row r="112" spans="1:11" x14ac:dyDescent="0.25">
      <c r="A112" s="201" t="s">
        <v>982</v>
      </c>
      <c r="B112" s="201" t="s">
        <v>983</v>
      </c>
      <c r="C112" s="201" t="s">
        <v>125</v>
      </c>
      <c r="D112" s="202">
        <v>10</v>
      </c>
      <c r="E112" s="218"/>
      <c r="F112" s="202">
        <f>D112*E112</f>
        <v>0</v>
      </c>
      <c r="G112" s="218"/>
      <c r="H112" s="202">
        <f>D112*G112</f>
        <v>0</v>
      </c>
      <c r="I112" s="202">
        <f>F112+H112</f>
        <v>0</v>
      </c>
      <c r="J112" s="196"/>
      <c r="K112" s="196"/>
    </row>
    <row r="113" spans="1:11" x14ac:dyDescent="0.25">
      <c r="A113" s="201" t="s">
        <v>984</v>
      </c>
      <c r="B113" s="201" t="s">
        <v>985</v>
      </c>
      <c r="C113" s="201" t="s">
        <v>125</v>
      </c>
      <c r="D113" s="202">
        <v>10</v>
      </c>
      <c r="E113" s="218"/>
      <c r="F113" s="202">
        <f>D113*E113</f>
        <v>0</v>
      </c>
      <c r="G113" s="218"/>
      <c r="H113" s="202">
        <f>D113*G113</f>
        <v>0</v>
      </c>
      <c r="I113" s="202">
        <f>F113+H113</f>
        <v>0</v>
      </c>
      <c r="J113" s="196"/>
      <c r="K113" s="196"/>
    </row>
    <row r="114" spans="1:11" x14ac:dyDescent="0.25">
      <c r="A114" s="209" t="s">
        <v>1</v>
      </c>
      <c r="B114" s="209" t="s">
        <v>986</v>
      </c>
      <c r="C114" s="209" t="s">
        <v>1</v>
      </c>
      <c r="D114" s="210"/>
      <c r="E114" s="220"/>
      <c r="F114" s="210"/>
      <c r="G114" s="220"/>
      <c r="H114" s="210"/>
      <c r="I114" s="210"/>
      <c r="J114" s="196"/>
      <c r="K114" s="196"/>
    </row>
    <row r="115" spans="1:11" x14ac:dyDescent="0.25">
      <c r="A115" s="201" t="s">
        <v>987</v>
      </c>
      <c r="B115" s="201" t="s">
        <v>988</v>
      </c>
      <c r="C115" s="201" t="s">
        <v>856</v>
      </c>
      <c r="D115" s="202">
        <v>16</v>
      </c>
      <c r="E115" s="218"/>
      <c r="F115" s="202">
        <f t="shared" ref="F115:F122" si="15">D115*E115</f>
        <v>0</v>
      </c>
      <c r="G115" s="218"/>
      <c r="H115" s="202">
        <f t="shared" ref="H115:H122" si="16">D115*G115</f>
        <v>0</v>
      </c>
      <c r="I115" s="202">
        <f t="shared" ref="I115:I122" si="17">F115+H115</f>
        <v>0</v>
      </c>
      <c r="J115" s="196"/>
      <c r="K115" s="196"/>
    </row>
    <row r="116" spans="1:11" x14ac:dyDescent="0.25">
      <c r="A116" s="201" t="s">
        <v>989</v>
      </c>
      <c r="B116" s="201" t="s">
        <v>990</v>
      </c>
      <c r="C116" s="201" t="s">
        <v>856</v>
      </c>
      <c r="D116" s="202">
        <v>1</v>
      </c>
      <c r="E116" s="218"/>
      <c r="F116" s="202">
        <f t="shared" si="15"/>
        <v>0</v>
      </c>
      <c r="G116" s="218"/>
      <c r="H116" s="202">
        <f t="shared" si="16"/>
        <v>0</v>
      </c>
      <c r="I116" s="202">
        <f t="shared" si="17"/>
        <v>0</v>
      </c>
      <c r="J116" s="196"/>
      <c r="K116" s="196"/>
    </row>
    <row r="117" spans="1:11" x14ac:dyDescent="0.25">
      <c r="A117" s="201" t="s">
        <v>991</v>
      </c>
      <c r="B117" s="201" t="s">
        <v>992</v>
      </c>
      <c r="C117" s="201" t="s">
        <v>856</v>
      </c>
      <c r="D117" s="202">
        <v>7</v>
      </c>
      <c r="E117" s="218"/>
      <c r="F117" s="202">
        <f t="shared" si="15"/>
        <v>0</v>
      </c>
      <c r="G117" s="218"/>
      <c r="H117" s="202">
        <f t="shared" si="16"/>
        <v>0</v>
      </c>
      <c r="I117" s="202">
        <f t="shared" si="17"/>
        <v>0</v>
      </c>
      <c r="J117" s="196"/>
      <c r="K117" s="196"/>
    </row>
    <row r="118" spans="1:11" x14ac:dyDescent="0.25">
      <c r="A118" s="201" t="s">
        <v>993</v>
      </c>
      <c r="B118" s="201" t="s">
        <v>994</v>
      </c>
      <c r="C118" s="201" t="s">
        <v>856</v>
      </c>
      <c r="D118" s="202">
        <v>6</v>
      </c>
      <c r="E118" s="218"/>
      <c r="F118" s="202">
        <f t="shared" si="15"/>
        <v>0</v>
      </c>
      <c r="G118" s="218"/>
      <c r="H118" s="202">
        <f t="shared" si="16"/>
        <v>0</v>
      </c>
      <c r="I118" s="202">
        <f t="shared" si="17"/>
        <v>0</v>
      </c>
      <c r="J118" s="196"/>
      <c r="K118" s="196"/>
    </row>
    <row r="119" spans="1:11" x14ac:dyDescent="0.25">
      <c r="A119" s="201" t="s">
        <v>995</v>
      </c>
      <c r="B119" s="201" t="s">
        <v>996</v>
      </c>
      <c r="C119" s="201" t="s">
        <v>856</v>
      </c>
      <c r="D119" s="202">
        <v>21</v>
      </c>
      <c r="E119" s="218"/>
      <c r="F119" s="202">
        <f t="shared" si="15"/>
        <v>0</v>
      </c>
      <c r="G119" s="218"/>
      <c r="H119" s="202">
        <f t="shared" si="16"/>
        <v>0</v>
      </c>
      <c r="I119" s="202">
        <f t="shared" si="17"/>
        <v>0</v>
      </c>
      <c r="J119" s="196"/>
      <c r="K119" s="196"/>
    </row>
    <row r="120" spans="1:11" x14ac:dyDescent="0.25">
      <c r="A120" s="201" t="s">
        <v>997</v>
      </c>
      <c r="B120" s="201" t="s">
        <v>998</v>
      </c>
      <c r="C120" s="201" t="s">
        <v>856</v>
      </c>
      <c r="D120" s="202">
        <v>1</v>
      </c>
      <c r="E120" s="218"/>
      <c r="F120" s="202">
        <f t="shared" si="15"/>
        <v>0</v>
      </c>
      <c r="G120" s="218"/>
      <c r="H120" s="202">
        <f t="shared" si="16"/>
        <v>0</v>
      </c>
      <c r="I120" s="202">
        <f t="shared" si="17"/>
        <v>0</v>
      </c>
      <c r="J120" s="196"/>
      <c r="K120" s="196"/>
    </row>
    <row r="121" spans="1:11" x14ac:dyDescent="0.25">
      <c r="A121" s="201" t="s">
        <v>999</v>
      </c>
      <c r="B121" s="201" t="s">
        <v>1000</v>
      </c>
      <c r="C121" s="201" t="s">
        <v>856</v>
      </c>
      <c r="D121" s="202">
        <v>1</v>
      </c>
      <c r="E121" s="218"/>
      <c r="F121" s="202">
        <f t="shared" si="15"/>
        <v>0</v>
      </c>
      <c r="G121" s="218"/>
      <c r="H121" s="202">
        <f t="shared" si="16"/>
        <v>0</v>
      </c>
      <c r="I121" s="202">
        <f t="shared" si="17"/>
        <v>0</v>
      </c>
      <c r="J121" s="196"/>
      <c r="K121" s="196"/>
    </row>
    <row r="122" spans="1:11" x14ac:dyDescent="0.25">
      <c r="A122" s="201" t="s">
        <v>1001</v>
      </c>
      <c r="B122" s="201" t="s">
        <v>1002</v>
      </c>
      <c r="C122" s="201" t="s">
        <v>856</v>
      </c>
      <c r="D122" s="202">
        <v>4</v>
      </c>
      <c r="E122" s="218"/>
      <c r="F122" s="202">
        <f t="shared" si="15"/>
        <v>0</v>
      </c>
      <c r="G122" s="218"/>
      <c r="H122" s="202">
        <f t="shared" si="16"/>
        <v>0</v>
      </c>
      <c r="I122" s="202">
        <f t="shared" si="17"/>
        <v>0</v>
      </c>
      <c r="J122" s="196"/>
      <c r="K122" s="196"/>
    </row>
    <row r="123" spans="1:11" x14ac:dyDescent="0.25">
      <c r="A123" s="209" t="s">
        <v>1</v>
      </c>
      <c r="B123" s="209" t="s">
        <v>1003</v>
      </c>
      <c r="C123" s="209" t="s">
        <v>1</v>
      </c>
      <c r="D123" s="210"/>
      <c r="E123" s="220"/>
      <c r="F123" s="210"/>
      <c r="G123" s="220"/>
      <c r="H123" s="210"/>
      <c r="I123" s="210"/>
      <c r="J123" s="196"/>
      <c r="K123" s="196"/>
    </row>
    <row r="124" spans="1:11" x14ac:dyDescent="0.25">
      <c r="A124" s="201" t="s">
        <v>1004</v>
      </c>
      <c r="B124" s="201" t="s">
        <v>1005</v>
      </c>
      <c r="C124" s="201" t="s">
        <v>856</v>
      </c>
      <c r="D124" s="202">
        <v>5</v>
      </c>
      <c r="E124" s="218"/>
      <c r="F124" s="202">
        <f t="shared" ref="F124:F130" si="18">D124*E124</f>
        <v>0</v>
      </c>
      <c r="G124" s="218"/>
      <c r="H124" s="202">
        <f t="shared" ref="H124:H130" si="19">D124*G124</f>
        <v>0</v>
      </c>
      <c r="I124" s="202">
        <f t="shared" ref="I124:I130" si="20">F124+H124</f>
        <v>0</v>
      </c>
      <c r="J124" s="196"/>
      <c r="K124" s="196"/>
    </row>
    <row r="125" spans="1:11" x14ac:dyDescent="0.25">
      <c r="A125" s="201" t="s">
        <v>1006</v>
      </c>
      <c r="B125" s="201" t="s">
        <v>1007</v>
      </c>
      <c r="C125" s="201" t="s">
        <v>856</v>
      </c>
      <c r="D125" s="202">
        <v>2</v>
      </c>
      <c r="E125" s="218"/>
      <c r="F125" s="202">
        <f t="shared" si="18"/>
        <v>0</v>
      </c>
      <c r="G125" s="218"/>
      <c r="H125" s="202">
        <f t="shared" si="19"/>
        <v>0</v>
      </c>
      <c r="I125" s="202">
        <f t="shared" si="20"/>
        <v>0</v>
      </c>
      <c r="J125" s="196"/>
      <c r="K125" s="196"/>
    </row>
    <row r="126" spans="1:11" x14ac:dyDescent="0.25">
      <c r="A126" s="201" t="s">
        <v>1008</v>
      </c>
      <c r="B126" s="201" t="s">
        <v>1009</v>
      </c>
      <c r="C126" s="201" t="s">
        <v>856</v>
      </c>
      <c r="D126" s="202">
        <v>5</v>
      </c>
      <c r="E126" s="218"/>
      <c r="F126" s="202">
        <f t="shared" si="18"/>
        <v>0</v>
      </c>
      <c r="G126" s="218"/>
      <c r="H126" s="202">
        <f t="shared" si="19"/>
        <v>0</v>
      </c>
      <c r="I126" s="202">
        <f t="shared" si="20"/>
        <v>0</v>
      </c>
      <c r="J126" s="196"/>
      <c r="K126" s="196"/>
    </row>
    <row r="127" spans="1:11" x14ac:dyDescent="0.25">
      <c r="A127" s="201" t="s">
        <v>1010</v>
      </c>
      <c r="B127" s="201" t="s">
        <v>1011</v>
      </c>
      <c r="C127" s="201" t="s">
        <v>856</v>
      </c>
      <c r="D127" s="202">
        <v>2</v>
      </c>
      <c r="E127" s="218"/>
      <c r="F127" s="202">
        <f t="shared" si="18"/>
        <v>0</v>
      </c>
      <c r="G127" s="218"/>
      <c r="H127" s="202">
        <f t="shared" si="19"/>
        <v>0</v>
      </c>
      <c r="I127" s="202">
        <f t="shared" si="20"/>
        <v>0</v>
      </c>
      <c r="J127" s="196"/>
      <c r="K127" s="196"/>
    </row>
    <row r="128" spans="1:11" x14ac:dyDescent="0.25">
      <c r="A128" s="201" t="s">
        <v>1012</v>
      </c>
      <c r="B128" s="201" t="s">
        <v>1013</v>
      </c>
      <c r="C128" s="201" t="s">
        <v>856</v>
      </c>
      <c r="D128" s="202">
        <v>11</v>
      </c>
      <c r="E128" s="218"/>
      <c r="F128" s="202">
        <f t="shared" si="18"/>
        <v>0</v>
      </c>
      <c r="G128" s="218"/>
      <c r="H128" s="202">
        <f t="shared" si="19"/>
        <v>0</v>
      </c>
      <c r="I128" s="202">
        <f t="shared" si="20"/>
        <v>0</v>
      </c>
      <c r="J128" s="196"/>
      <c r="K128" s="196"/>
    </row>
    <row r="129" spans="1:11" x14ac:dyDescent="0.25">
      <c r="A129" s="201" t="s">
        <v>1014</v>
      </c>
      <c r="B129" s="201" t="s">
        <v>1015</v>
      </c>
      <c r="C129" s="201" t="s">
        <v>856</v>
      </c>
      <c r="D129" s="202">
        <v>1</v>
      </c>
      <c r="E129" s="218"/>
      <c r="F129" s="202">
        <f t="shared" si="18"/>
        <v>0</v>
      </c>
      <c r="G129" s="218"/>
      <c r="H129" s="202">
        <f t="shared" si="19"/>
        <v>0</v>
      </c>
      <c r="I129" s="202">
        <f t="shared" si="20"/>
        <v>0</v>
      </c>
      <c r="J129" s="196"/>
      <c r="K129" s="196"/>
    </row>
    <row r="130" spans="1:11" x14ac:dyDescent="0.25">
      <c r="A130" s="201" t="s">
        <v>1016</v>
      </c>
      <c r="B130" s="201" t="s">
        <v>1017</v>
      </c>
      <c r="C130" s="201" t="s">
        <v>856</v>
      </c>
      <c r="D130" s="202">
        <v>1</v>
      </c>
      <c r="E130" s="218"/>
      <c r="F130" s="202">
        <f t="shared" si="18"/>
        <v>0</v>
      </c>
      <c r="G130" s="218"/>
      <c r="H130" s="202">
        <f t="shared" si="19"/>
        <v>0</v>
      </c>
      <c r="I130" s="202">
        <f t="shared" si="20"/>
        <v>0</v>
      </c>
      <c r="J130" s="196"/>
      <c r="K130" s="196"/>
    </row>
    <row r="131" spans="1:11" x14ac:dyDescent="0.25">
      <c r="A131" s="209" t="s">
        <v>1</v>
      </c>
      <c r="B131" s="209" t="s">
        <v>1018</v>
      </c>
      <c r="C131" s="209" t="s">
        <v>1</v>
      </c>
      <c r="D131" s="210"/>
      <c r="E131" s="220"/>
      <c r="F131" s="210"/>
      <c r="G131" s="220"/>
      <c r="H131" s="210"/>
      <c r="I131" s="210"/>
      <c r="J131" s="196"/>
      <c r="K131" s="196"/>
    </row>
    <row r="132" spans="1:11" x14ac:dyDescent="0.25">
      <c r="A132" s="201" t="s">
        <v>1019</v>
      </c>
      <c r="B132" s="201" t="s">
        <v>1020</v>
      </c>
      <c r="C132" s="201" t="s">
        <v>856</v>
      </c>
      <c r="D132" s="202">
        <v>5</v>
      </c>
      <c r="E132" s="218"/>
      <c r="F132" s="202">
        <f>D132*E132</f>
        <v>0</v>
      </c>
      <c r="G132" s="218"/>
      <c r="H132" s="202">
        <f>D132*G132</f>
        <v>0</v>
      </c>
      <c r="I132" s="202">
        <f>F132+H132</f>
        <v>0</v>
      </c>
      <c r="J132" s="196"/>
      <c r="K132" s="196"/>
    </row>
    <row r="133" spans="1:11" x14ac:dyDescent="0.25">
      <c r="A133" s="201" t="s">
        <v>1021</v>
      </c>
      <c r="B133" s="201" t="s">
        <v>1022</v>
      </c>
      <c r="C133" s="201" t="s">
        <v>856</v>
      </c>
      <c r="D133" s="202">
        <v>2</v>
      </c>
      <c r="E133" s="218"/>
      <c r="F133" s="202">
        <f>D133*E133</f>
        <v>0</v>
      </c>
      <c r="G133" s="218"/>
      <c r="H133" s="202">
        <f>D133*G133</f>
        <v>0</v>
      </c>
      <c r="I133" s="202">
        <f>F133+H133</f>
        <v>0</v>
      </c>
      <c r="J133" s="196"/>
      <c r="K133" s="196"/>
    </row>
    <row r="134" spans="1:11" x14ac:dyDescent="0.25">
      <c r="A134" s="201" t="s">
        <v>1023</v>
      </c>
      <c r="B134" s="201" t="s">
        <v>1024</v>
      </c>
      <c r="C134" s="201" t="s">
        <v>856</v>
      </c>
      <c r="D134" s="202">
        <v>7</v>
      </c>
      <c r="E134" s="218"/>
      <c r="F134" s="202">
        <f>D134*E134</f>
        <v>0</v>
      </c>
      <c r="G134" s="218"/>
      <c r="H134" s="202">
        <f>D134*G134</f>
        <v>0</v>
      </c>
      <c r="I134" s="202">
        <f>F134+H134</f>
        <v>0</v>
      </c>
      <c r="J134" s="196"/>
      <c r="K134" s="196"/>
    </row>
    <row r="135" spans="1:11" x14ac:dyDescent="0.25">
      <c r="A135" s="209" t="s">
        <v>1</v>
      </c>
      <c r="B135" s="209" t="s">
        <v>1025</v>
      </c>
      <c r="C135" s="209" t="s">
        <v>1</v>
      </c>
      <c r="D135" s="210"/>
      <c r="E135" s="220"/>
      <c r="F135" s="210"/>
      <c r="G135" s="220"/>
      <c r="H135" s="210"/>
      <c r="I135" s="210"/>
      <c r="J135" s="196"/>
      <c r="K135" s="196"/>
    </row>
    <row r="136" spans="1:11" x14ac:dyDescent="0.25">
      <c r="A136" s="201" t="s">
        <v>1026</v>
      </c>
      <c r="B136" s="201" t="s">
        <v>1027</v>
      </c>
      <c r="C136" s="201" t="s">
        <v>856</v>
      </c>
      <c r="D136" s="202">
        <v>3</v>
      </c>
      <c r="E136" s="218"/>
      <c r="F136" s="202">
        <f>D136*E136</f>
        <v>0</v>
      </c>
      <c r="G136" s="218"/>
      <c r="H136" s="202">
        <f>D136*G136</f>
        <v>0</v>
      </c>
      <c r="I136" s="202">
        <f>F136+H136</f>
        <v>0</v>
      </c>
      <c r="J136" s="196"/>
      <c r="K136" s="196"/>
    </row>
    <row r="137" spans="1:11" x14ac:dyDescent="0.25">
      <c r="A137" s="201" t="s">
        <v>1028</v>
      </c>
      <c r="B137" s="201" t="s">
        <v>1029</v>
      </c>
      <c r="C137" s="201" t="s">
        <v>856</v>
      </c>
      <c r="D137" s="202">
        <v>2</v>
      </c>
      <c r="E137" s="218"/>
      <c r="F137" s="202">
        <f>D137*E137</f>
        <v>0</v>
      </c>
      <c r="G137" s="218"/>
      <c r="H137" s="202">
        <f>D137*G137</f>
        <v>0</v>
      </c>
      <c r="I137" s="202">
        <f>F137+H137</f>
        <v>0</v>
      </c>
      <c r="J137" s="196"/>
      <c r="K137" s="196"/>
    </row>
    <row r="138" spans="1:11" x14ac:dyDescent="0.25">
      <c r="A138" s="209" t="s">
        <v>1</v>
      </c>
      <c r="B138" s="209" t="s">
        <v>1030</v>
      </c>
      <c r="C138" s="209" t="s">
        <v>1</v>
      </c>
      <c r="D138" s="211"/>
      <c r="E138" s="221"/>
      <c r="F138" s="211"/>
      <c r="G138" s="221"/>
      <c r="H138" s="211"/>
      <c r="I138" s="211"/>
      <c r="J138" s="196"/>
      <c r="K138" s="196"/>
    </row>
    <row r="139" spans="1:11" x14ac:dyDescent="0.25">
      <c r="A139" s="201" t="s">
        <v>1031</v>
      </c>
      <c r="B139" s="201" t="s">
        <v>1032</v>
      </c>
      <c r="C139" s="201" t="s">
        <v>856</v>
      </c>
      <c r="D139" s="202">
        <v>4</v>
      </c>
      <c r="E139" s="218"/>
      <c r="F139" s="202">
        <f>D139*E139</f>
        <v>0</v>
      </c>
      <c r="G139" s="218"/>
      <c r="H139" s="202">
        <f>D139*G139</f>
        <v>0</v>
      </c>
      <c r="I139" s="202">
        <f>F139+H139</f>
        <v>0</v>
      </c>
      <c r="J139" s="196"/>
      <c r="K139" s="196"/>
    </row>
    <row r="140" spans="1:11" x14ac:dyDescent="0.25">
      <c r="A140" s="209" t="s">
        <v>1</v>
      </c>
      <c r="B140" s="209" t="s">
        <v>1033</v>
      </c>
      <c r="C140" s="209" t="s">
        <v>1</v>
      </c>
      <c r="D140" s="210"/>
      <c r="E140" s="220"/>
      <c r="F140" s="210"/>
      <c r="G140" s="220"/>
      <c r="H140" s="210"/>
      <c r="I140" s="210"/>
      <c r="J140" s="196"/>
      <c r="K140" s="196"/>
    </row>
    <row r="141" spans="1:11" x14ac:dyDescent="0.25">
      <c r="A141" s="201" t="s">
        <v>1034</v>
      </c>
      <c r="B141" s="201" t="s">
        <v>1035</v>
      </c>
      <c r="C141" s="201" t="s">
        <v>856</v>
      </c>
      <c r="D141" s="202">
        <v>11</v>
      </c>
      <c r="E141" s="218"/>
      <c r="F141" s="202">
        <f>D141*E141</f>
        <v>0</v>
      </c>
      <c r="G141" s="218"/>
      <c r="H141" s="202">
        <f>D141*G141</f>
        <v>0</v>
      </c>
      <c r="I141" s="202">
        <f>F141+H141</f>
        <v>0</v>
      </c>
      <c r="J141" s="196"/>
      <c r="K141" s="196"/>
    </row>
    <row r="142" spans="1:11" x14ac:dyDescent="0.25">
      <c r="A142" s="201" t="s">
        <v>1036</v>
      </c>
      <c r="B142" s="201" t="s">
        <v>1037</v>
      </c>
      <c r="C142" s="201" t="s">
        <v>856</v>
      </c>
      <c r="D142" s="202">
        <v>10</v>
      </c>
      <c r="E142" s="218"/>
      <c r="F142" s="202">
        <f>D142*E142</f>
        <v>0</v>
      </c>
      <c r="G142" s="218"/>
      <c r="H142" s="202">
        <f>D142*G142</f>
        <v>0</v>
      </c>
      <c r="I142" s="202">
        <f>F142+H142</f>
        <v>0</v>
      </c>
      <c r="J142" s="196"/>
      <c r="K142" s="196"/>
    </row>
    <row r="143" spans="1:11" x14ac:dyDescent="0.25">
      <c r="A143" s="201" t="s">
        <v>1038</v>
      </c>
      <c r="B143" s="201" t="s">
        <v>1039</v>
      </c>
      <c r="C143" s="201" t="s">
        <v>856</v>
      </c>
      <c r="D143" s="202">
        <v>8</v>
      </c>
      <c r="E143" s="218"/>
      <c r="F143" s="202">
        <f>D143*E143</f>
        <v>0</v>
      </c>
      <c r="G143" s="218"/>
      <c r="H143" s="202">
        <f>D143*G143</f>
        <v>0</v>
      </c>
      <c r="I143" s="202">
        <f>F143+H143</f>
        <v>0</v>
      </c>
      <c r="J143" s="196"/>
      <c r="K143" s="196"/>
    </row>
    <row r="144" spans="1:11" x14ac:dyDescent="0.25">
      <c r="A144" s="201" t="s">
        <v>1040</v>
      </c>
      <c r="B144" s="201" t="s">
        <v>1041</v>
      </c>
      <c r="C144" s="201" t="s">
        <v>856</v>
      </c>
      <c r="D144" s="202">
        <v>21</v>
      </c>
      <c r="E144" s="218"/>
      <c r="F144" s="202">
        <f>D144*E144</f>
        <v>0</v>
      </c>
      <c r="G144" s="218"/>
      <c r="H144" s="202">
        <f>D144*G144</f>
        <v>0</v>
      </c>
      <c r="I144" s="202">
        <f>F144+H144</f>
        <v>0</v>
      </c>
      <c r="J144" s="196"/>
      <c r="K144" s="196"/>
    </row>
    <row r="145" spans="1:11" x14ac:dyDescent="0.25">
      <c r="A145" s="209" t="s">
        <v>1</v>
      </c>
      <c r="B145" s="209" t="s">
        <v>1042</v>
      </c>
      <c r="C145" s="209" t="s">
        <v>1</v>
      </c>
      <c r="D145" s="210"/>
      <c r="E145" s="220"/>
      <c r="F145" s="210"/>
      <c r="G145" s="220"/>
      <c r="H145" s="210"/>
      <c r="I145" s="210"/>
      <c r="J145" s="196"/>
      <c r="K145" s="196"/>
    </row>
    <row r="146" spans="1:11" x14ac:dyDescent="0.25">
      <c r="A146" s="201" t="s">
        <v>1043</v>
      </c>
      <c r="B146" s="201" t="s">
        <v>1044</v>
      </c>
      <c r="C146" s="201" t="s">
        <v>856</v>
      </c>
      <c r="D146" s="202">
        <v>2</v>
      </c>
      <c r="E146" s="218"/>
      <c r="F146" s="202">
        <f>D146*E146</f>
        <v>0</v>
      </c>
      <c r="G146" s="218"/>
      <c r="H146" s="202">
        <f>D146*G146</f>
        <v>0</v>
      </c>
      <c r="I146" s="202">
        <f>F146+H146</f>
        <v>0</v>
      </c>
      <c r="J146" s="196"/>
      <c r="K146" s="196"/>
    </row>
    <row r="147" spans="1:11" x14ac:dyDescent="0.25">
      <c r="A147" s="201" t="s">
        <v>1045</v>
      </c>
      <c r="B147" s="201" t="s">
        <v>1046</v>
      </c>
      <c r="C147" s="201" t="s">
        <v>856</v>
      </c>
      <c r="D147" s="202">
        <v>1</v>
      </c>
      <c r="E147" s="218"/>
      <c r="F147" s="202">
        <f>D147*E147</f>
        <v>0</v>
      </c>
      <c r="G147" s="218"/>
      <c r="H147" s="202">
        <f>D147*G147</f>
        <v>0</v>
      </c>
      <c r="I147" s="202">
        <f>F147+H147</f>
        <v>0</v>
      </c>
      <c r="J147" s="196"/>
      <c r="K147" s="196"/>
    </row>
    <row r="148" spans="1:11" x14ac:dyDescent="0.25">
      <c r="A148" s="209" t="s">
        <v>1</v>
      </c>
      <c r="B148" s="209" t="s">
        <v>1047</v>
      </c>
      <c r="C148" s="209" t="s">
        <v>1</v>
      </c>
      <c r="D148" s="210"/>
      <c r="E148" s="220"/>
      <c r="F148" s="210"/>
      <c r="G148" s="220"/>
      <c r="H148" s="210"/>
      <c r="I148" s="210"/>
      <c r="J148" s="196"/>
      <c r="K148" s="196"/>
    </row>
    <row r="149" spans="1:11" x14ac:dyDescent="0.25">
      <c r="A149" s="201" t="s">
        <v>1048</v>
      </c>
      <c r="B149" s="201" t="s">
        <v>1049</v>
      </c>
      <c r="C149" s="201" t="s">
        <v>856</v>
      </c>
      <c r="D149" s="202">
        <v>1</v>
      </c>
      <c r="E149" s="218"/>
      <c r="F149" s="202">
        <f>D149*E149</f>
        <v>0</v>
      </c>
      <c r="G149" s="218"/>
      <c r="H149" s="202">
        <f>D149*G149</f>
        <v>0</v>
      </c>
      <c r="I149" s="202">
        <f>F149+H149</f>
        <v>0</v>
      </c>
      <c r="J149" s="196"/>
      <c r="K149" s="196"/>
    </row>
    <row r="150" spans="1:11" x14ac:dyDescent="0.25">
      <c r="A150" s="209" t="s">
        <v>1</v>
      </c>
      <c r="B150" s="209" t="s">
        <v>1050</v>
      </c>
      <c r="C150" s="209" t="s">
        <v>1</v>
      </c>
      <c r="D150" s="210"/>
      <c r="E150" s="220"/>
      <c r="F150" s="210"/>
      <c r="G150" s="220"/>
      <c r="H150" s="210"/>
      <c r="I150" s="210"/>
      <c r="J150" s="196"/>
      <c r="K150" s="196"/>
    </row>
    <row r="151" spans="1:11" x14ac:dyDescent="0.25">
      <c r="A151" s="201" t="s">
        <v>1051</v>
      </c>
      <c r="B151" s="201" t="s">
        <v>1052</v>
      </c>
      <c r="C151" s="201" t="s">
        <v>856</v>
      </c>
      <c r="D151" s="202">
        <v>3</v>
      </c>
      <c r="E151" s="218"/>
      <c r="F151" s="202">
        <f>D151*E151</f>
        <v>0</v>
      </c>
      <c r="G151" s="218"/>
      <c r="H151" s="202">
        <f>D151*G151</f>
        <v>0</v>
      </c>
      <c r="I151" s="202">
        <f>F151+H151</f>
        <v>0</v>
      </c>
      <c r="J151" s="196"/>
      <c r="K151" s="196"/>
    </row>
    <row r="152" spans="1:11" x14ac:dyDescent="0.25">
      <c r="A152" s="209" t="s">
        <v>1</v>
      </c>
      <c r="B152" s="209" t="s">
        <v>1053</v>
      </c>
      <c r="C152" s="209" t="s">
        <v>1</v>
      </c>
      <c r="D152" s="210"/>
      <c r="E152" s="220"/>
      <c r="F152" s="210"/>
      <c r="G152" s="220"/>
      <c r="H152" s="210"/>
      <c r="I152" s="210"/>
      <c r="J152" s="196"/>
      <c r="K152" s="196"/>
    </row>
    <row r="153" spans="1:11" x14ac:dyDescent="0.25">
      <c r="A153" s="201" t="s">
        <v>1054</v>
      </c>
      <c r="B153" s="201" t="s">
        <v>1055</v>
      </c>
      <c r="C153" s="201" t="s">
        <v>856</v>
      </c>
      <c r="D153" s="202">
        <v>6</v>
      </c>
      <c r="E153" s="218"/>
      <c r="F153" s="202">
        <f>D153*E153</f>
        <v>0</v>
      </c>
      <c r="G153" s="218"/>
      <c r="H153" s="202">
        <f>D153*G153</f>
        <v>0</v>
      </c>
      <c r="I153" s="202">
        <f>F153+H153</f>
        <v>0</v>
      </c>
      <c r="J153" s="196"/>
      <c r="K153" s="196"/>
    </row>
    <row r="154" spans="1:11" x14ac:dyDescent="0.25">
      <c r="A154" s="209" t="s">
        <v>1</v>
      </c>
      <c r="B154" s="209" t="s">
        <v>1056</v>
      </c>
      <c r="C154" s="209" t="s">
        <v>1</v>
      </c>
      <c r="D154" s="210"/>
      <c r="E154" s="220"/>
      <c r="F154" s="210"/>
      <c r="G154" s="220"/>
      <c r="H154" s="210"/>
      <c r="I154" s="210"/>
      <c r="J154" s="196"/>
      <c r="K154" s="196"/>
    </row>
    <row r="155" spans="1:11" x14ac:dyDescent="0.25">
      <c r="A155" s="201" t="s">
        <v>1057</v>
      </c>
      <c r="B155" s="201" t="s">
        <v>1058</v>
      </c>
      <c r="C155" s="201" t="s">
        <v>125</v>
      </c>
      <c r="D155" s="202">
        <v>40</v>
      </c>
      <c r="E155" s="218"/>
      <c r="F155" s="202">
        <f>D155*E155</f>
        <v>0</v>
      </c>
      <c r="G155" s="218"/>
      <c r="H155" s="202">
        <f>D155*G155</f>
        <v>0</v>
      </c>
      <c r="I155" s="202">
        <f>F155+H155</f>
        <v>0</v>
      </c>
      <c r="J155" s="196"/>
      <c r="K155" s="196"/>
    </row>
    <row r="156" spans="1:11" x14ac:dyDescent="0.25">
      <c r="A156" s="201" t="s">
        <v>1059</v>
      </c>
      <c r="B156" s="201" t="s">
        <v>1060</v>
      </c>
      <c r="C156" s="201" t="s">
        <v>125</v>
      </c>
      <c r="D156" s="202">
        <v>400</v>
      </c>
      <c r="E156" s="218"/>
      <c r="F156" s="202">
        <f>D156*E156</f>
        <v>0</v>
      </c>
      <c r="G156" s="218"/>
      <c r="H156" s="202">
        <f>D156*G156</f>
        <v>0</v>
      </c>
      <c r="I156" s="202">
        <f>F156+H156</f>
        <v>0</v>
      </c>
      <c r="J156" s="196"/>
      <c r="K156" s="196"/>
    </row>
    <row r="157" spans="1:11" x14ac:dyDescent="0.25">
      <c r="A157" s="201" t="s">
        <v>1061</v>
      </c>
      <c r="B157" s="201" t="s">
        <v>1062</v>
      </c>
      <c r="C157" s="201" t="s">
        <v>125</v>
      </c>
      <c r="D157" s="202">
        <v>25</v>
      </c>
      <c r="E157" s="218"/>
      <c r="F157" s="202">
        <f>D157*E157</f>
        <v>0</v>
      </c>
      <c r="G157" s="218"/>
      <c r="H157" s="202">
        <f>D157*G157</f>
        <v>0</v>
      </c>
      <c r="I157" s="202">
        <f>F157+H157</f>
        <v>0</v>
      </c>
      <c r="J157" s="196"/>
      <c r="K157" s="196"/>
    </row>
    <row r="158" spans="1:11" x14ac:dyDescent="0.25">
      <c r="A158" s="201" t="s">
        <v>1063</v>
      </c>
      <c r="B158" s="201" t="s">
        <v>1064</v>
      </c>
      <c r="C158" s="201" t="s">
        <v>125</v>
      </c>
      <c r="D158" s="202">
        <v>50</v>
      </c>
      <c r="E158" s="218"/>
      <c r="F158" s="202">
        <f>D158*E158</f>
        <v>0</v>
      </c>
      <c r="G158" s="218"/>
      <c r="H158" s="202">
        <f>D158*G158</f>
        <v>0</v>
      </c>
      <c r="I158" s="202">
        <f>F158+H158</f>
        <v>0</v>
      </c>
      <c r="J158" s="196"/>
      <c r="K158" s="196"/>
    </row>
    <row r="159" spans="1:11" x14ac:dyDescent="0.25">
      <c r="A159" s="201" t="s">
        <v>1065</v>
      </c>
      <c r="B159" s="201" t="s">
        <v>1066</v>
      </c>
      <c r="C159" s="201" t="s">
        <v>125</v>
      </c>
      <c r="D159" s="202">
        <v>20</v>
      </c>
      <c r="E159" s="218"/>
      <c r="F159" s="202">
        <f>D159*E159</f>
        <v>0</v>
      </c>
      <c r="G159" s="218"/>
      <c r="H159" s="202">
        <f>D159*G159</f>
        <v>0</v>
      </c>
      <c r="I159" s="202">
        <f>F159+H159</f>
        <v>0</v>
      </c>
      <c r="J159" s="196"/>
      <c r="K159" s="196"/>
    </row>
    <row r="160" spans="1:11" x14ac:dyDescent="0.25">
      <c r="A160" s="209" t="s">
        <v>1</v>
      </c>
      <c r="B160" s="209" t="s">
        <v>1067</v>
      </c>
      <c r="C160" s="209" t="s">
        <v>1</v>
      </c>
      <c r="D160" s="210"/>
      <c r="E160" s="220"/>
      <c r="F160" s="210"/>
      <c r="G160" s="220"/>
      <c r="H160" s="210"/>
      <c r="I160" s="210"/>
      <c r="J160" s="196"/>
      <c r="K160" s="196"/>
    </row>
    <row r="161" spans="1:11" x14ac:dyDescent="0.25">
      <c r="A161" s="201" t="s">
        <v>1068</v>
      </c>
      <c r="B161" s="201" t="s">
        <v>1069</v>
      </c>
      <c r="C161" s="201" t="s">
        <v>125</v>
      </c>
      <c r="D161" s="202">
        <v>60</v>
      </c>
      <c r="E161" s="218"/>
      <c r="F161" s="202">
        <f>D161*E161</f>
        <v>0</v>
      </c>
      <c r="G161" s="218"/>
      <c r="H161" s="202">
        <f>D161*G161</f>
        <v>0</v>
      </c>
      <c r="I161" s="202">
        <f>F161+H161</f>
        <v>0</v>
      </c>
      <c r="J161" s="196"/>
      <c r="K161" s="196"/>
    </row>
    <row r="162" spans="1:11" x14ac:dyDescent="0.25">
      <c r="A162" s="209" t="s">
        <v>1</v>
      </c>
      <c r="B162" s="209" t="s">
        <v>1070</v>
      </c>
      <c r="C162" s="209" t="s">
        <v>1</v>
      </c>
      <c r="D162" s="210"/>
      <c r="E162" s="220"/>
      <c r="F162" s="210"/>
      <c r="G162" s="220"/>
      <c r="H162" s="210"/>
      <c r="I162" s="210"/>
      <c r="J162" s="196"/>
      <c r="K162" s="196"/>
    </row>
    <row r="163" spans="1:11" x14ac:dyDescent="0.25">
      <c r="A163" s="201" t="s">
        <v>1071</v>
      </c>
      <c r="B163" s="201" t="s">
        <v>1072</v>
      </c>
      <c r="C163" s="201" t="s">
        <v>856</v>
      </c>
      <c r="D163" s="202">
        <v>16</v>
      </c>
      <c r="E163" s="218"/>
      <c r="F163" s="202">
        <f>D163*E163</f>
        <v>0</v>
      </c>
      <c r="G163" s="218"/>
      <c r="H163" s="202">
        <f>D163*G163</f>
        <v>0</v>
      </c>
      <c r="I163" s="202">
        <f>F163+H163</f>
        <v>0</v>
      </c>
      <c r="J163" s="196"/>
      <c r="K163" s="196"/>
    </row>
    <row r="164" spans="1:11" x14ac:dyDescent="0.25">
      <c r="A164" s="201" t="s">
        <v>1073</v>
      </c>
      <c r="B164" s="201" t="s">
        <v>1074</v>
      </c>
      <c r="C164" s="201" t="s">
        <v>856</v>
      </c>
      <c r="D164" s="202">
        <v>2</v>
      </c>
      <c r="E164" s="218"/>
      <c r="F164" s="202">
        <f>D164*E164</f>
        <v>0</v>
      </c>
      <c r="G164" s="218"/>
      <c r="H164" s="202">
        <f>D164*G164</f>
        <v>0</v>
      </c>
      <c r="I164" s="202">
        <f>F164+H164</f>
        <v>0</v>
      </c>
      <c r="J164" s="196"/>
      <c r="K164" s="196"/>
    </row>
    <row r="165" spans="1:11" x14ac:dyDescent="0.25">
      <c r="A165" s="209" t="s">
        <v>1</v>
      </c>
      <c r="B165" s="209" t="s">
        <v>1075</v>
      </c>
      <c r="C165" s="209" t="s">
        <v>1</v>
      </c>
      <c r="D165" s="210"/>
      <c r="E165" s="220"/>
      <c r="F165" s="210"/>
      <c r="G165" s="220"/>
      <c r="H165" s="210"/>
      <c r="I165" s="210"/>
      <c r="J165" s="196"/>
      <c r="K165" s="196"/>
    </row>
    <row r="166" spans="1:11" x14ac:dyDescent="0.25">
      <c r="A166" s="201" t="s">
        <v>1076</v>
      </c>
      <c r="B166" s="201" t="s">
        <v>1077</v>
      </c>
      <c r="C166" s="201" t="s">
        <v>856</v>
      </c>
      <c r="D166" s="202">
        <v>12</v>
      </c>
      <c r="E166" s="218"/>
      <c r="F166" s="202">
        <f>D166*E166</f>
        <v>0</v>
      </c>
      <c r="G166" s="218"/>
      <c r="H166" s="202">
        <f>D166*G166</f>
        <v>0</v>
      </c>
      <c r="I166" s="202">
        <f>F166+H166</f>
        <v>0</v>
      </c>
      <c r="J166" s="196"/>
      <c r="K166" s="196"/>
    </row>
    <row r="167" spans="1:11" x14ac:dyDescent="0.25">
      <c r="A167" s="209" t="s">
        <v>1</v>
      </c>
      <c r="B167" s="209" t="s">
        <v>1078</v>
      </c>
      <c r="C167" s="209" t="s">
        <v>1</v>
      </c>
      <c r="D167" s="210"/>
      <c r="E167" s="220"/>
      <c r="F167" s="210"/>
      <c r="G167" s="220"/>
      <c r="H167" s="210"/>
      <c r="I167" s="210"/>
      <c r="J167" s="196"/>
      <c r="K167" s="196"/>
    </row>
    <row r="168" spans="1:11" x14ac:dyDescent="0.25">
      <c r="A168" s="201" t="s">
        <v>1079</v>
      </c>
      <c r="B168" s="201" t="s">
        <v>1080</v>
      </c>
      <c r="C168" s="201" t="s">
        <v>856</v>
      </c>
      <c r="D168" s="202">
        <v>1</v>
      </c>
      <c r="E168" s="218"/>
      <c r="F168" s="202">
        <f>D168*E168</f>
        <v>0</v>
      </c>
      <c r="G168" s="218"/>
      <c r="H168" s="202">
        <f>D168*G168</f>
        <v>0</v>
      </c>
      <c r="I168" s="202">
        <f>F168+H168</f>
        <v>0</v>
      </c>
      <c r="J168" s="196"/>
      <c r="K168" s="196"/>
    </row>
    <row r="169" spans="1:11" x14ac:dyDescent="0.25">
      <c r="A169" s="209" t="s">
        <v>1</v>
      </c>
      <c r="B169" s="209" t="s">
        <v>1081</v>
      </c>
      <c r="C169" s="209" t="s">
        <v>1</v>
      </c>
      <c r="D169" s="210"/>
      <c r="E169" s="220"/>
      <c r="F169" s="210"/>
      <c r="G169" s="220"/>
      <c r="H169" s="210"/>
      <c r="I169" s="210"/>
      <c r="J169" s="196"/>
      <c r="K169" s="196"/>
    </row>
    <row r="170" spans="1:11" x14ac:dyDescent="0.25">
      <c r="A170" s="201" t="s">
        <v>1082</v>
      </c>
      <c r="B170" s="201" t="s">
        <v>1083</v>
      </c>
      <c r="C170" s="201" t="s">
        <v>856</v>
      </c>
      <c r="D170" s="202">
        <v>1</v>
      </c>
      <c r="E170" s="218"/>
      <c r="F170" s="202">
        <f>D170*E170</f>
        <v>0</v>
      </c>
      <c r="G170" s="218"/>
      <c r="H170" s="202">
        <f>D170*G170</f>
        <v>0</v>
      </c>
      <c r="I170" s="202">
        <f>F170+H170</f>
        <v>0</v>
      </c>
      <c r="J170" s="196"/>
      <c r="K170" s="196"/>
    </row>
    <row r="171" spans="1:11" x14ac:dyDescent="0.25">
      <c r="A171" s="201" t="s">
        <v>1084</v>
      </c>
      <c r="B171" s="201" t="s">
        <v>1085</v>
      </c>
      <c r="C171" s="201" t="s">
        <v>856</v>
      </c>
      <c r="D171" s="202">
        <v>1</v>
      </c>
      <c r="E171" s="218"/>
      <c r="F171" s="202">
        <f>D171*E171</f>
        <v>0</v>
      </c>
      <c r="G171" s="218"/>
      <c r="H171" s="202">
        <f>D171*G171</f>
        <v>0</v>
      </c>
      <c r="I171" s="202">
        <f>F171+H171</f>
        <v>0</v>
      </c>
      <c r="J171" s="196"/>
      <c r="K171" s="196"/>
    </row>
    <row r="172" spans="1:11" x14ac:dyDescent="0.25">
      <c r="A172" s="201" t="s">
        <v>1086</v>
      </c>
      <c r="B172" s="201" t="s">
        <v>1087</v>
      </c>
      <c r="C172" s="201" t="s">
        <v>856</v>
      </c>
      <c r="D172" s="202">
        <v>2</v>
      </c>
      <c r="E172" s="218"/>
      <c r="F172" s="202">
        <f>D172*E172</f>
        <v>0</v>
      </c>
      <c r="G172" s="218"/>
      <c r="H172" s="202">
        <f>D172*G172</f>
        <v>0</v>
      </c>
      <c r="I172" s="202">
        <f>F172+H172</f>
        <v>0</v>
      </c>
      <c r="J172" s="196"/>
      <c r="K172" s="196"/>
    </row>
    <row r="173" spans="1:11" x14ac:dyDescent="0.25">
      <c r="A173" s="209" t="s">
        <v>1</v>
      </c>
      <c r="B173" s="209" t="s">
        <v>1088</v>
      </c>
      <c r="C173" s="209" t="s">
        <v>1</v>
      </c>
      <c r="D173" s="210"/>
      <c r="E173" s="220"/>
      <c r="F173" s="210"/>
      <c r="G173" s="220"/>
      <c r="H173" s="210"/>
      <c r="I173" s="210"/>
      <c r="J173" s="196"/>
      <c r="K173" s="196"/>
    </row>
    <row r="174" spans="1:11" x14ac:dyDescent="0.25">
      <c r="A174" s="201" t="s">
        <v>1089</v>
      </c>
      <c r="B174" s="201" t="s">
        <v>1090</v>
      </c>
      <c r="C174" s="201" t="s">
        <v>364</v>
      </c>
      <c r="D174" s="202">
        <v>5</v>
      </c>
      <c r="E174" s="218"/>
      <c r="F174" s="202">
        <f>D174*E174</f>
        <v>0</v>
      </c>
      <c r="G174" s="218"/>
      <c r="H174" s="202">
        <f>D174*G174</f>
        <v>0</v>
      </c>
      <c r="I174" s="202">
        <f>F174+H174</f>
        <v>0</v>
      </c>
      <c r="J174" s="196"/>
      <c r="K174" s="196"/>
    </row>
    <row r="175" spans="1:11" x14ac:dyDescent="0.25">
      <c r="A175" s="201" t="s">
        <v>1091</v>
      </c>
      <c r="B175" s="201" t="s">
        <v>1092</v>
      </c>
      <c r="C175" s="201" t="s">
        <v>364</v>
      </c>
      <c r="D175" s="202">
        <v>3</v>
      </c>
      <c r="E175" s="218"/>
      <c r="F175" s="202">
        <f>D175*E175</f>
        <v>0</v>
      </c>
      <c r="G175" s="218"/>
      <c r="H175" s="202">
        <f>D175*G175</f>
        <v>0</v>
      </c>
      <c r="I175" s="202">
        <f>F175+H175</f>
        <v>0</v>
      </c>
      <c r="J175" s="196"/>
      <c r="K175" s="196"/>
    </row>
    <row r="176" spans="1:11" x14ac:dyDescent="0.25">
      <c r="A176" s="201" t="s">
        <v>1093</v>
      </c>
      <c r="B176" s="201" t="s">
        <v>1094</v>
      </c>
      <c r="C176" s="201" t="s">
        <v>856</v>
      </c>
      <c r="D176" s="202">
        <v>3</v>
      </c>
      <c r="E176" s="218"/>
      <c r="F176" s="202">
        <f>D176*E176</f>
        <v>0</v>
      </c>
      <c r="G176" s="218"/>
      <c r="H176" s="202">
        <f>D176*G176</f>
        <v>0</v>
      </c>
      <c r="I176" s="202">
        <f>F176+H176</f>
        <v>0</v>
      </c>
      <c r="J176" s="196"/>
      <c r="K176" s="196"/>
    </row>
    <row r="177" spans="1:11" x14ac:dyDescent="0.25">
      <c r="A177" s="209" t="s">
        <v>1</v>
      </c>
      <c r="B177" s="209" t="s">
        <v>1095</v>
      </c>
      <c r="C177" s="209" t="s">
        <v>1</v>
      </c>
      <c r="D177" s="210"/>
      <c r="E177" s="220"/>
      <c r="F177" s="210"/>
      <c r="G177" s="220"/>
      <c r="H177" s="210"/>
      <c r="I177" s="210"/>
      <c r="J177" s="196"/>
      <c r="K177" s="196"/>
    </row>
    <row r="178" spans="1:11" x14ac:dyDescent="0.25">
      <c r="A178" s="201" t="s">
        <v>1096</v>
      </c>
      <c r="B178" s="201" t="s">
        <v>1097</v>
      </c>
      <c r="C178" s="201" t="s">
        <v>125</v>
      </c>
      <c r="D178" s="202">
        <v>1900</v>
      </c>
      <c r="E178" s="218"/>
      <c r="F178" s="202">
        <f>D178*E178</f>
        <v>0</v>
      </c>
      <c r="G178" s="218"/>
      <c r="H178" s="202">
        <f>D178*G178</f>
        <v>0</v>
      </c>
      <c r="I178" s="202">
        <f>F178+H178</f>
        <v>0</v>
      </c>
      <c r="J178" s="196"/>
      <c r="K178" s="196"/>
    </row>
    <row r="179" spans="1:11" x14ac:dyDescent="0.25">
      <c r="A179" s="201" t="s">
        <v>1098</v>
      </c>
      <c r="B179" s="201" t="s">
        <v>1099</v>
      </c>
      <c r="C179" s="201" t="s">
        <v>125</v>
      </c>
      <c r="D179" s="202">
        <v>120</v>
      </c>
      <c r="E179" s="218"/>
      <c r="F179" s="202">
        <f>D179*E179</f>
        <v>0</v>
      </c>
      <c r="G179" s="218"/>
      <c r="H179" s="202">
        <f>D179*G179</f>
        <v>0</v>
      </c>
      <c r="I179" s="202">
        <f>F179+H179</f>
        <v>0</v>
      </c>
      <c r="J179" s="196"/>
      <c r="K179" s="196"/>
    </row>
    <row r="180" spans="1:11" x14ac:dyDescent="0.25">
      <c r="A180" s="201" t="s">
        <v>1100</v>
      </c>
      <c r="B180" s="201" t="s">
        <v>1101</v>
      </c>
      <c r="C180" s="201" t="s">
        <v>856</v>
      </c>
      <c r="D180" s="202">
        <v>284</v>
      </c>
      <c r="E180" s="218"/>
      <c r="F180" s="202">
        <f>D180*E180</f>
        <v>0</v>
      </c>
      <c r="G180" s="218"/>
      <c r="H180" s="202">
        <f>D180*G180</f>
        <v>0</v>
      </c>
      <c r="I180" s="202">
        <f>F180+H180</f>
        <v>0</v>
      </c>
      <c r="J180" s="196"/>
      <c r="K180" s="196"/>
    </row>
    <row r="181" spans="1:11" x14ac:dyDescent="0.25">
      <c r="A181" s="201" t="s">
        <v>1102</v>
      </c>
      <c r="B181" s="201" t="s">
        <v>1103</v>
      </c>
      <c r="C181" s="201" t="s">
        <v>856</v>
      </c>
      <c r="D181" s="202">
        <v>64</v>
      </c>
      <c r="E181" s="218"/>
      <c r="F181" s="202">
        <f>D181*E181</f>
        <v>0</v>
      </c>
      <c r="G181" s="218"/>
      <c r="H181" s="202">
        <f>D181*G181</f>
        <v>0</v>
      </c>
      <c r="I181" s="202">
        <f>F181+H181</f>
        <v>0</v>
      </c>
      <c r="J181" s="196"/>
      <c r="K181" s="196"/>
    </row>
    <row r="182" spans="1:11" x14ac:dyDescent="0.25">
      <c r="A182" s="201" t="s">
        <v>1104</v>
      </c>
      <c r="B182" s="201" t="s">
        <v>1105</v>
      </c>
      <c r="C182" s="201" t="s">
        <v>856</v>
      </c>
      <c r="D182" s="202">
        <v>64</v>
      </c>
      <c r="E182" s="218"/>
      <c r="F182" s="202">
        <f>D182*E182</f>
        <v>0</v>
      </c>
      <c r="G182" s="218"/>
      <c r="H182" s="202">
        <f>D182*G182</f>
        <v>0</v>
      </c>
      <c r="I182" s="202">
        <f>F182+H182</f>
        <v>0</v>
      </c>
      <c r="J182" s="196"/>
      <c r="K182" s="196"/>
    </row>
    <row r="183" spans="1:11" x14ac:dyDescent="0.25">
      <c r="A183" s="209" t="s">
        <v>1</v>
      </c>
      <c r="B183" s="209" t="s">
        <v>1106</v>
      </c>
      <c r="C183" s="209" t="s">
        <v>1</v>
      </c>
      <c r="D183" s="210"/>
      <c r="E183" s="220"/>
      <c r="F183" s="210"/>
      <c r="G183" s="220"/>
      <c r="H183" s="210"/>
      <c r="I183" s="210"/>
      <c r="J183" s="196"/>
      <c r="K183" s="196"/>
    </row>
    <row r="184" spans="1:11" x14ac:dyDescent="0.25">
      <c r="A184" s="201" t="s">
        <v>1107</v>
      </c>
      <c r="B184" s="201" t="s">
        <v>1108</v>
      </c>
      <c r="C184" s="201" t="s">
        <v>856</v>
      </c>
      <c r="D184" s="202">
        <v>10</v>
      </c>
      <c r="E184" s="218"/>
      <c r="F184" s="202">
        <f>D184*E184</f>
        <v>0</v>
      </c>
      <c r="G184" s="218"/>
      <c r="H184" s="202">
        <f>D184*G184</f>
        <v>0</v>
      </c>
      <c r="I184" s="202">
        <f>F184+H184</f>
        <v>0</v>
      </c>
      <c r="J184" s="196"/>
      <c r="K184" s="196"/>
    </row>
    <row r="185" spans="1:11" x14ac:dyDescent="0.25">
      <c r="A185" s="209" t="s">
        <v>1</v>
      </c>
      <c r="B185" s="209" t="s">
        <v>1109</v>
      </c>
      <c r="C185" s="209" t="s">
        <v>1</v>
      </c>
      <c r="D185" s="210"/>
      <c r="E185" s="220"/>
      <c r="F185" s="210"/>
      <c r="G185" s="220"/>
      <c r="H185" s="210"/>
      <c r="I185" s="210"/>
      <c r="J185" s="196"/>
      <c r="K185" s="196"/>
    </row>
    <row r="186" spans="1:11" x14ac:dyDescent="0.25">
      <c r="A186" s="201" t="s">
        <v>1110</v>
      </c>
      <c r="B186" s="201" t="s">
        <v>1111</v>
      </c>
      <c r="C186" s="201" t="s">
        <v>856</v>
      </c>
      <c r="D186" s="202">
        <v>32</v>
      </c>
      <c r="E186" s="218"/>
      <c r="F186" s="202">
        <f>D186*E186</f>
        <v>0</v>
      </c>
      <c r="G186" s="218"/>
      <c r="H186" s="202">
        <f>D186*G186</f>
        <v>0</v>
      </c>
      <c r="I186" s="202">
        <f>F186+H186</f>
        <v>0</v>
      </c>
      <c r="J186" s="196"/>
      <c r="K186" s="196"/>
    </row>
    <row r="187" spans="1:11" x14ac:dyDescent="0.25">
      <c r="A187" s="201" t="s">
        <v>1112</v>
      </c>
      <c r="B187" s="201" t="s">
        <v>1113</v>
      </c>
      <c r="C187" s="201" t="s">
        <v>856</v>
      </c>
      <c r="D187" s="202">
        <v>192</v>
      </c>
      <c r="E187" s="218"/>
      <c r="F187" s="202">
        <f>D187*E187</f>
        <v>0</v>
      </c>
      <c r="G187" s="218"/>
      <c r="H187" s="202">
        <f>D187*G187</f>
        <v>0</v>
      </c>
      <c r="I187" s="202">
        <f>F187+H187</f>
        <v>0</v>
      </c>
      <c r="J187" s="196"/>
      <c r="K187" s="196"/>
    </row>
    <row r="188" spans="1:11" x14ac:dyDescent="0.25">
      <c r="A188" s="201" t="s">
        <v>1114</v>
      </c>
      <c r="B188" s="201" t="s">
        <v>1115</v>
      </c>
      <c r="C188" s="201" t="s">
        <v>364</v>
      </c>
      <c r="D188" s="202">
        <v>8</v>
      </c>
      <c r="E188" s="218"/>
      <c r="F188" s="202">
        <f>D188*E188</f>
        <v>0</v>
      </c>
      <c r="G188" s="218"/>
      <c r="H188" s="202">
        <f>D188*G188</f>
        <v>0</v>
      </c>
      <c r="I188" s="202">
        <f>F188+H188</f>
        <v>0</v>
      </c>
      <c r="J188" s="196"/>
      <c r="K188" s="196"/>
    </row>
    <row r="189" spans="1:11" x14ac:dyDescent="0.25">
      <c r="A189" s="209" t="s">
        <v>1</v>
      </c>
      <c r="B189" s="209" t="s">
        <v>1116</v>
      </c>
      <c r="C189" s="209" t="s">
        <v>1</v>
      </c>
      <c r="D189" s="210"/>
      <c r="E189" s="220"/>
      <c r="F189" s="210"/>
      <c r="G189" s="220"/>
      <c r="H189" s="210"/>
      <c r="I189" s="210"/>
      <c r="J189" s="196"/>
      <c r="K189" s="196"/>
    </row>
    <row r="190" spans="1:11" x14ac:dyDescent="0.25">
      <c r="A190" s="201" t="s">
        <v>1117</v>
      </c>
      <c r="B190" s="201" t="s">
        <v>1118</v>
      </c>
      <c r="C190" s="201" t="s">
        <v>856</v>
      </c>
      <c r="D190" s="202">
        <v>1</v>
      </c>
      <c r="E190" s="218"/>
      <c r="F190" s="202">
        <f>D190*E190</f>
        <v>0</v>
      </c>
      <c r="G190" s="218"/>
      <c r="H190" s="202">
        <f>D190*G190</f>
        <v>0</v>
      </c>
      <c r="I190" s="202">
        <f>F190+H190</f>
        <v>0</v>
      </c>
      <c r="J190" s="196"/>
      <c r="K190" s="196"/>
    </row>
    <row r="191" spans="1:11" x14ac:dyDescent="0.25">
      <c r="A191" s="201" t="s">
        <v>1119</v>
      </c>
      <c r="B191" s="201" t="s">
        <v>1120</v>
      </c>
      <c r="C191" s="201" t="s">
        <v>856</v>
      </c>
      <c r="D191" s="202">
        <v>2</v>
      </c>
      <c r="E191" s="218"/>
      <c r="F191" s="202">
        <f>D191*E191</f>
        <v>0</v>
      </c>
      <c r="G191" s="218"/>
      <c r="H191" s="202">
        <f>D191*G191</f>
        <v>0</v>
      </c>
      <c r="I191" s="202">
        <f>F191+H191</f>
        <v>0</v>
      </c>
      <c r="J191" s="196"/>
      <c r="K191" s="196"/>
    </row>
    <row r="192" spans="1:11" x14ac:dyDescent="0.25">
      <c r="A192" s="201" t="s">
        <v>1121</v>
      </c>
      <c r="B192" s="201" t="s">
        <v>1122</v>
      </c>
      <c r="C192" s="201" t="s">
        <v>856</v>
      </c>
      <c r="D192" s="202">
        <v>2</v>
      </c>
      <c r="E192" s="218"/>
      <c r="F192" s="202">
        <f>D192*E192</f>
        <v>0</v>
      </c>
      <c r="G192" s="218"/>
      <c r="H192" s="202">
        <f>D192*G192</f>
        <v>0</v>
      </c>
      <c r="I192" s="202">
        <f>F192+H192</f>
        <v>0</v>
      </c>
      <c r="J192" s="196"/>
      <c r="K192" s="196"/>
    </row>
    <row r="193" spans="1:11" x14ac:dyDescent="0.25">
      <c r="A193" s="201" t="s">
        <v>1123</v>
      </c>
      <c r="B193" s="201" t="s">
        <v>1124</v>
      </c>
      <c r="C193" s="201" t="s">
        <v>364</v>
      </c>
      <c r="D193" s="202">
        <v>12</v>
      </c>
      <c r="E193" s="218"/>
      <c r="F193" s="202">
        <f>D193*E193</f>
        <v>0</v>
      </c>
      <c r="G193" s="218"/>
      <c r="H193" s="202">
        <f>D193*G193</f>
        <v>0</v>
      </c>
      <c r="I193" s="202">
        <f>F193+H193</f>
        <v>0</v>
      </c>
      <c r="J193" s="196"/>
      <c r="K193" s="196"/>
    </row>
    <row r="194" spans="1:11" x14ac:dyDescent="0.25">
      <c r="A194" s="209" t="s">
        <v>1</v>
      </c>
      <c r="B194" s="209" t="s">
        <v>1125</v>
      </c>
      <c r="C194" s="209" t="s">
        <v>1</v>
      </c>
      <c r="D194" s="210"/>
      <c r="E194" s="220"/>
      <c r="F194" s="210"/>
      <c r="G194" s="220"/>
      <c r="H194" s="210"/>
      <c r="I194" s="210"/>
      <c r="J194" s="196"/>
      <c r="K194" s="196"/>
    </row>
    <row r="195" spans="1:11" x14ac:dyDescent="0.25">
      <c r="A195" s="201" t="s">
        <v>1126</v>
      </c>
      <c r="B195" s="201" t="s">
        <v>1127</v>
      </c>
      <c r="C195" s="201" t="s">
        <v>856</v>
      </c>
      <c r="D195" s="202">
        <v>69</v>
      </c>
      <c r="E195" s="218"/>
      <c r="F195" s="202">
        <f>D195*E195</f>
        <v>0</v>
      </c>
      <c r="G195" s="218"/>
      <c r="H195" s="202">
        <f>D195*G195</f>
        <v>0</v>
      </c>
      <c r="I195" s="202">
        <f>F195+H195</f>
        <v>0</v>
      </c>
      <c r="J195" s="196"/>
      <c r="K195" s="196"/>
    </row>
    <row r="196" spans="1:11" x14ac:dyDescent="0.25">
      <c r="A196" s="201" t="s">
        <v>1128</v>
      </c>
      <c r="B196" s="201" t="s">
        <v>1129</v>
      </c>
      <c r="C196" s="201" t="s">
        <v>856</v>
      </c>
      <c r="D196" s="202">
        <v>15</v>
      </c>
      <c r="E196" s="218"/>
      <c r="F196" s="202">
        <f>D196*E196</f>
        <v>0</v>
      </c>
      <c r="G196" s="218"/>
      <c r="H196" s="202">
        <f>D196*G196</f>
        <v>0</v>
      </c>
      <c r="I196" s="202">
        <f>F196+H196</f>
        <v>0</v>
      </c>
      <c r="J196" s="196"/>
      <c r="K196" s="196"/>
    </row>
    <row r="197" spans="1:11" x14ac:dyDescent="0.25">
      <c r="A197" s="201" t="s">
        <v>1130</v>
      </c>
      <c r="B197" s="201" t="s">
        <v>1131</v>
      </c>
      <c r="C197" s="201" t="s">
        <v>856</v>
      </c>
      <c r="D197" s="202">
        <v>12</v>
      </c>
      <c r="E197" s="218"/>
      <c r="F197" s="202">
        <f>D197*E197</f>
        <v>0</v>
      </c>
      <c r="G197" s="218"/>
      <c r="H197" s="202">
        <f>D197*G197</f>
        <v>0</v>
      </c>
      <c r="I197" s="202">
        <f>F197+H197</f>
        <v>0</v>
      </c>
      <c r="J197" s="196"/>
      <c r="K197" s="196"/>
    </row>
    <row r="198" spans="1:11" x14ac:dyDescent="0.25">
      <c r="A198" s="201" t="s">
        <v>1132</v>
      </c>
      <c r="B198" s="201" t="s">
        <v>1133</v>
      </c>
      <c r="C198" s="201" t="s">
        <v>856</v>
      </c>
      <c r="D198" s="202">
        <v>6</v>
      </c>
      <c r="E198" s="218"/>
      <c r="F198" s="202">
        <f>D198*E198</f>
        <v>0</v>
      </c>
      <c r="G198" s="218"/>
      <c r="H198" s="202">
        <f>D198*G198</f>
        <v>0</v>
      </c>
      <c r="I198" s="202">
        <f>F198+H198</f>
        <v>0</v>
      </c>
      <c r="J198" s="196"/>
      <c r="K198" s="196"/>
    </row>
    <row r="199" spans="1:11" x14ac:dyDescent="0.25">
      <c r="A199" s="209" t="s">
        <v>1</v>
      </c>
      <c r="B199" s="209" t="s">
        <v>1134</v>
      </c>
      <c r="C199" s="209" t="s">
        <v>1</v>
      </c>
      <c r="D199" s="210"/>
      <c r="E199" s="220"/>
      <c r="F199" s="210"/>
      <c r="G199" s="220"/>
      <c r="H199" s="210"/>
      <c r="I199" s="210"/>
      <c r="J199" s="196"/>
      <c r="K199" s="196"/>
    </row>
    <row r="200" spans="1:11" x14ac:dyDescent="0.25">
      <c r="A200" s="201" t="s">
        <v>1135</v>
      </c>
      <c r="B200" s="201" t="s">
        <v>1136</v>
      </c>
      <c r="C200" s="201" t="s">
        <v>856</v>
      </c>
      <c r="D200" s="202">
        <v>3</v>
      </c>
      <c r="E200" s="218"/>
      <c r="F200" s="202">
        <f>D200*E200</f>
        <v>0</v>
      </c>
      <c r="G200" s="218"/>
      <c r="H200" s="202">
        <f>D200*G200</f>
        <v>0</v>
      </c>
      <c r="I200" s="202">
        <f>F200+H200</f>
        <v>0</v>
      </c>
      <c r="J200" s="196"/>
      <c r="K200" s="196"/>
    </row>
    <row r="201" spans="1:11" x14ac:dyDescent="0.25">
      <c r="A201" s="201" t="s">
        <v>1137</v>
      </c>
      <c r="B201" s="201" t="s">
        <v>1138</v>
      </c>
      <c r="C201" s="201" t="s">
        <v>856</v>
      </c>
      <c r="D201" s="202">
        <v>3</v>
      </c>
      <c r="E201" s="218"/>
      <c r="F201" s="202">
        <f>D201*E201</f>
        <v>0</v>
      </c>
      <c r="G201" s="218"/>
      <c r="H201" s="202">
        <f>D201*G201</f>
        <v>0</v>
      </c>
      <c r="I201" s="202">
        <f>F201+H201</f>
        <v>0</v>
      </c>
      <c r="J201" s="196"/>
      <c r="K201" s="196"/>
    </row>
    <row r="202" spans="1:11" x14ac:dyDescent="0.25">
      <c r="A202" s="209" t="s">
        <v>1</v>
      </c>
      <c r="B202" s="209" t="s">
        <v>1139</v>
      </c>
      <c r="C202" s="209" t="s">
        <v>1</v>
      </c>
      <c r="D202" s="210"/>
      <c r="E202" s="220"/>
      <c r="F202" s="210"/>
      <c r="G202" s="220"/>
      <c r="H202" s="210"/>
      <c r="I202" s="210"/>
      <c r="J202" s="196"/>
      <c r="K202" s="196"/>
    </row>
    <row r="203" spans="1:11" x14ac:dyDescent="0.25">
      <c r="A203" s="201" t="s">
        <v>1140</v>
      </c>
      <c r="B203" s="201" t="s">
        <v>1141</v>
      </c>
      <c r="C203" s="201" t="s">
        <v>856</v>
      </c>
      <c r="D203" s="202">
        <v>2</v>
      </c>
      <c r="E203" s="218"/>
      <c r="F203" s="202">
        <f>D203*E203</f>
        <v>0</v>
      </c>
      <c r="G203" s="218"/>
      <c r="H203" s="202">
        <f>D203*G203</f>
        <v>0</v>
      </c>
      <c r="I203" s="202">
        <f>F203+H203</f>
        <v>0</v>
      </c>
      <c r="J203" s="196"/>
      <c r="K203" s="196"/>
    </row>
    <row r="204" spans="1:11" x14ac:dyDescent="0.25">
      <c r="A204" s="201" t="s">
        <v>1142</v>
      </c>
      <c r="B204" s="201" t="s">
        <v>1143</v>
      </c>
      <c r="C204" s="201" t="s">
        <v>125</v>
      </c>
      <c r="D204" s="202">
        <v>8</v>
      </c>
      <c r="E204" s="218"/>
      <c r="F204" s="202">
        <f>D204*E204</f>
        <v>0</v>
      </c>
      <c r="G204" s="218"/>
      <c r="H204" s="202">
        <f>D204*G204</f>
        <v>0</v>
      </c>
      <c r="I204" s="202">
        <f>F204+H204</f>
        <v>0</v>
      </c>
      <c r="J204" s="196"/>
      <c r="K204" s="196"/>
    </row>
    <row r="205" spans="1:11" x14ac:dyDescent="0.25">
      <c r="A205" s="209" t="s">
        <v>1</v>
      </c>
      <c r="B205" s="209" t="s">
        <v>1144</v>
      </c>
      <c r="C205" s="209" t="s">
        <v>1</v>
      </c>
      <c r="D205" s="210"/>
      <c r="E205" s="220"/>
      <c r="F205" s="210"/>
      <c r="G205" s="220"/>
      <c r="H205" s="210"/>
      <c r="I205" s="210"/>
      <c r="J205" s="196"/>
      <c r="K205" s="196"/>
    </row>
    <row r="206" spans="1:11" x14ac:dyDescent="0.25">
      <c r="A206" s="201" t="s">
        <v>1145</v>
      </c>
      <c r="B206" s="201" t="s">
        <v>1146</v>
      </c>
      <c r="C206" s="201" t="s">
        <v>856</v>
      </c>
      <c r="D206" s="202">
        <v>4</v>
      </c>
      <c r="E206" s="218"/>
      <c r="F206" s="202">
        <f>D206*E206</f>
        <v>0</v>
      </c>
      <c r="G206" s="218"/>
      <c r="H206" s="202">
        <f>D206*G206</f>
        <v>0</v>
      </c>
      <c r="I206" s="202">
        <f>F206+H206</f>
        <v>0</v>
      </c>
      <c r="J206" s="196"/>
      <c r="K206" s="196"/>
    </row>
    <row r="207" spans="1:11" x14ac:dyDescent="0.25">
      <c r="A207" s="209" t="s">
        <v>1</v>
      </c>
      <c r="B207" s="209" t="s">
        <v>1147</v>
      </c>
      <c r="C207" s="209" t="s">
        <v>1</v>
      </c>
      <c r="D207" s="210"/>
      <c r="E207" s="220"/>
      <c r="F207" s="210"/>
      <c r="G207" s="220"/>
      <c r="H207" s="210"/>
      <c r="I207" s="210"/>
      <c r="J207" s="196"/>
      <c r="K207" s="196"/>
    </row>
    <row r="208" spans="1:11" x14ac:dyDescent="0.25">
      <c r="A208" s="201" t="s">
        <v>1148</v>
      </c>
      <c r="B208" s="201" t="s">
        <v>1149</v>
      </c>
      <c r="C208" s="201" t="s">
        <v>113</v>
      </c>
      <c r="D208" s="202">
        <v>56</v>
      </c>
      <c r="E208" s="218"/>
      <c r="F208" s="202">
        <f>D208*E208</f>
        <v>0</v>
      </c>
      <c r="G208" s="218"/>
      <c r="H208" s="202">
        <f>D208*G208</f>
        <v>0</v>
      </c>
      <c r="I208" s="202">
        <f>F208+H208</f>
        <v>0</v>
      </c>
      <c r="J208" s="196"/>
      <c r="K208" s="196"/>
    </row>
    <row r="209" spans="1:11" x14ac:dyDescent="0.25">
      <c r="A209" s="209" t="s">
        <v>1</v>
      </c>
      <c r="B209" s="209" t="s">
        <v>1150</v>
      </c>
      <c r="C209" s="209" t="s">
        <v>1</v>
      </c>
      <c r="D209" s="210"/>
      <c r="E209" s="220"/>
      <c r="F209" s="210"/>
      <c r="G209" s="220"/>
      <c r="H209" s="210"/>
      <c r="I209" s="210"/>
      <c r="J209" s="196"/>
      <c r="K209" s="196"/>
    </row>
    <row r="210" spans="1:11" x14ac:dyDescent="0.25">
      <c r="A210" s="201" t="s">
        <v>1151</v>
      </c>
      <c r="B210" s="201" t="s">
        <v>1152</v>
      </c>
      <c r="C210" s="201" t="s">
        <v>856</v>
      </c>
      <c r="D210" s="202">
        <v>1</v>
      </c>
      <c r="E210" s="218"/>
      <c r="F210" s="202">
        <f>D210*E210</f>
        <v>0</v>
      </c>
      <c r="G210" s="218"/>
      <c r="H210" s="202">
        <f>D210*G210</f>
        <v>0</v>
      </c>
      <c r="I210" s="202">
        <f>F210+H210</f>
        <v>0</v>
      </c>
      <c r="J210" s="196"/>
      <c r="K210" s="196"/>
    </row>
    <row r="211" spans="1:11" x14ac:dyDescent="0.25">
      <c r="A211" s="209" t="s">
        <v>1</v>
      </c>
      <c r="B211" s="209" t="s">
        <v>1153</v>
      </c>
      <c r="C211" s="209" t="s">
        <v>1</v>
      </c>
      <c r="D211" s="210"/>
      <c r="E211" s="220"/>
      <c r="F211" s="210"/>
      <c r="G211" s="220"/>
      <c r="H211" s="210"/>
      <c r="I211" s="210"/>
      <c r="J211" s="196"/>
      <c r="K211" s="196"/>
    </row>
    <row r="212" spans="1:11" x14ac:dyDescent="0.25">
      <c r="A212" s="201" t="s">
        <v>1154</v>
      </c>
      <c r="B212" s="201" t="s">
        <v>1155</v>
      </c>
      <c r="C212" s="201" t="s">
        <v>364</v>
      </c>
      <c r="D212" s="202">
        <v>2</v>
      </c>
      <c r="E212" s="218"/>
      <c r="F212" s="202">
        <f>D212*E212</f>
        <v>0</v>
      </c>
      <c r="G212" s="218"/>
      <c r="H212" s="202">
        <f>D212*G212</f>
        <v>0</v>
      </c>
      <c r="I212" s="202">
        <f>F212+H212</f>
        <v>0</v>
      </c>
      <c r="J212" s="196"/>
      <c r="K212" s="196"/>
    </row>
    <row r="213" spans="1:11" x14ac:dyDescent="0.25">
      <c r="A213" s="201" t="s">
        <v>1156</v>
      </c>
      <c r="B213" s="201" t="s">
        <v>1157</v>
      </c>
      <c r="C213" s="201" t="s">
        <v>364</v>
      </c>
      <c r="D213" s="202">
        <v>8</v>
      </c>
      <c r="E213" s="218"/>
      <c r="F213" s="202">
        <f>D213*E213</f>
        <v>0</v>
      </c>
      <c r="G213" s="218"/>
      <c r="H213" s="202">
        <f>D213*G213</f>
        <v>0</v>
      </c>
      <c r="I213" s="202">
        <f>F213+H213</f>
        <v>0</v>
      </c>
      <c r="J213" s="196"/>
      <c r="K213" s="196"/>
    </row>
    <row r="214" spans="1:11" x14ac:dyDescent="0.25">
      <c r="A214" s="201" t="s">
        <v>1158</v>
      </c>
      <c r="B214" s="201" t="s">
        <v>1159</v>
      </c>
      <c r="C214" s="201" t="s">
        <v>364</v>
      </c>
      <c r="D214" s="202">
        <v>6</v>
      </c>
      <c r="E214" s="218"/>
      <c r="F214" s="202">
        <f>D214*E214</f>
        <v>0</v>
      </c>
      <c r="G214" s="218"/>
      <c r="H214" s="202">
        <f>D214*G214</f>
        <v>0</v>
      </c>
      <c r="I214" s="202">
        <f>F214+H214</f>
        <v>0</v>
      </c>
      <c r="J214" s="196"/>
      <c r="K214" s="196"/>
    </row>
    <row r="215" spans="1:11" x14ac:dyDescent="0.25">
      <c r="A215" s="201" t="s">
        <v>1160</v>
      </c>
      <c r="B215" s="201" t="s">
        <v>1161</v>
      </c>
      <c r="C215" s="201" t="s">
        <v>364</v>
      </c>
      <c r="D215" s="202">
        <v>3</v>
      </c>
      <c r="E215" s="218"/>
      <c r="F215" s="202">
        <f>D215*E215</f>
        <v>0</v>
      </c>
      <c r="G215" s="218"/>
      <c r="H215" s="202">
        <f>D215*G215</f>
        <v>0</v>
      </c>
      <c r="I215" s="202">
        <f>F215+H215</f>
        <v>0</v>
      </c>
      <c r="J215" s="196"/>
      <c r="K215" s="196"/>
    </row>
    <row r="216" spans="1:11" x14ac:dyDescent="0.25">
      <c r="A216" s="201" t="s">
        <v>1162</v>
      </c>
      <c r="B216" s="201" t="s">
        <v>1163</v>
      </c>
      <c r="C216" s="201" t="s">
        <v>364</v>
      </c>
      <c r="D216" s="202">
        <v>2</v>
      </c>
      <c r="E216" s="218"/>
      <c r="F216" s="202">
        <f>D216*E216</f>
        <v>0</v>
      </c>
      <c r="G216" s="218"/>
      <c r="H216" s="202">
        <f>D216*G216</f>
        <v>0</v>
      </c>
      <c r="I216" s="202">
        <f>F216+H216</f>
        <v>0</v>
      </c>
      <c r="J216" s="196"/>
      <c r="K216" s="196"/>
    </row>
    <row r="217" spans="1:11" x14ac:dyDescent="0.25">
      <c r="A217" s="209" t="s">
        <v>1</v>
      </c>
      <c r="B217" s="209" t="s">
        <v>1164</v>
      </c>
      <c r="C217" s="209" t="s">
        <v>1</v>
      </c>
      <c r="D217" s="210"/>
      <c r="E217" s="220"/>
      <c r="F217" s="210"/>
      <c r="G217" s="220"/>
      <c r="H217" s="210"/>
      <c r="I217" s="210"/>
      <c r="J217" s="196"/>
      <c r="K217" s="196"/>
    </row>
    <row r="218" spans="1:11" x14ac:dyDescent="0.25">
      <c r="A218" s="201" t="s">
        <v>1165</v>
      </c>
      <c r="B218" s="201" t="s">
        <v>1166</v>
      </c>
      <c r="C218" s="201" t="s">
        <v>364</v>
      </c>
      <c r="D218" s="202">
        <v>12</v>
      </c>
      <c r="E218" s="218"/>
      <c r="F218" s="202">
        <f>D218*E218</f>
        <v>0</v>
      </c>
      <c r="G218" s="218"/>
      <c r="H218" s="202">
        <f>D218*G218</f>
        <v>0</v>
      </c>
      <c r="I218" s="202">
        <f>F218+H218</f>
        <v>0</v>
      </c>
      <c r="J218" s="196"/>
      <c r="K218" s="196"/>
    </row>
    <row r="219" spans="1:11" x14ac:dyDescent="0.25">
      <c r="A219" s="201" t="s">
        <v>1167</v>
      </c>
      <c r="B219" s="201" t="s">
        <v>1168</v>
      </c>
      <c r="C219" s="201" t="s">
        <v>856</v>
      </c>
      <c r="D219" s="202">
        <v>4</v>
      </c>
      <c r="E219" s="218"/>
      <c r="F219" s="202">
        <f>D219*E219</f>
        <v>0</v>
      </c>
      <c r="G219" s="218"/>
      <c r="H219" s="202">
        <f>D219*G219</f>
        <v>0</v>
      </c>
      <c r="I219" s="202">
        <f>F219+H219</f>
        <v>0</v>
      </c>
      <c r="J219" s="196"/>
      <c r="K219" s="196"/>
    </row>
    <row r="220" spans="1:11" x14ac:dyDescent="0.25">
      <c r="A220" s="209" t="s">
        <v>1</v>
      </c>
      <c r="B220" s="209" t="s">
        <v>1169</v>
      </c>
      <c r="C220" s="209" t="s">
        <v>1</v>
      </c>
      <c r="D220" s="210"/>
      <c r="E220" s="220"/>
      <c r="F220" s="210"/>
      <c r="G220" s="220"/>
      <c r="H220" s="210"/>
      <c r="I220" s="210"/>
      <c r="J220" s="196"/>
      <c r="K220" s="196"/>
    </row>
    <row r="221" spans="1:11" x14ac:dyDescent="0.25">
      <c r="A221" s="201" t="s">
        <v>1170</v>
      </c>
      <c r="B221" s="201" t="s">
        <v>1171</v>
      </c>
      <c r="C221" s="201" t="s">
        <v>364</v>
      </c>
      <c r="D221" s="202">
        <v>6</v>
      </c>
      <c r="E221" s="218"/>
      <c r="F221" s="202">
        <f>D221*E221</f>
        <v>0</v>
      </c>
      <c r="G221" s="218"/>
      <c r="H221" s="202">
        <f>D221*G221</f>
        <v>0</v>
      </c>
      <c r="I221" s="202">
        <f>F221+H221</f>
        <v>0</v>
      </c>
      <c r="J221" s="196"/>
      <c r="K221" s="196"/>
    </row>
    <row r="222" spans="1:11" x14ac:dyDescent="0.25">
      <c r="A222" s="209" t="s">
        <v>1</v>
      </c>
      <c r="B222" s="209" t="s">
        <v>1172</v>
      </c>
      <c r="C222" s="209" t="s">
        <v>1</v>
      </c>
      <c r="D222" s="210"/>
      <c r="E222" s="220"/>
      <c r="F222" s="210"/>
      <c r="G222" s="220"/>
      <c r="H222" s="210"/>
      <c r="I222" s="210"/>
      <c r="J222" s="196"/>
      <c r="K222" s="196"/>
    </row>
    <row r="223" spans="1:11" x14ac:dyDescent="0.25">
      <c r="A223" s="201" t="s">
        <v>1173</v>
      </c>
      <c r="B223" s="201" t="s">
        <v>1174</v>
      </c>
      <c r="C223" s="201" t="s">
        <v>364</v>
      </c>
      <c r="D223" s="202">
        <v>4</v>
      </c>
      <c r="E223" s="218"/>
      <c r="F223" s="202">
        <f>D223*E223</f>
        <v>0</v>
      </c>
      <c r="G223" s="218"/>
      <c r="H223" s="202">
        <f>D223*G223</f>
        <v>0</v>
      </c>
      <c r="I223" s="202">
        <f>F223+H223</f>
        <v>0</v>
      </c>
      <c r="J223" s="196"/>
      <c r="K223" s="196"/>
    </row>
    <row r="224" spans="1:11" x14ac:dyDescent="0.25">
      <c r="A224" s="212" t="s">
        <v>1</v>
      </c>
      <c r="B224" s="212" t="s">
        <v>1175</v>
      </c>
      <c r="C224" s="212" t="s">
        <v>1</v>
      </c>
      <c r="D224" s="213"/>
      <c r="E224" s="222"/>
      <c r="F224" s="213"/>
      <c r="G224" s="222"/>
      <c r="H224" s="213"/>
      <c r="I224" s="213"/>
      <c r="J224" s="196"/>
      <c r="K224" s="196"/>
    </row>
    <row r="225" spans="1:11" x14ac:dyDescent="0.25">
      <c r="A225" s="201" t="s">
        <v>1176</v>
      </c>
      <c r="B225" s="201" t="s">
        <v>1177</v>
      </c>
      <c r="C225" s="201" t="s">
        <v>364</v>
      </c>
      <c r="D225" s="202">
        <v>12</v>
      </c>
      <c r="E225" s="218"/>
      <c r="F225" s="202">
        <f>D225*E225</f>
        <v>0</v>
      </c>
      <c r="G225" s="218"/>
      <c r="H225" s="202">
        <f>D225*G225</f>
        <v>0</v>
      </c>
      <c r="I225" s="202">
        <f>F225+H225</f>
        <v>0</v>
      </c>
      <c r="J225" s="196"/>
      <c r="K225" s="196"/>
    </row>
    <row r="226" spans="1:11" x14ac:dyDescent="0.25">
      <c r="A226" s="201" t="s">
        <v>1178</v>
      </c>
      <c r="B226" s="201" t="s">
        <v>1179</v>
      </c>
      <c r="C226" s="201" t="s">
        <v>364</v>
      </c>
      <c r="D226" s="202">
        <v>32</v>
      </c>
      <c r="E226" s="218"/>
      <c r="F226" s="202">
        <f>D226*E226</f>
        <v>0</v>
      </c>
      <c r="G226" s="218"/>
      <c r="H226" s="202">
        <f>D226*G226</f>
        <v>0</v>
      </c>
      <c r="I226" s="202">
        <f>F226+H226</f>
        <v>0</v>
      </c>
      <c r="J226" s="196"/>
      <c r="K226" s="196"/>
    </row>
    <row r="227" spans="1:11" x14ac:dyDescent="0.25">
      <c r="A227" s="201" t="s">
        <v>1180</v>
      </c>
      <c r="B227" s="201" t="s">
        <v>1181</v>
      </c>
      <c r="C227" s="201" t="s">
        <v>364</v>
      </c>
      <c r="D227" s="202">
        <v>22</v>
      </c>
      <c r="E227" s="218"/>
      <c r="F227" s="202">
        <f>D227*E227</f>
        <v>0</v>
      </c>
      <c r="G227" s="218"/>
      <c r="H227" s="202">
        <f>D227*G227</f>
        <v>0</v>
      </c>
      <c r="I227" s="202">
        <f>F227+H227</f>
        <v>0</v>
      </c>
      <c r="J227" s="196"/>
      <c r="K227" s="196"/>
    </row>
    <row r="228" spans="1:11" x14ac:dyDescent="0.25">
      <c r="A228" s="209" t="s">
        <v>1</v>
      </c>
      <c r="B228" s="209" t="s">
        <v>1182</v>
      </c>
      <c r="C228" s="209" t="s">
        <v>1</v>
      </c>
      <c r="D228" s="210"/>
      <c r="E228" s="220"/>
      <c r="F228" s="210"/>
      <c r="G228" s="220"/>
      <c r="H228" s="210"/>
      <c r="I228" s="210"/>
      <c r="J228" s="196"/>
      <c r="K228" s="196"/>
    </row>
    <row r="229" spans="1:11" x14ac:dyDescent="0.25">
      <c r="A229" s="201" t="s">
        <v>1183</v>
      </c>
      <c r="B229" s="201" t="s">
        <v>1184</v>
      </c>
      <c r="C229" s="201" t="s">
        <v>364</v>
      </c>
      <c r="D229" s="202">
        <v>20</v>
      </c>
      <c r="E229" s="218"/>
      <c r="F229" s="202">
        <f>D229*E229</f>
        <v>0</v>
      </c>
      <c r="G229" s="218"/>
      <c r="H229" s="202">
        <f>D229*G229</f>
        <v>0</v>
      </c>
      <c r="I229" s="202">
        <f>F229+H229</f>
        <v>0</v>
      </c>
      <c r="J229" s="196"/>
      <c r="K229" s="196"/>
    </row>
    <row r="230" spans="1:11" x14ac:dyDescent="0.25">
      <c r="A230" s="201" t="s">
        <v>1185</v>
      </c>
      <c r="B230" s="201" t="s">
        <v>1186</v>
      </c>
      <c r="C230" s="201" t="s">
        <v>364</v>
      </c>
      <c r="D230" s="202">
        <v>25</v>
      </c>
      <c r="E230" s="218"/>
      <c r="F230" s="202">
        <f>D230*E230</f>
        <v>0</v>
      </c>
      <c r="G230" s="218"/>
      <c r="H230" s="202">
        <f>D230*G230</f>
        <v>0</v>
      </c>
      <c r="I230" s="202">
        <f>F230+H230</f>
        <v>0</v>
      </c>
      <c r="J230" s="196"/>
      <c r="K230" s="196"/>
    </row>
    <row r="231" spans="1:11" x14ac:dyDescent="0.25">
      <c r="A231" s="212" t="s">
        <v>1</v>
      </c>
      <c r="B231" s="212" t="s">
        <v>1187</v>
      </c>
      <c r="C231" s="212" t="s">
        <v>1</v>
      </c>
      <c r="D231" s="213"/>
      <c r="E231" s="222"/>
      <c r="F231" s="213"/>
      <c r="G231" s="222"/>
      <c r="H231" s="213"/>
      <c r="I231" s="213"/>
      <c r="J231" s="196"/>
      <c r="K231" s="196"/>
    </row>
    <row r="232" spans="1:11" x14ac:dyDescent="0.25">
      <c r="A232" s="201" t="s">
        <v>1188</v>
      </c>
      <c r="B232" s="201" t="s">
        <v>1189</v>
      </c>
      <c r="C232" s="201" t="s">
        <v>364</v>
      </c>
      <c r="D232" s="202">
        <v>19</v>
      </c>
      <c r="E232" s="218"/>
      <c r="F232" s="202">
        <f>D232*E232</f>
        <v>0</v>
      </c>
      <c r="G232" s="218"/>
      <c r="H232" s="202">
        <f>D232*G232</f>
        <v>0</v>
      </c>
      <c r="I232" s="202">
        <f>F232+H232</f>
        <v>0</v>
      </c>
      <c r="J232" s="196"/>
      <c r="K232" s="196"/>
    </row>
    <row r="233" spans="1:11" x14ac:dyDescent="0.25">
      <c r="A233" s="209" t="s">
        <v>1</v>
      </c>
      <c r="B233" s="209" t="s">
        <v>1190</v>
      </c>
      <c r="C233" s="209" t="s">
        <v>1</v>
      </c>
      <c r="D233" s="210"/>
      <c r="E233" s="220"/>
      <c r="F233" s="210"/>
      <c r="G233" s="220"/>
      <c r="H233" s="210"/>
      <c r="I233" s="210"/>
      <c r="J233" s="196"/>
      <c r="K233" s="196"/>
    </row>
    <row r="234" spans="1:11" x14ac:dyDescent="0.25">
      <c r="A234" s="201" t="s">
        <v>1191</v>
      </c>
      <c r="B234" s="201" t="s">
        <v>1192</v>
      </c>
      <c r="C234" s="201" t="s">
        <v>364</v>
      </c>
      <c r="D234" s="202">
        <v>10</v>
      </c>
      <c r="E234" s="218"/>
      <c r="F234" s="202">
        <f>D234*E234</f>
        <v>0</v>
      </c>
      <c r="G234" s="218"/>
      <c r="H234" s="202">
        <f>D234*G234</f>
        <v>0</v>
      </c>
      <c r="I234" s="202">
        <f>F234+H234</f>
        <v>0</v>
      </c>
      <c r="J234" s="196"/>
      <c r="K234" s="196"/>
    </row>
    <row r="235" spans="1:11" x14ac:dyDescent="0.25">
      <c r="A235" s="209" t="s">
        <v>1</v>
      </c>
      <c r="B235" s="209" t="s">
        <v>1193</v>
      </c>
      <c r="C235" s="209" t="s">
        <v>1</v>
      </c>
      <c r="D235" s="210"/>
      <c r="E235" s="220"/>
      <c r="F235" s="210"/>
      <c r="G235" s="220"/>
      <c r="H235" s="210"/>
      <c r="I235" s="210"/>
      <c r="J235" s="196"/>
      <c r="K235" s="196"/>
    </row>
    <row r="236" spans="1:11" x14ac:dyDescent="0.25">
      <c r="A236" s="201" t="s">
        <v>1194</v>
      </c>
      <c r="B236" s="201" t="s">
        <v>1195</v>
      </c>
      <c r="C236" s="201" t="s">
        <v>364</v>
      </c>
      <c r="D236" s="202">
        <v>10</v>
      </c>
      <c r="E236" s="218"/>
      <c r="F236" s="202">
        <f>D236*E236</f>
        <v>0</v>
      </c>
      <c r="G236" s="218"/>
      <c r="H236" s="202">
        <f>D236*G236</f>
        <v>0</v>
      </c>
      <c r="I236" s="202">
        <f>F236+H236</f>
        <v>0</v>
      </c>
      <c r="J236" s="196"/>
      <c r="K236" s="196"/>
    </row>
    <row r="237" spans="1:11" x14ac:dyDescent="0.25">
      <c r="A237" s="209" t="s">
        <v>1</v>
      </c>
      <c r="B237" s="209" t="s">
        <v>1196</v>
      </c>
      <c r="C237" s="209" t="s">
        <v>1</v>
      </c>
      <c r="D237" s="210"/>
      <c r="E237" s="210"/>
      <c r="F237" s="210"/>
      <c r="G237" s="210"/>
      <c r="H237" s="210"/>
      <c r="I237" s="210"/>
      <c r="J237" s="196"/>
      <c r="K237" s="196"/>
    </row>
    <row r="238" spans="1:11" x14ac:dyDescent="0.25">
      <c r="A238" s="209" t="s">
        <v>1</v>
      </c>
      <c r="B238" s="209" t="s">
        <v>1197</v>
      </c>
      <c r="C238" s="209" t="s">
        <v>1</v>
      </c>
      <c r="D238" s="210"/>
      <c r="E238" s="210"/>
      <c r="F238" s="210"/>
      <c r="G238" s="210"/>
      <c r="H238" s="210"/>
      <c r="I238" s="210"/>
      <c r="J238" s="196"/>
      <c r="K238" s="196"/>
    </row>
    <row r="239" spans="1:11" x14ac:dyDescent="0.25">
      <c r="A239" s="209" t="s">
        <v>1</v>
      </c>
      <c r="B239" s="209" t="s">
        <v>1198</v>
      </c>
      <c r="C239" s="209" t="s">
        <v>1</v>
      </c>
      <c r="D239" s="210"/>
      <c r="E239" s="210"/>
      <c r="F239" s="210"/>
      <c r="G239" s="210"/>
      <c r="H239" s="210"/>
      <c r="I239" s="210"/>
      <c r="J239" s="196"/>
      <c r="K239" s="196"/>
    </row>
    <row r="240" spans="1:11" x14ac:dyDescent="0.25">
      <c r="A240" s="201" t="s">
        <v>1</v>
      </c>
      <c r="B240" s="201" t="s">
        <v>1</v>
      </c>
      <c r="C240" s="201" t="s">
        <v>1</v>
      </c>
      <c r="D240" s="202"/>
      <c r="E240" s="202"/>
      <c r="F240" s="202"/>
      <c r="G240" s="202"/>
      <c r="H240" s="202"/>
      <c r="I240" s="202"/>
      <c r="J240" s="196"/>
      <c r="K240" s="196"/>
    </row>
    <row r="241" spans="1:11" x14ac:dyDescent="0.25">
      <c r="A241" s="201" t="s">
        <v>1199</v>
      </c>
      <c r="B241" s="201" t="s">
        <v>1200</v>
      </c>
      <c r="C241" s="201" t="s">
        <v>1</v>
      </c>
      <c r="D241" s="202"/>
      <c r="E241" s="202"/>
      <c r="F241" s="202">
        <f>L6+'EL-Parametry'!B33/100*F204+'EL-Parametry'!B33/100*F206+'EL-Parametry'!B33/100*F208+'EL-Parametry'!B33/100*F210+'EL-Parametry'!B33/100*F212+'EL-Parametry'!B33/100*F213+'EL-Parametry'!B33/100*F214+'EL-Parametry'!B33/100*F215+'EL-Parametry'!B33/100*F216+'EL-Parametry'!B33/100*F218+'EL-Parametry'!B33/100*F219+'EL-Parametry'!B33/100*F221+'EL-Parametry'!B33/100*F223+'EL-Parametry'!B33/100*F225+'EL-Parametry'!B33/100*F226+'EL-Parametry'!B33/100*F227+'EL-Parametry'!B33/100*F229+'EL-Parametry'!B33/100*F230+'EL-Parametry'!B33/100*F232+'EL-Parametry'!B33/100*F234+'EL-Parametry'!B33/100*F236</f>
        <v>0</v>
      </c>
      <c r="G241" s="202"/>
      <c r="H241" s="202"/>
      <c r="I241" s="202">
        <f>F241+H241</f>
        <v>0</v>
      </c>
      <c r="J241" s="196"/>
      <c r="K241" s="196"/>
    </row>
    <row r="242" spans="1:11" x14ac:dyDescent="0.25">
      <c r="A242" s="205" t="s">
        <v>1</v>
      </c>
      <c r="B242" s="205" t="s">
        <v>1201</v>
      </c>
      <c r="C242" s="205" t="s">
        <v>1</v>
      </c>
      <c r="D242" s="206"/>
      <c r="E242" s="206"/>
      <c r="F242" s="206">
        <f>SUM(F12:F241)</f>
        <v>0</v>
      </c>
      <c r="G242" s="206"/>
      <c r="H242" s="206">
        <f>SUM(H12:H241)</f>
        <v>0</v>
      </c>
      <c r="I242" s="206">
        <f>SUM(I12:I241)</f>
        <v>0</v>
      </c>
      <c r="J242" s="196"/>
      <c r="K242" s="196"/>
    </row>
  </sheetData>
  <sheetProtection algorithmName="SHA-512" hashValue="UUaFKOo7Hwgkh0wNBaiZU4gZdRikPfMLYx044xUe4iMX6AMpHyGd4Lu74YWsXicpPTAiVbVCjEUnypeVNthZog==" saltValue="9Jgug2y8vCF39d5hxRjcow==" spinCount="100000" sheet="1" objects="1" scenarios="1" formatCells="0" formatColumns="0" formatRows="0"/>
  <pageMargins left="0.6" right="0.35" top="0.46" bottom="0.41" header="0.31496062992125984" footer="0.21"/>
  <pageSetup paperSize="9" fitToHeight="0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4A71F-75EA-45BB-98E1-F7818813610F}">
  <dimension ref="A1:C35"/>
  <sheetViews>
    <sheetView workbookViewId="0">
      <selection activeCell="A36" sqref="A36"/>
    </sheetView>
  </sheetViews>
  <sheetFormatPr defaultRowHeight="15" x14ac:dyDescent="0.25"/>
  <cols>
    <col min="1" max="1" width="33.6640625" style="208" bestFit="1" customWidth="1"/>
    <col min="2" max="2" width="74" style="208" bestFit="1" customWidth="1"/>
    <col min="3" max="3" width="9.33203125" style="197"/>
    <col min="4" max="4" width="0" style="197" hidden="1" customWidth="1"/>
    <col min="5" max="16384" width="9.33203125" style="197"/>
  </cols>
  <sheetData>
    <row r="1" spans="1:3" x14ac:dyDescent="0.25">
      <c r="A1" s="194" t="s">
        <v>811</v>
      </c>
      <c r="B1" s="194" t="s">
        <v>1202</v>
      </c>
      <c r="C1" s="196"/>
    </row>
    <row r="2" spans="1:3" x14ac:dyDescent="0.25">
      <c r="A2" s="194" t="s">
        <v>1203</v>
      </c>
      <c r="B2" s="205" t="s">
        <v>1204</v>
      </c>
      <c r="C2" s="196"/>
    </row>
    <row r="3" spans="1:3" ht="30.75" customHeight="1" x14ac:dyDescent="0.25">
      <c r="A3" s="194" t="s">
        <v>1205</v>
      </c>
      <c r="B3" s="214" t="s">
        <v>1206</v>
      </c>
      <c r="C3" s="196"/>
    </row>
    <row r="4" spans="1:3" ht="26.25" x14ac:dyDescent="0.25">
      <c r="A4" s="194" t="s">
        <v>1207</v>
      </c>
      <c r="B4" s="214" t="s">
        <v>1208</v>
      </c>
      <c r="C4" s="196"/>
    </row>
    <row r="5" spans="1:3" x14ac:dyDescent="0.25">
      <c r="A5" s="194" t="s">
        <v>1209</v>
      </c>
      <c r="B5" s="199" t="s">
        <v>1210</v>
      </c>
      <c r="C5" s="196"/>
    </row>
    <row r="6" spans="1:3" x14ac:dyDescent="0.25">
      <c r="A6" s="194" t="s">
        <v>1211</v>
      </c>
      <c r="B6" s="199" t="s">
        <v>1212</v>
      </c>
      <c r="C6" s="196"/>
    </row>
    <row r="7" spans="1:3" x14ac:dyDescent="0.25">
      <c r="A7" s="194" t="s">
        <v>1213</v>
      </c>
      <c r="B7" s="199" t="s">
        <v>1214</v>
      </c>
      <c r="C7" s="196"/>
    </row>
    <row r="8" spans="1:3" x14ac:dyDescent="0.25">
      <c r="A8" s="194" t="s">
        <v>1215</v>
      </c>
      <c r="B8" s="199" t="s">
        <v>1</v>
      </c>
      <c r="C8" s="196"/>
    </row>
    <row r="9" spans="1:3" x14ac:dyDescent="0.25">
      <c r="A9" s="194" t="s">
        <v>1216</v>
      </c>
      <c r="B9" s="199" t="s">
        <v>1217</v>
      </c>
      <c r="C9" s="196"/>
    </row>
    <row r="10" spans="1:3" x14ac:dyDescent="0.25">
      <c r="A10" s="194" t="s">
        <v>1218</v>
      </c>
      <c r="B10" s="199" t="s">
        <v>1219</v>
      </c>
      <c r="C10" s="196"/>
    </row>
    <row r="11" spans="1:3" x14ac:dyDescent="0.25">
      <c r="A11" s="194" t="s">
        <v>1220</v>
      </c>
      <c r="B11" s="199" t="s">
        <v>1</v>
      </c>
      <c r="C11" s="196"/>
    </row>
    <row r="12" spans="1:3" x14ac:dyDescent="0.25">
      <c r="A12" s="194" t="s">
        <v>1221</v>
      </c>
      <c r="B12" s="199" t="s">
        <v>1</v>
      </c>
      <c r="C12" s="196"/>
    </row>
    <row r="13" spans="1:3" x14ac:dyDescent="0.25">
      <c r="A13" s="194" t="s">
        <v>1222</v>
      </c>
      <c r="B13" s="199" t="s">
        <v>1</v>
      </c>
      <c r="C13" s="196"/>
    </row>
    <row r="14" spans="1:3" x14ac:dyDescent="0.25">
      <c r="A14" s="194" t="s">
        <v>1223</v>
      </c>
      <c r="B14" s="199" t="s">
        <v>1224</v>
      </c>
      <c r="C14" s="196"/>
    </row>
    <row r="15" spans="1:3" x14ac:dyDescent="0.25">
      <c r="A15" s="194" t="s">
        <v>1</v>
      </c>
      <c r="B15" s="201" t="s">
        <v>1</v>
      </c>
      <c r="C15" s="196"/>
    </row>
    <row r="16" spans="1:3" x14ac:dyDescent="0.25">
      <c r="A16" s="194" t="s">
        <v>1225</v>
      </c>
      <c r="B16" s="216"/>
      <c r="C16" s="196"/>
    </row>
    <row r="17" spans="1:3" x14ac:dyDescent="0.25">
      <c r="A17" s="194" t="s">
        <v>1226</v>
      </c>
      <c r="B17" s="216"/>
      <c r="C17" s="196"/>
    </row>
    <row r="18" spans="1:3" x14ac:dyDescent="0.25">
      <c r="A18" s="194" t="s">
        <v>1227</v>
      </c>
      <c r="B18" s="216"/>
      <c r="C18" s="196"/>
    </row>
    <row r="19" spans="1:3" x14ac:dyDescent="0.25">
      <c r="A19" s="194" t="s">
        <v>1228</v>
      </c>
      <c r="B19" s="216"/>
      <c r="C19" s="196"/>
    </row>
    <row r="20" spans="1:3" x14ac:dyDescent="0.25">
      <c r="A20" s="194" t="s">
        <v>1229</v>
      </c>
      <c r="B20" s="216"/>
      <c r="C20" s="196"/>
    </row>
    <row r="21" spans="1:3" x14ac:dyDescent="0.25">
      <c r="A21" s="194" t="s">
        <v>1230</v>
      </c>
      <c r="B21" s="216"/>
      <c r="C21" s="196"/>
    </row>
    <row r="22" spans="1:3" x14ac:dyDescent="0.25">
      <c r="A22" s="194" t="s">
        <v>1231</v>
      </c>
      <c r="B22" s="216"/>
      <c r="C22" s="196"/>
    </row>
    <row r="23" spans="1:3" x14ac:dyDescent="0.25">
      <c r="A23" s="194" t="s">
        <v>1232</v>
      </c>
      <c r="B23" s="216"/>
      <c r="C23" s="196"/>
    </row>
    <row r="24" spans="1:3" x14ac:dyDescent="0.25">
      <c r="A24" s="194" t="s">
        <v>1233</v>
      </c>
      <c r="B24" s="216"/>
      <c r="C24" s="196"/>
    </row>
    <row r="25" spans="1:3" x14ac:dyDescent="0.25">
      <c r="A25" s="194" t="s">
        <v>1234</v>
      </c>
      <c r="B25" s="216"/>
      <c r="C25" s="196"/>
    </row>
    <row r="26" spans="1:3" x14ac:dyDescent="0.25">
      <c r="A26" s="194" t="s">
        <v>1235</v>
      </c>
      <c r="B26" s="203" t="s">
        <v>1236</v>
      </c>
      <c r="C26" s="196"/>
    </row>
    <row r="27" spans="1:3" x14ac:dyDescent="0.25">
      <c r="A27" s="194" t="s">
        <v>1237</v>
      </c>
      <c r="B27" s="216"/>
      <c r="C27" s="196"/>
    </row>
    <row r="28" spans="1:3" x14ac:dyDescent="0.25">
      <c r="A28" s="194" t="s">
        <v>1238</v>
      </c>
      <c r="B28" s="216"/>
      <c r="C28" s="196"/>
    </row>
    <row r="29" spans="1:3" x14ac:dyDescent="0.25">
      <c r="A29" s="194" t="s">
        <v>1239</v>
      </c>
      <c r="B29" s="216"/>
      <c r="C29" s="196"/>
    </row>
    <row r="30" spans="1:3" x14ac:dyDescent="0.25">
      <c r="A30" s="194" t="s">
        <v>1240</v>
      </c>
      <c r="B30" s="216"/>
      <c r="C30" s="196"/>
    </row>
    <row r="31" spans="1:3" ht="24.75" x14ac:dyDescent="0.25">
      <c r="A31" s="215" t="s">
        <v>1241</v>
      </c>
      <c r="B31" s="203" t="s">
        <v>7</v>
      </c>
      <c r="C31" s="196"/>
    </row>
    <row r="32" spans="1:3" x14ac:dyDescent="0.25">
      <c r="A32" s="194" t="s">
        <v>1242</v>
      </c>
      <c r="B32" s="203" t="s">
        <v>8</v>
      </c>
      <c r="C32" s="196"/>
    </row>
    <row r="33" spans="1:2" x14ac:dyDescent="0.25">
      <c r="A33" s="208" t="s">
        <v>1243</v>
      </c>
      <c r="B33" s="217">
        <v>5</v>
      </c>
    </row>
    <row r="34" spans="1:2" x14ac:dyDescent="0.25">
      <c r="A34" s="208" t="s">
        <v>1244</v>
      </c>
      <c r="B34" s="217">
        <v>10</v>
      </c>
    </row>
    <row r="35" spans="1:2" x14ac:dyDescent="0.25">
      <c r="A35" s="208" t="s">
        <v>1245</v>
      </c>
      <c r="B35" s="217">
        <v>2</v>
      </c>
    </row>
  </sheetData>
  <sheetProtection algorithmName="SHA-512" hashValue="lHWamjJuaZT3eX+iqT2YYCoOlTkzmwMTdiUA74W+1Z4VI3NyoUt7Rh3xmupUSPgpXVFzv8UpjGxwsGx72N8bdA==" saltValue="4R1czoLojydoDS2PRejXcg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FEDCE-9D80-416B-B28A-B322274B79BB}">
  <sheetPr>
    <pageSetUpPr fitToPage="1"/>
  </sheetPr>
  <dimension ref="A1:N484"/>
  <sheetViews>
    <sheetView zoomScaleNormal="100" workbookViewId="0">
      <selection activeCell="N8" sqref="N8"/>
    </sheetView>
  </sheetViews>
  <sheetFormatPr defaultRowHeight="11.25" x14ac:dyDescent="0.2"/>
  <cols>
    <col min="13" max="13" width="4.83203125" customWidth="1"/>
    <col min="14" max="14" width="67.33203125" customWidth="1"/>
  </cols>
  <sheetData>
    <row r="1" spans="1:14" ht="23.25" x14ac:dyDescent="0.2">
      <c r="A1" s="179" t="s">
        <v>387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2" spans="1:14" ht="23.25" x14ac:dyDescent="0.2">
      <c r="A2" s="179" t="s">
        <v>388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</row>
    <row r="3" spans="1:14" ht="14.25" x14ac:dyDescent="0.2">
      <c r="A3" s="180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</row>
    <row r="4" spans="1:14" ht="16.5" x14ac:dyDescent="0.2">
      <c r="A4" s="182" t="s">
        <v>390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</row>
    <row r="5" spans="1:14" ht="15" x14ac:dyDescent="0.2">
      <c r="A5" s="181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</row>
    <row r="6" spans="1:14" ht="61.5" customHeight="1" x14ac:dyDescent="0.2">
      <c r="A6" s="257" t="s">
        <v>389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N6" s="183" t="s">
        <v>391</v>
      </c>
    </row>
    <row r="8" spans="1:14" ht="15.75" x14ac:dyDescent="0.2">
      <c r="A8" s="184" t="s">
        <v>392</v>
      </c>
      <c r="N8" s="190"/>
    </row>
    <row r="9" spans="1:14" ht="15" x14ac:dyDescent="0.2">
      <c r="A9" s="186"/>
    </row>
    <row r="10" spans="1:14" ht="14.25" x14ac:dyDescent="0.2">
      <c r="A10" s="185" t="s">
        <v>393</v>
      </c>
    </row>
    <row r="11" spans="1:14" ht="14.25" x14ac:dyDescent="0.2">
      <c r="A11" s="185"/>
    </row>
    <row r="12" spans="1:14" ht="14.25" x14ac:dyDescent="0.2">
      <c r="A12" s="185" t="s">
        <v>394</v>
      </c>
    </row>
    <row r="13" spans="1:14" ht="14.25" x14ac:dyDescent="0.2">
      <c r="A13" s="185" t="s">
        <v>395</v>
      </c>
    </row>
    <row r="14" spans="1:14" ht="14.25" x14ac:dyDescent="0.2">
      <c r="A14" s="185" t="s">
        <v>396</v>
      </c>
    </row>
    <row r="15" spans="1:14" ht="14.25" x14ac:dyDescent="0.2">
      <c r="A15" s="185" t="s">
        <v>397</v>
      </c>
    </row>
    <row r="17" spans="1:14" ht="15" x14ac:dyDescent="0.2">
      <c r="A17" s="186"/>
    </row>
    <row r="18" spans="1:14" ht="15" x14ac:dyDescent="0.2">
      <c r="A18" s="186"/>
    </row>
    <row r="19" spans="1:14" ht="15" x14ac:dyDescent="0.2">
      <c r="A19" s="186"/>
    </row>
    <row r="20" spans="1:14" ht="14.25" x14ac:dyDescent="0.2">
      <c r="A20" s="185"/>
    </row>
    <row r="21" spans="1:14" ht="15.75" x14ac:dyDescent="0.2">
      <c r="A21" s="184" t="s">
        <v>398</v>
      </c>
      <c r="N21" s="190"/>
    </row>
    <row r="23" spans="1:14" ht="15" x14ac:dyDescent="0.2">
      <c r="A23" s="186" t="s">
        <v>399</v>
      </c>
    </row>
    <row r="24" spans="1:14" ht="14.25" x14ac:dyDescent="0.2">
      <c r="A24" s="185" t="s">
        <v>400</v>
      </c>
    </row>
    <row r="25" spans="1:14" ht="14.25" x14ac:dyDescent="0.2">
      <c r="A25" s="185" t="s">
        <v>401</v>
      </c>
    </row>
    <row r="26" spans="1:14" ht="14.25" x14ac:dyDescent="0.2">
      <c r="A26" s="185" t="s">
        <v>402</v>
      </c>
    </row>
    <row r="27" spans="1:14" ht="14.25" x14ac:dyDescent="0.2">
      <c r="A27" s="185" t="s">
        <v>403</v>
      </c>
    </row>
    <row r="28" spans="1:14" ht="14.25" x14ac:dyDescent="0.2">
      <c r="A28" s="185"/>
    </row>
    <row r="29" spans="1:14" ht="14.25" x14ac:dyDescent="0.2">
      <c r="A29" s="185"/>
    </row>
    <row r="31" spans="1:14" ht="15.75" x14ac:dyDescent="0.2">
      <c r="A31" s="184" t="s">
        <v>404</v>
      </c>
      <c r="N31" s="190"/>
    </row>
    <row r="32" spans="1:14" ht="14.25" x14ac:dyDescent="0.2">
      <c r="A32" s="185"/>
    </row>
    <row r="33" spans="1:14" ht="15" x14ac:dyDescent="0.2">
      <c r="A33" s="185" t="s">
        <v>405</v>
      </c>
    </row>
    <row r="34" spans="1:14" ht="14.25" x14ac:dyDescent="0.2">
      <c r="A34" s="185" t="s">
        <v>406</v>
      </c>
    </row>
    <row r="35" spans="1:14" ht="14.25" x14ac:dyDescent="0.2">
      <c r="A35" s="185" t="s">
        <v>407</v>
      </c>
    </row>
    <row r="36" spans="1:14" ht="14.25" x14ac:dyDescent="0.2">
      <c r="A36" s="185" t="s">
        <v>408</v>
      </c>
    </row>
    <row r="37" spans="1:14" ht="14.25" x14ac:dyDescent="0.2">
      <c r="A37" s="185" t="s">
        <v>409</v>
      </c>
    </row>
    <row r="38" spans="1:14" ht="14.25" x14ac:dyDescent="0.2">
      <c r="A38" s="185" t="s">
        <v>410</v>
      </c>
    </row>
    <row r="39" spans="1:14" ht="14.25" x14ac:dyDescent="0.2">
      <c r="A39" s="185" t="s">
        <v>411</v>
      </c>
    </row>
    <row r="40" spans="1:14" ht="14.25" x14ac:dyDescent="0.2">
      <c r="A40" s="185" t="s">
        <v>412</v>
      </c>
      <c r="N40" s="185" t="s">
        <v>416</v>
      </c>
    </row>
    <row r="41" spans="1:14" ht="14.25" x14ac:dyDescent="0.2">
      <c r="F41" s="180" t="s">
        <v>413</v>
      </c>
    </row>
    <row r="42" spans="1:14" ht="14.25" x14ac:dyDescent="0.2">
      <c r="A42" s="185" t="s">
        <v>414</v>
      </c>
    </row>
    <row r="43" spans="1:14" ht="14.25" x14ac:dyDescent="0.2">
      <c r="A43" s="185" t="s">
        <v>415</v>
      </c>
      <c r="N43" s="185" t="s">
        <v>417</v>
      </c>
    </row>
    <row r="44" spans="1:14" ht="14.25" x14ac:dyDescent="0.2">
      <c r="A44" s="185"/>
    </row>
    <row r="45" spans="1:14" ht="14.25" x14ac:dyDescent="0.2">
      <c r="A45" s="185"/>
    </row>
    <row r="48" spans="1:14" ht="14.25" x14ac:dyDescent="0.2">
      <c r="A48" s="185"/>
    </row>
    <row r="49" spans="1:14" ht="14.25" x14ac:dyDescent="0.2">
      <c r="A49" s="185"/>
    </row>
    <row r="50" spans="1:14" ht="14.25" x14ac:dyDescent="0.2">
      <c r="A50" s="185"/>
    </row>
    <row r="51" spans="1:14" ht="14.25" x14ac:dyDescent="0.2">
      <c r="A51" s="185"/>
    </row>
    <row r="52" spans="1:14" ht="14.25" x14ac:dyDescent="0.2">
      <c r="A52" s="185"/>
    </row>
    <row r="54" spans="1:14" ht="15.75" x14ac:dyDescent="0.2">
      <c r="A54" s="184" t="s">
        <v>418</v>
      </c>
      <c r="N54" s="190"/>
    </row>
    <row r="55" spans="1:14" ht="14.25" x14ac:dyDescent="0.2">
      <c r="A55" s="185"/>
    </row>
    <row r="56" spans="1:14" s="144" customFormat="1" ht="14.25" x14ac:dyDescent="0.2">
      <c r="A56" s="185" t="s">
        <v>423</v>
      </c>
    </row>
    <row r="57" spans="1:14" ht="14.25" x14ac:dyDescent="0.2">
      <c r="A57" s="185" t="s">
        <v>419</v>
      </c>
    </row>
    <row r="58" spans="1:14" ht="14.25" x14ac:dyDescent="0.2">
      <c r="A58" s="185" t="s">
        <v>420</v>
      </c>
      <c r="C58" s="185" t="s">
        <v>421</v>
      </c>
      <c r="E58" s="185" t="s">
        <v>422</v>
      </c>
    </row>
    <row r="59" spans="1:14" ht="14.25" x14ac:dyDescent="0.2">
      <c r="A59" s="185" t="s">
        <v>424</v>
      </c>
    </row>
    <row r="60" spans="1:14" ht="14.25" x14ac:dyDescent="0.2">
      <c r="A60" s="185" t="s">
        <v>425</v>
      </c>
    </row>
    <row r="61" spans="1:14" ht="14.25" x14ac:dyDescent="0.2">
      <c r="A61" s="185" t="s">
        <v>426</v>
      </c>
    </row>
    <row r="62" spans="1:14" ht="14.25" x14ac:dyDescent="0.2">
      <c r="A62" s="185" t="s">
        <v>427</v>
      </c>
    </row>
    <row r="63" spans="1:14" ht="36" customHeight="1" x14ac:dyDescent="0.2">
      <c r="A63" s="254" t="s">
        <v>428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</row>
    <row r="64" spans="1:14" ht="14.25" x14ac:dyDescent="0.2">
      <c r="A64" s="185" t="s">
        <v>429</v>
      </c>
    </row>
    <row r="65" spans="1:1" ht="14.25" x14ac:dyDescent="0.2">
      <c r="A65" s="185" t="s">
        <v>430</v>
      </c>
    </row>
    <row r="67" spans="1:1" s="144" customFormat="1" x14ac:dyDescent="0.2"/>
    <row r="68" spans="1:1" s="144" customFormat="1" x14ac:dyDescent="0.2"/>
    <row r="69" spans="1:1" s="144" customFormat="1" x14ac:dyDescent="0.2"/>
    <row r="70" spans="1:1" s="144" customFormat="1" x14ac:dyDescent="0.2"/>
    <row r="71" spans="1:1" s="144" customFormat="1" x14ac:dyDescent="0.2"/>
    <row r="72" spans="1:1" s="144" customFormat="1" x14ac:dyDescent="0.2"/>
    <row r="73" spans="1:1" s="144" customFormat="1" x14ac:dyDescent="0.2"/>
    <row r="74" spans="1:1" s="144" customFormat="1" x14ac:dyDescent="0.2"/>
    <row r="75" spans="1:1" s="144" customFormat="1" x14ac:dyDescent="0.2"/>
    <row r="76" spans="1:1" s="144" customFormat="1" x14ac:dyDescent="0.2"/>
    <row r="77" spans="1:1" s="144" customFormat="1" x14ac:dyDescent="0.2"/>
    <row r="78" spans="1:1" s="144" customFormat="1" x14ac:dyDescent="0.2"/>
    <row r="79" spans="1:1" s="144" customFormat="1" x14ac:dyDescent="0.2"/>
    <row r="80" spans="1:1" s="144" customFormat="1" x14ac:dyDescent="0.2"/>
    <row r="81" spans="1:14" s="144" customFormat="1" x14ac:dyDescent="0.2"/>
    <row r="82" spans="1:14" s="144" customFormat="1" x14ac:dyDescent="0.2"/>
    <row r="83" spans="1:14" s="144" customFormat="1" x14ac:dyDescent="0.2"/>
    <row r="84" spans="1:14" s="144" customFormat="1" x14ac:dyDescent="0.2"/>
    <row r="85" spans="1:14" s="144" customFormat="1" x14ac:dyDescent="0.2"/>
    <row r="86" spans="1:14" s="144" customFormat="1" x14ac:dyDescent="0.2"/>
    <row r="87" spans="1:14" s="144" customFormat="1" x14ac:dyDescent="0.2"/>
    <row r="88" spans="1:14" s="144" customFormat="1" x14ac:dyDescent="0.2"/>
    <row r="89" spans="1:14" s="144" customFormat="1" x14ac:dyDescent="0.2"/>
    <row r="90" spans="1:14" s="144" customFormat="1" x14ac:dyDescent="0.2"/>
    <row r="91" spans="1:14" s="144" customFormat="1" x14ac:dyDescent="0.2"/>
    <row r="92" spans="1:14" s="144" customFormat="1" x14ac:dyDescent="0.2"/>
    <row r="93" spans="1:14" ht="15.75" x14ac:dyDescent="0.2">
      <c r="A93" s="184" t="s">
        <v>431</v>
      </c>
      <c r="N93" s="190"/>
    </row>
    <row r="94" spans="1:14" ht="14.25" x14ac:dyDescent="0.2">
      <c r="A94" s="185"/>
    </row>
    <row r="95" spans="1:14" ht="14.25" x14ac:dyDescent="0.2">
      <c r="A95" s="185" t="s">
        <v>432</v>
      </c>
    </row>
    <row r="96" spans="1:14" ht="14.25" x14ac:dyDescent="0.2">
      <c r="A96" s="185"/>
    </row>
    <row r="97" spans="1:6" ht="14.25" x14ac:dyDescent="0.2">
      <c r="A97" s="185" t="s">
        <v>433</v>
      </c>
    </row>
    <row r="98" spans="1:6" ht="14.25" x14ac:dyDescent="0.2">
      <c r="A98" s="185" t="s">
        <v>434</v>
      </c>
      <c r="F98" s="185" t="s">
        <v>435</v>
      </c>
    </row>
    <row r="99" spans="1:6" ht="14.25" x14ac:dyDescent="0.2">
      <c r="A99" s="185" t="s">
        <v>436</v>
      </c>
      <c r="F99" s="185" t="s">
        <v>437</v>
      </c>
    </row>
    <row r="100" spans="1:6" ht="18.75" x14ac:dyDescent="0.2">
      <c r="A100" s="185" t="s">
        <v>438</v>
      </c>
      <c r="F100" s="185" t="s">
        <v>439</v>
      </c>
    </row>
    <row r="101" spans="1:6" ht="18.75" x14ac:dyDescent="0.2">
      <c r="A101" s="185" t="s">
        <v>440</v>
      </c>
      <c r="F101" s="185" t="s">
        <v>441</v>
      </c>
    </row>
    <row r="102" spans="1:6" ht="18.75" x14ac:dyDescent="0.2">
      <c r="A102" s="185" t="s">
        <v>442</v>
      </c>
      <c r="F102" s="185" t="s">
        <v>443</v>
      </c>
    </row>
    <row r="103" spans="1:6" ht="18.75" x14ac:dyDescent="0.2">
      <c r="A103" s="185" t="s">
        <v>444</v>
      </c>
      <c r="F103" s="185" t="s">
        <v>445</v>
      </c>
    </row>
    <row r="104" spans="1:6" ht="18.75" x14ac:dyDescent="0.2">
      <c r="A104" s="185" t="s">
        <v>446</v>
      </c>
      <c r="F104" s="185" t="s">
        <v>447</v>
      </c>
    </row>
    <row r="105" spans="1:6" ht="18.75" x14ac:dyDescent="0.2">
      <c r="A105" s="185" t="s">
        <v>448</v>
      </c>
      <c r="F105" s="185" t="s">
        <v>449</v>
      </c>
    </row>
    <row r="106" spans="1:6" ht="18.75" x14ac:dyDescent="0.2">
      <c r="A106" s="185" t="s">
        <v>450</v>
      </c>
      <c r="F106" s="185" t="s">
        <v>451</v>
      </c>
    </row>
    <row r="107" spans="1:6" ht="18.75" x14ac:dyDescent="0.2">
      <c r="A107" s="185" t="s">
        <v>452</v>
      </c>
      <c r="F107" s="185" t="s">
        <v>453</v>
      </c>
    </row>
    <row r="108" spans="1:6" ht="18.75" x14ac:dyDescent="0.2">
      <c r="A108" s="185" t="s">
        <v>454</v>
      </c>
      <c r="F108" s="185" t="s">
        <v>455</v>
      </c>
    </row>
    <row r="109" spans="1:6" ht="18.75" x14ac:dyDescent="0.2">
      <c r="A109" s="185" t="s">
        <v>456</v>
      </c>
      <c r="F109" s="185" t="s">
        <v>457</v>
      </c>
    </row>
    <row r="110" spans="1:6" ht="18.75" x14ac:dyDescent="0.2">
      <c r="A110" s="185" t="s">
        <v>458</v>
      </c>
      <c r="F110" s="185" t="s">
        <v>459</v>
      </c>
    </row>
    <row r="111" spans="1:6" ht="14.25" x14ac:dyDescent="0.2">
      <c r="A111" s="185" t="s">
        <v>460</v>
      </c>
      <c r="F111" s="185" t="s">
        <v>461</v>
      </c>
    </row>
    <row r="112" spans="1:6" ht="18.75" x14ac:dyDescent="0.2">
      <c r="A112" s="185" t="s">
        <v>462</v>
      </c>
      <c r="F112" s="185" t="s">
        <v>463</v>
      </c>
    </row>
    <row r="113" spans="1:6" ht="14.25" x14ac:dyDescent="0.2">
      <c r="A113" s="185"/>
    </row>
    <row r="114" spans="1:6" ht="14.25" x14ac:dyDescent="0.2">
      <c r="A114" s="185" t="s">
        <v>464</v>
      </c>
    </row>
    <row r="115" spans="1:6" ht="14.25" x14ac:dyDescent="0.2">
      <c r="A115" s="185" t="s">
        <v>465</v>
      </c>
      <c r="F115" s="185" t="s">
        <v>466</v>
      </c>
    </row>
    <row r="116" spans="1:6" ht="14.25" x14ac:dyDescent="0.2">
      <c r="A116" s="185" t="s">
        <v>467</v>
      </c>
      <c r="F116" s="185" t="s">
        <v>468</v>
      </c>
    </row>
    <row r="117" spans="1:6" ht="14.25" x14ac:dyDescent="0.2">
      <c r="A117" s="185" t="s">
        <v>469</v>
      </c>
      <c r="F117" s="185" t="s">
        <v>470</v>
      </c>
    </row>
    <row r="118" spans="1:6" ht="14.25" x14ac:dyDescent="0.2">
      <c r="A118" s="185"/>
    </row>
    <row r="119" spans="1:6" ht="14.25" x14ac:dyDescent="0.2">
      <c r="A119" s="185" t="s">
        <v>471</v>
      </c>
    </row>
    <row r="120" spans="1:6" ht="14.25" x14ac:dyDescent="0.2">
      <c r="A120" s="185" t="s">
        <v>472</v>
      </c>
      <c r="F120" s="185" t="s">
        <v>473</v>
      </c>
    </row>
    <row r="121" spans="1:6" ht="14.25" x14ac:dyDescent="0.2">
      <c r="A121" s="185" t="s">
        <v>474</v>
      </c>
      <c r="F121" s="185" t="s">
        <v>475</v>
      </c>
    </row>
    <row r="122" spans="1:6" ht="14.25" x14ac:dyDescent="0.2">
      <c r="A122" s="185" t="s">
        <v>476</v>
      </c>
      <c r="F122" s="185" t="s">
        <v>477</v>
      </c>
    </row>
    <row r="123" spans="1:6" ht="14.25" x14ac:dyDescent="0.2">
      <c r="A123" s="185" t="s">
        <v>478</v>
      </c>
      <c r="F123" s="185" t="s">
        <v>479</v>
      </c>
    </row>
    <row r="124" spans="1:6" ht="14.25" x14ac:dyDescent="0.2">
      <c r="A124" s="185" t="s">
        <v>480</v>
      </c>
      <c r="D124" s="185" t="s">
        <v>481</v>
      </c>
    </row>
    <row r="125" spans="1:6" ht="14.25" x14ac:dyDescent="0.2">
      <c r="A125" s="185" t="s">
        <v>482</v>
      </c>
      <c r="F125" s="185" t="s">
        <v>483</v>
      </c>
    </row>
    <row r="126" spans="1:6" ht="14.25" x14ac:dyDescent="0.2">
      <c r="A126" s="185" t="s">
        <v>484</v>
      </c>
      <c r="F126" s="185" t="s">
        <v>485</v>
      </c>
    </row>
    <row r="127" spans="1:6" ht="14.25" x14ac:dyDescent="0.2">
      <c r="A127" s="185" t="s">
        <v>486</v>
      </c>
      <c r="F127" s="185" t="s">
        <v>487</v>
      </c>
    </row>
    <row r="128" spans="1:6" ht="14.25" x14ac:dyDescent="0.2">
      <c r="A128" s="185" t="s">
        <v>488</v>
      </c>
      <c r="F128" s="185" t="s">
        <v>489</v>
      </c>
    </row>
    <row r="129" spans="1:14" ht="14.25" x14ac:dyDescent="0.2">
      <c r="A129" s="185" t="s">
        <v>490</v>
      </c>
    </row>
    <row r="130" spans="1:14" ht="14.25" x14ac:dyDescent="0.2">
      <c r="A130" s="185"/>
    </row>
    <row r="132" spans="1:14" ht="15.75" x14ac:dyDescent="0.2">
      <c r="A132" s="184" t="s">
        <v>491</v>
      </c>
      <c r="N132" s="190"/>
    </row>
    <row r="133" spans="1:14" ht="14.25" x14ac:dyDescent="0.2">
      <c r="A133" s="185"/>
    </row>
    <row r="134" spans="1:14" ht="14.25" x14ac:dyDescent="0.2">
      <c r="A134" s="185" t="s">
        <v>492</v>
      </c>
    </row>
    <row r="135" spans="1:14" ht="14.25" x14ac:dyDescent="0.2">
      <c r="A135" s="185" t="s">
        <v>493</v>
      </c>
    </row>
    <row r="136" spans="1:14" ht="14.25" x14ac:dyDescent="0.2">
      <c r="A136" s="185"/>
    </row>
    <row r="137" spans="1:14" ht="18.75" x14ac:dyDescent="0.2">
      <c r="A137" s="185" t="s">
        <v>494</v>
      </c>
      <c r="H137" s="185" t="s">
        <v>495</v>
      </c>
    </row>
    <row r="138" spans="1:14" ht="18.75" x14ac:dyDescent="0.2">
      <c r="A138" s="185" t="s">
        <v>496</v>
      </c>
      <c r="H138" s="185" t="s">
        <v>497</v>
      </c>
    </row>
    <row r="139" spans="1:14" ht="18.75" x14ac:dyDescent="0.2">
      <c r="A139" s="185" t="s">
        <v>498</v>
      </c>
      <c r="H139" s="185" t="s">
        <v>499</v>
      </c>
    </row>
    <row r="140" spans="1:14" ht="18.75" x14ac:dyDescent="0.2">
      <c r="A140" s="185" t="s">
        <v>500</v>
      </c>
      <c r="H140" s="185" t="s">
        <v>501</v>
      </c>
    </row>
    <row r="141" spans="1:14" ht="18.75" x14ac:dyDescent="0.2">
      <c r="A141" s="185" t="s">
        <v>502</v>
      </c>
      <c r="H141" s="185" t="s">
        <v>503</v>
      </c>
    </row>
    <row r="142" spans="1:14" ht="18.75" x14ac:dyDescent="0.2">
      <c r="A142" s="185" t="s">
        <v>504</v>
      </c>
      <c r="H142" s="185" t="s">
        <v>505</v>
      </c>
    </row>
    <row r="143" spans="1:14" ht="18.75" x14ac:dyDescent="0.2">
      <c r="A143" s="185" t="s">
        <v>506</v>
      </c>
      <c r="H143" s="185" t="s">
        <v>507</v>
      </c>
    </row>
    <row r="144" spans="1:14" ht="14.25" x14ac:dyDescent="0.2">
      <c r="A144" s="185" t="s">
        <v>508</v>
      </c>
      <c r="H144" s="185" t="s">
        <v>509</v>
      </c>
    </row>
    <row r="145" spans="1:14" ht="14.25" x14ac:dyDescent="0.2">
      <c r="A145" s="185" t="s">
        <v>510</v>
      </c>
      <c r="H145" s="185" t="s">
        <v>511</v>
      </c>
    </row>
    <row r="146" spans="1:14" ht="14.25" x14ac:dyDescent="0.2">
      <c r="A146" s="185" t="s">
        <v>512</v>
      </c>
      <c r="H146" s="185" t="s">
        <v>513</v>
      </c>
    </row>
    <row r="147" spans="1:14" ht="14.25" x14ac:dyDescent="0.2">
      <c r="A147" s="185" t="s">
        <v>514</v>
      </c>
      <c r="H147" s="185" t="s">
        <v>515</v>
      </c>
    </row>
    <row r="148" spans="1:14" ht="14.25" x14ac:dyDescent="0.2">
      <c r="A148" s="185" t="s">
        <v>516</v>
      </c>
      <c r="H148" s="185" t="s">
        <v>517</v>
      </c>
    </row>
    <row r="149" spans="1:14" ht="14.25" x14ac:dyDescent="0.2">
      <c r="A149" s="185" t="s">
        <v>518</v>
      </c>
      <c r="H149" s="185" t="s">
        <v>519</v>
      </c>
    </row>
    <row r="150" spans="1:14" ht="14.25" x14ac:dyDescent="0.2">
      <c r="H150" s="191" t="s">
        <v>520</v>
      </c>
    </row>
    <row r="151" spans="1:14" ht="14.25" x14ac:dyDescent="0.2">
      <c r="A151" s="185" t="s">
        <v>521</v>
      </c>
      <c r="H151" s="185" t="s">
        <v>522</v>
      </c>
    </row>
    <row r="152" spans="1:14" ht="14.25" x14ac:dyDescent="0.2">
      <c r="A152" s="185" t="s">
        <v>523</v>
      </c>
      <c r="H152" s="185" t="s">
        <v>524</v>
      </c>
    </row>
    <row r="153" spans="1:14" ht="14.25" x14ac:dyDescent="0.2">
      <c r="A153" s="185" t="s">
        <v>525</v>
      </c>
      <c r="H153" s="185" t="s">
        <v>526</v>
      </c>
    </row>
    <row r="154" spans="1:14" ht="14.25" x14ac:dyDescent="0.2">
      <c r="A154" s="185"/>
    </row>
    <row r="156" spans="1:14" ht="15.75" x14ac:dyDescent="0.2">
      <c r="A156" s="184" t="s">
        <v>527</v>
      </c>
      <c r="N156" s="190"/>
    </row>
    <row r="157" spans="1:14" ht="15" x14ac:dyDescent="0.2">
      <c r="A157" s="187" t="s">
        <v>528</v>
      </c>
    </row>
    <row r="158" spans="1:14" ht="15" x14ac:dyDescent="0.2">
      <c r="A158" s="187"/>
    </row>
    <row r="159" spans="1:14" ht="14.25" x14ac:dyDescent="0.2">
      <c r="A159" s="185" t="s">
        <v>529</v>
      </c>
    </row>
    <row r="160" spans="1:14" ht="14.25" x14ac:dyDescent="0.2">
      <c r="A160" s="185" t="s">
        <v>530</v>
      </c>
    </row>
    <row r="161" spans="1:12" ht="14.25" x14ac:dyDescent="0.2">
      <c r="A161" s="185" t="s">
        <v>531</v>
      </c>
      <c r="G161" s="180">
        <v>3</v>
      </c>
    </row>
    <row r="162" spans="1:12" ht="14.25" x14ac:dyDescent="0.2">
      <c r="A162" s="185" t="s">
        <v>532</v>
      </c>
      <c r="G162" s="185" t="s">
        <v>533</v>
      </c>
    </row>
    <row r="163" spans="1:12" ht="14.25" x14ac:dyDescent="0.2">
      <c r="A163" s="185" t="s">
        <v>534</v>
      </c>
      <c r="G163" s="185" t="s">
        <v>535</v>
      </c>
    </row>
    <row r="164" spans="1:12" ht="14.25" x14ac:dyDescent="0.2">
      <c r="A164" s="185" t="s">
        <v>536</v>
      </c>
      <c r="G164" s="185" t="s">
        <v>537</v>
      </c>
    </row>
    <row r="165" spans="1:12" ht="14.25" x14ac:dyDescent="0.2">
      <c r="A165" s="185" t="s">
        <v>538</v>
      </c>
      <c r="G165" s="185" t="s">
        <v>539</v>
      </c>
    </row>
    <row r="166" spans="1:12" ht="14.25" x14ac:dyDescent="0.2">
      <c r="A166" s="185" t="s">
        <v>540</v>
      </c>
      <c r="G166" s="185" t="s">
        <v>541</v>
      </c>
    </row>
    <row r="167" spans="1:12" ht="14.25" x14ac:dyDescent="0.2">
      <c r="A167" s="185" t="s">
        <v>542</v>
      </c>
    </row>
    <row r="168" spans="1:12" ht="14.25" x14ac:dyDescent="0.2">
      <c r="A168" s="185" t="s">
        <v>543</v>
      </c>
      <c r="G168" s="185" t="s">
        <v>544</v>
      </c>
    </row>
    <row r="169" spans="1:12" ht="14.25" x14ac:dyDescent="0.2">
      <c r="A169" s="188" t="s">
        <v>545</v>
      </c>
      <c r="G169" s="191" t="s">
        <v>546</v>
      </c>
    </row>
    <row r="170" spans="1:12" ht="14.25" x14ac:dyDescent="0.2">
      <c r="A170" s="185" t="s">
        <v>547</v>
      </c>
      <c r="D170" s="185" t="s">
        <v>548</v>
      </c>
    </row>
    <row r="171" spans="1:12" ht="39" customHeight="1" x14ac:dyDescent="0.2">
      <c r="A171" s="254" t="s">
        <v>549</v>
      </c>
      <c r="B171" s="254"/>
      <c r="C171" s="254"/>
      <c r="D171" s="254"/>
      <c r="E171" s="254"/>
      <c r="F171" s="254"/>
      <c r="G171" s="254"/>
      <c r="H171" s="254"/>
      <c r="I171" s="254"/>
      <c r="J171" s="254"/>
      <c r="K171" s="254"/>
      <c r="L171" s="254"/>
    </row>
    <row r="172" spans="1:12" ht="14.25" x14ac:dyDescent="0.2">
      <c r="A172" s="185" t="s">
        <v>550</v>
      </c>
    </row>
    <row r="173" spans="1:12" ht="33" customHeight="1" x14ac:dyDescent="0.2">
      <c r="A173" s="254" t="s">
        <v>551</v>
      </c>
      <c r="B173" s="254"/>
      <c r="C173" s="254"/>
      <c r="D173" s="254"/>
      <c r="E173" s="254"/>
      <c r="F173" s="254"/>
      <c r="G173" s="254"/>
      <c r="H173" s="254"/>
      <c r="I173" s="254"/>
      <c r="J173" s="254"/>
      <c r="K173" s="254"/>
      <c r="L173" s="254"/>
    </row>
    <row r="174" spans="1:12" ht="14.25" x14ac:dyDescent="0.2">
      <c r="A174" s="185" t="s">
        <v>552</v>
      </c>
    </row>
    <row r="175" spans="1:12" ht="14.25" x14ac:dyDescent="0.2">
      <c r="A175" s="185" t="s">
        <v>553</v>
      </c>
    </row>
    <row r="176" spans="1:12" ht="14.25" x14ac:dyDescent="0.2">
      <c r="A176" s="185" t="s">
        <v>554</v>
      </c>
    </row>
    <row r="177" spans="1:14" ht="14.25" x14ac:dyDescent="0.2">
      <c r="A177" s="185"/>
    </row>
    <row r="178" spans="1:14" ht="14.25" x14ac:dyDescent="0.2">
      <c r="A178" s="185" t="s">
        <v>555</v>
      </c>
    </row>
    <row r="179" spans="1:14" ht="14.25" x14ac:dyDescent="0.2">
      <c r="A179" s="185"/>
    </row>
    <row r="182" spans="1:14" ht="14.25" x14ac:dyDescent="0.2">
      <c r="A182" s="185"/>
    </row>
    <row r="184" spans="1:14" ht="14.25" x14ac:dyDescent="0.2">
      <c r="A184" s="185"/>
      <c r="N184" s="185" t="s">
        <v>557</v>
      </c>
    </row>
    <row r="185" spans="1:14" ht="14.25" x14ac:dyDescent="0.2">
      <c r="A185" s="185"/>
      <c r="N185" s="192" t="s">
        <v>558</v>
      </c>
    </row>
    <row r="186" spans="1:14" ht="14.25" x14ac:dyDescent="0.2">
      <c r="A186" s="185"/>
    </row>
    <row r="187" spans="1:14" ht="14.25" x14ac:dyDescent="0.2">
      <c r="A187" s="185"/>
    </row>
    <row r="188" spans="1:14" ht="14.25" x14ac:dyDescent="0.2">
      <c r="A188" s="185"/>
    </row>
    <row r="189" spans="1:14" ht="14.25" x14ac:dyDescent="0.2">
      <c r="A189" s="185"/>
    </row>
    <row r="190" spans="1:14" ht="14.25" x14ac:dyDescent="0.2">
      <c r="A190" s="185"/>
    </row>
    <row r="191" spans="1:14" ht="14.25" x14ac:dyDescent="0.2">
      <c r="A191" s="185"/>
    </row>
    <row r="192" spans="1:14" ht="14.25" x14ac:dyDescent="0.2">
      <c r="A192" s="185"/>
    </row>
    <row r="193" spans="1:14" ht="14.25" x14ac:dyDescent="0.2">
      <c r="A193" s="185"/>
    </row>
    <row r="194" spans="1:14" ht="14.25" x14ac:dyDescent="0.2">
      <c r="A194" s="185"/>
    </row>
    <row r="195" spans="1:14" ht="14.25" x14ac:dyDescent="0.2">
      <c r="A195" s="185"/>
    </row>
    <row r="196" spans="1:14" ht="14.25" x14ac:dyDescent="0.2">
      <c r="A196" s="185"/>
    </row>
    <row r="197" spans="1:14" ht="71.25" customHeight="1" x14ac:dyDescent="0.2">
      <c r="A197" s="258" t="s">
        <v>556</v>
      </c>
      <c r="B197" s="258"/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</row>
    <row r="198" spans="1:14" ht="14.25" x14ac:dyDescent="0.2">
      <c r="A198" s="185"/>
    </row>
    <row r="199" spans="1:14" ht="15.75" x14ac:dyDescent="0.2">
      <c r="A199" s="184" t="s">
        <v>559</v>
      </c>
      <c r="N199" s="190"/>
    </row>
    <row r="200" spans="1:14" ht="14.25" x14ac:dyDescent="0.2">
      <c r="A200" s="185"/>
    </row>
    <row r="201" spans="1:14" ht="14.25" x14ac:dyDescent="0.2">
      <c r="A201" s="185" t="s">
        <v>560</v>
      </c>
    </row>
    <row r="202" spans="1:14" ht="14.25" x14ac:dyDescent="0.2">
      <c r="A202" s="185" t="s">
        <v>561</v>
      </c>
    </row>
    <row r="203" spans="1:14" ht="14.25" x14ac:dyDescent="0.2">
      <c r="A203" s="185" t="s">
        <v>562</v>
      </c>
    </row>
    <row r="204" spans="1:14" ht="14.25" x14ac:dyDescent="0.2">
      <c r="A204" s="185" t="s">
        <v>563</v>
      </c>
    </row>
    <row r="205" spans="1:14" ht="14.25" x14ac:dyDescent="0.2">
      <c r="A205" s="185" t="s">
        <v>564</v>
      </c>
    </row>
    <row r="206" spans="1:14" ht="14.25" x14ac:dyDescent="0.2">
      <c r="A206" s="185" t="s">
        <v>565</v>
      </c>
    </row>
    <row r="207" spans="1:14" ht="36" customHeight="1" x14ac:dyDescent="0.2">
      <c r="A207" s="254" t="s">
        <v>566</v>
      </c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</row>
    <row r="208" spans="1:14" ht="14.25" x14ac:dyDescent="0.2">
      <c r="A208" s="185" t="s">
        <v>567</v>
      </c>
    </row>
    <row r="209" spans="1:1" ht="14.25" x14ac:dyDescent="0.2">
      <c r="A209" s="185" t="s">
        <v>568</v>
      </c>
    </row>
    <row r="210" spans="1:1" ht="14.25" x14ac:dyDescent="0.2">
      <c r="A210" s="185" t="s">
        <v>569</v>
      </c>
    </row>
    <row r="211" spans="1:1" ht="14.25" x14ac:dyDescent="0.2">
      <c r="A211" s="185" t="s">
        <v>570</v>
      </c>
    </row>
    <row r="212" spans="1:1" ht="14.25" x14ac:dyDescent="0.2">
      <c r="A212" s="185" t="s">
        <v>571</v>
      </c>
    </row>
    <row r="213" spans="1:1" ht="14.25" x14ac:dyDescent="0.2">
      <c r="A213" s="185" t="s">
        <v>572</v>
      </c>
    </row>
    <row r="214" spans="1:1" ht="14.25" x14ac:dyDescent="0.2">
      <c r="A214" s="185" t="s">
        <v>573</v>
      </c>
    </row>
    <row r="215" spans="1:1" ht="14.25" x14ac:dyDescent="0.2">
      <c r="A215" s="185" t="s">
        <v>574</v>
      </c>
    </row>
    <row r="216" spans="1:1" ht="14.25" x14ac:dyDescent="0.2">
      <c r="A216" s="185" t="s">
        <v>575</v>
      </c>
    </row>
    <row r="217" spans="1:1" ht="14.25" x14ac:dyDescent="0.2">
      <c r="A217" s="185" t="s">
        <v>576</v>
      </c>
    </row>
    <row r="218" spans="1:1" ht="14.25" x14ac:dyDescent="0.2">
      <c r="A218" s="185" t="s">
        <v>577</v>
      </c>
    </row>
    <row r="219" spans="1:1" ht="14.25" x14ac:dyDescent="0.2">
      <c r="A219" s="185" t="s">
        <v>578</v>
      </c>
    </row>
    <row r="220" spans="1:1" ht="14.25" x14ac:dyDescent="0.2">
      <c r="A220" s="185" t="s">
        <v>579</v>
      </c>
    </row>
    <row r="221" spans="1:1" ht="14.25" x14ac:dyDescent="0.2">
      <c r="A221" s="185" t="s">
        <v>580</v>
      </c>
    </row>
    <row r="222" spans="1:1" ht="14.25" x14ac:dyDescent="0.2">
      <c r="A222" s="185" t="s">
        <v>581</v>
      </c>
    </row>
    <row r="223" spans="1:1" ht="14.25" x14ac:dyDescent="0.2">
      <c r="A223" s="185" t="s">
        <v>582</v>
      </c>
    </row>
    <row r="224" spans="1:1" ht="14.25" x14ac:dyDescent="0.2">
      <c r="A224" s="185"/>
    </row>
    <row r="225" spans="1:14" ht="15.75" x14ac:dyDescent="0.2">
      <c r="A225" s="184" t="s">
        <v>583</v>
      </c>
      <c r="N225" s="190"/>
    </row>
    <row r="226" spans="1:14" ht="14.25" x14ac:dyDescent="0.2">
      <c r="A226" s="185"/>
    </row>
    <row r="227" spans="1:14" ht="32.25" customHeight="1" x14ac:dyDescent="0.2">
      <c r="A227" s="254" t="s">
        <v>584</v>
      </c>
      <c r="B227" s="254"/>
      <c r="C227" s="254"/>
      <c r="D227" s="254"/>
      <c r="E227" s="254"/>
      <c r="F227" s="254"/>
      <c r="G227" s="254"/>
      <c r="H227" s="254"/>
      <c r="I227" s="254"/>
      <c r="J227" s="254"/>
      <c r="K227" s="254"/>
      <c r="L227" s="254"/>
    </row>
    <row r="228" spans="1:14" ht="14.25" x14ac:dyDescent="0.2">
      <c r="A228" s="185" t="s">
        <v>585</v>
      </c>
    </row>
    <row r="229" spans="1:14" ht="33" customHeight="1" x14ac:dyDescent="0.2">
      <c r="A229" s="254" t="s">
        <v>586</v>
      </c>
      <c r="B229" s="254"/>
      <c r="C229" s="254"/>
      <c r="D229" s="254"/>
      <c r="E229" s="254"/>
      <c r="F229" s="254"/>
      <c r="G229" s="254"/>
      <c r="H229" s="254"/>
      <c r="I229" s="254"/>
      <c r="J229" s="254"/>
      <c r="K229" s="254"/>
      <c r="L229" s="254"/>
    </row>
    <row r="230" spans="1:14" ht="14.25" x14ac:dyDescent="0.2">
      <c r="A230" s="185" t="s">
        <v>587</v>
      </c>
    </row>
    <row r="231" spans="1:14" ht="14.25" x14ac:dyDescent="0.2">
      <c r="A231" s="185" t="s">
        <v>588</v>
      </c>
    </row>
    <row r="232" spans="1:14" ht="14.25" x14ac:dyDescent="0.2">
      <c r="A232" s="185" t="s">
        <v>589</v>
      </c>
    </row>
    <row r="233" spans="1:14" ht="14.25" x14ac:dyDescent="0.2">
      <c r="A233" s="185" t="s">
        <v>590</v>
      </c>
    </row>
    <row r="234" spans="1:14" ht="14.25" x14ac:dyDescent="0.2">
      <c r="A234" s="185" t="s">
        <v>570</v>
      </c>
    </row>
    <row r="235" spans="1:14" ht="14.25" x14ac:dyDescent="0.2">
      <c r="A235" s="185" t="s">
        <v>591</v>
      </c>
    </row>
    <row r="236" spans="1:14" ht="14.25" x14ac:dyDescent="0.2">
      <c r="A236" s="185" t="s">
        <v>592</v>
      </c>
    </row>
    <row r="237" spans="1:14" ht="14.25" x14ac:dyDescent="0.2">
      <c r="A237" s="185" t="s">
        <v>593</v>
      </c>
    </row>
    <row r="238" spans="1:14" ht="14.25" x14ac:dyDescent="0.2">
      <c r="A238" s="185" t="s">
        <v>573</v>
      </c>
    </row>
    <row r="239" spans="1:14" ht="14.25" x14ac:dyDescent="0.2">
      <c r="A239" s="185" t="s">
        <v>1246</v>
      </c>
    </row>
    <row r="240" spans="1:14" ht="14.25" x14ac:dyDescent="0.2">
      <c r="A240" s="185" t="s">
        <v>1247</v>
      </c>
    </row>
    <row r="242" spans="1:14" ht="15.75" x14ac:dyDescent="0.2">
      <c r="A242" s="184" t="s">
        <v>594</v>
      </c>
      <c r="N242" s="190"/>
    </row>
    <row r="243" spans="1:14" ht="14.25" x14ac:dyDescent="0.2">
      <c r="A243" s="185"/>
    </row>
    <row r="244" spans="1:14" ht="14.25" x14ac:dyDescent="0.2">
      <c r="A244" s="185" t="s">
        <v>595</v>
      </c>
    </row>
    <row r="245" spans="1:14" ht="14.25" x14ac:dyDescent="0.2">
      <c r="A245" s="185" t="s">
        <v>596</v>
      </c>
    </row>
    <row r="246" spans="1:14" ht="14.25" x14ac:dyDescent="0.2">
      <c r="A246" s="185" t="s">
        <v>597</v>
      </c>
    </row>
    <row r="247" spans="1:14" ht="14.25" x14ac:dyDescent="0.2">
      <c r="A247" s="185" t="s">
        <v>598</v>
      </c>
    </row>
    <row r="248" spans="1:14" ht="14.25" x14ac:dyDescent="0.2">
      <c r="A248" s="185" t="s">
        <v>599</v>
      </c>
    </row>
    <row r="249" spans="1:14" ht="14.25" x14ac:dyDescent="0.2">
      <c r="A249" s="185" t="s">
        <v>567</v>
      </c>
    </row>
    <row r="250" spans="1:14" ht="14.25" x14ac:dyDescent="0.2">
      <c r="A250" s="185" t="s">
        <v>600</v>
      </c>
    </row>
    <row r="251" spans="1:14" ht="14.25" x14ac:dyDescent="0.2">
      <c r="A251" s="185" t="s">
        <v>601</v>
      </c>
    </row>
    <row r="252" spans="1:14" ht="14.25" x14ac:dyDescent="0.2">
      <c r="A252" s="185" t="s">
        <v>602</v>
      </c>
    </row>
    <row r="253" spans="1:14" ht="14.25" x14ac:dyDescent="0.2">
      <c r="A253" s="185" t="s">
        <v>603</v>
      </c>
    </row>
    <row r="254" spans="1:14" ht="14.25" x14ac:dyDescent="0.2">
      <c r="A254" s="185" t="s">
        <v>604</v>
      </c>
    </row>
    <row r="255" spans="1:14" ht="14.25" x14ac:dyDescent="0.2">
      <c r="A255" s="185" t="s">
        <v>605</v>
      </c>
    </row>
    <row r="256" spans="1:14" ht="14.25" x14ac:dyDescent="0.2">
      <c r="A256" s="185" t="s">
        <v>606</v>
      </c>
    </row>
    <row r="257" spans="1:14" ht="14.25" x14ac:dyDescent="0.2">
      <c r="A257" s="185"/>
    </row>
    <row r="258" spans="1:14" ht="15.75" x14ac:dyDescent="0.2">
      <c r="A258" s="184" t="s">
        <v>607</v>
      </c>
      <c r="N258" s="190"/>
    </row>
    <row r="259" spans="1:14" ht="33.75" customHeight="1" x14ac:dyDescent="0.2">
      <c r="A259" s="254" t="s">
        <v>608</v>
      </c>
      <c r="B259" s="254"/>
      <c r="C259" s="254"/>
      <c r="D259" s="254"/>
      <c r="E259" s="254"/>
      <c r="F259" s="254"/>
      <c r="G259" s="254"/>
      <c r="H259" s="254"/>
      <c r="I259" s="254"/>
      <c r="J259" s="254"/>
      <c r="K259" s="254"/>
      <c r="L259" s="254"/>
    </row>
    <row r="260" spans="1:14" ht="14.25" x14ac:dyDescent="0.2">
      <c r="A260" s="254" t="s">
        <v>609</v>
      </c>
      <c r="B260" s="254"/>
      <c r="C260" s="254"/>
      <c r="D260" s="254"/>
      <c r="E260" s="254"/>
      <c r="F260" s="254"/>
      <c r="G260" s="254"/>
      <c r="H260" s="254"/>
      <c r="I260" s="254"/>
      <c r="J260" s="254"/>
      <c r="K260" s="254"/>
      <c r="L260" s="254"/>
    </row>
    <row r="261" spans="1:14" ht="14.25" x14ac:dyDescent="0.2">
      <c r="A261" s="185" t="s">
        <v>610</v>
      </c>
      <c r="D261" s="185" t="s">
        <v>611</v>
      </c>
    </row>
    <row r="262" spans="1:14" ht="14.25" x14ac:dyDescent="0.2">
      <c r="A262" s="185" t="s">
        <v>612</v>
      </c>
      <c r="D262" s="185" t="s">
        <v>613</v>
      </c>
    </row>
    <row r="263" spans="1:14" ht="14.25" x14ac:dyDescent="0.2">
      <c r="A263" s="185" t="s">
        <v>614</v>
      </c>
    </row>
    <row r="264" spans="1:14" ht="14.25" x14ac:dyDescent="0.2">
      <c r="A264" s="185" t="s">
        <v>615</v>
      </c>
    </row>
    <row r="265" spans="1:14" ht="14.25" x14ac:dyDescent="0.2">
      <c r="A265" s="185" t="s">
        <v>616</v>
      </c>
    </row>
    <row r="266" spans="1:14" ht="14.25" x14ac:dyDescent="0.2">
      <c r="A266" s="185" t="s">
        <v>617</v>
      </c>
    </row>
    <row r="267" spans="1:14" ht="14.25" x14ac:dyDescent="0.2">
      <c r="A267" s="185" t="s">
        <v>618</v>
      </c>
    </row>
    <row r="268" spans="1:14" ht="14.25" x14ac:dyDescent="0.2">
      <c r="A268" s="185" t="s">
        <v>619</v>
      </c>
    </row>
    <row r="269" spans="1:14" ht="14.25" x14ac:dyDescent="0.2">
      <c r="A269" s="185" t="s">
        <v>620</v>
      </c>
      <c r="D269" s="185" t="s">
        <v>621</v>
      </c>
    </row>
    <row r="270" spans="1:14" ht="14.25" x14ac:dyDescent="0.2">
      <c r="A270" s="185"/>
    </row>
    <row r="271" spans="1:14" ht="15.75" x14ac:dyDescent="0.2">
      <c r="A271" s="184" t="s">
        <v>622</v>
      </c>
      <c r="N271" s="190"/>
    </row>
    <row r="272" spans="1:14" ht="14.25" x14ac:dyDescent="0.2">
      <c r="A272" s="185"/>
    </row>
    <row r="273" spans="1:14" ht="44.25" customHeight="1" x14ac:dyDescent="0.2">
      <c r="A273" s="254" t="s">
        <v>623</v>
      </c>
      <c r="B273" s="254"/>
      <c r="C273" s="254"/>
      <c r="D273" s="254"/>
      <c r="E273" s="254"/>
      <c r="F273" s="254"/>
      <c r="G273" s="254"/>
      <c r="H273" s="254"/>
      <c r="I273" s="254"/>
      <c r="J273" s="254"/>
      <c r="K273" s="254"/>
      <c r="L273" s="254"/>
    </row>
    <row r="274" spans="1:14" ht="14.25" x14ac:dyDescent="0.2">
      <c r="A274" s="185" t="s">
        <v>624</v>
      </c>
    </row>
    <row r="275" spans="1:14" ht="41.25" customHeight="1" x14ac:dyDescent="0.2">
      <c r="A275" s="254" t="s">
        <v>625</v>
      </c>
      <c r="B275" s="254"/>
      <c r="C275" s="254"/>
      <c r="D275" s="254"/>
      <c r="E275" s="254"/>
      <c r="F275" s="254"/>
      <c r="G275" s="254"/>
      <c r="H275" s="254"/>
      <c r="I275" s="254"/>
      <c r="J275" s="254"/>
      <c r="K275" s="254"/>
      <c r="L275" s="254"/>
    </row>
    <row r="276" spans="1:14" ht="14.25" x14ac:dyDescent="0.2">
      <c r="A276" s="185" t="s">
        <v>626</v>
      </c>
    </row>
    <row r="277" spans="1:14" ht="14.25" x14ac:dyDescent="0.2">
      <c r="A277" s="185" t="s">
        <v>627</v>
      </c>
    </row>
    <row r="278" spans="1:14" ht="14.25" x14ac:dyDescent="0.2">
      <c r="A278" s="185" t="s">
        <v>628</v>
      </c>
    </row>
    <row r="279" spans="1:14" ht="14.25" x14ac:dyDescent="0.2">
      <c r="A279" s="185" t="s">
        <v>629</v>
      </c>
      <c r="C279" s="185" t="s">
        <v>487</v>
      </c>
    </row>
    <row r="280" spans="1:14" ht="14.25" x14ac:dyDescent="0.2">
      <c r="A280" s="185" t="s">
        <v>630</v>
      </c>
      <c r="C280" s="185" t="s">
        <v>621</v>
      </c>
    </row>
    <row r="283" spans="1:14" ht="15.75" x14ac:dyDescent="0.2">
      <c r="A283" s="184" t="s">
        <v>631</v>
      </c>
      <c r="N283" s="190"/>
    </row>
    <row r="284" spans="1:14" ht="14.25" x14ac:dyDescent="0.2">
      <c r="A284" s="185"/>
    </row>
    <row r="285" spans="1:14" ht="14.25" x14ac:dyDescent="0.2">
      <c r="A285" s="185" t="s">
        <v>632</v>
      </c>
    </row>
    <row r="286" spans="1:14" ht="56.25" customHeight="1" x14ac:dyDescent="0.2">
      <c r="A286" s="254" t="s">
        <v>633</v>
      </c>
      <c r="B286" s="254"/>
      <c r="C286" s="254"/>
      <c r="D286" s="254"/>
      <c r="E286" s="254"/>
      <c r="F286" s="254"/>
      <c r="G286" s="254"/>
      <c r="H286" s="254"/>
      <c r="I286" s="254"/>
      <c r="J286" s="254"/>
      <c r="K286" s="254"/>
      <c r="L286" s="254"/>
    </row>
    <row r="287" spans="1:14" ht="14.25" x14ac:dyDescent="0.2">
      <c r="A287" s="185" t="s">
        <v>634</v>
      </c>
    </row>
    <row r="288" spans="1:14" ht="14.25" x14ac:dyDescent="0.2">
      <c r="A288" s="254" t="s">
        <v>635</v>
      </c>
      <c r="B288" s="254"/>
      <c r="C288" s="254"/>
      <c r="D288" s="254"/>
      <c r="E288" s="254"/>
      <c r="F288" s="254"/>
      <c r="G288" s="254"/>
      <c r="H288" s="254"/>
      <c r="I288" s="254"/>
      <c r="J288" s="254"/>
      <c r="K288" s="254"/>
      <c r="L288" s="254"/>
    </row>
    <row r="289" spans="1:12" ht="36.75" customHeight="1" x14ac:dyDescent="0.2">
      <c r="A289" s="254" t="s">
        <v>636</v>
      </c>
      <c r="B289" s="254"/>
      <c r="C289" s="254"/>
      <c r="D289" s="254"/>
      <c r="E289" s="254"/>
      <c r="F289" s="254"/>
      <c r="G289" s="254"/>
      <c r="H289" s="254"/>
      <c r="I289" s="254"/>
      <c r="J289" s="254"/>
      <c r="K289" s="254"/>
      <c r="L289" s="254"/>
    </row>
    <row r="290" spans="1:12" ht="14.25" x14ac:dyDescent="0.2">
      <c r="A290" s="185" t="s">
        <v>629</v>
      </c>
      <c r="D290" s="185" t="s">
        <v>487</v>
      </c>
    </row>
    <row r="291" spans="1:12" ht="14.25" x14ac:dyDescent="0.2">
      <c r="A291" s="185" t="s">
        <v>630</v>
      </c>
      <c r="D291" s="185" t="s">
        <v>637</v>
      </c>
    </row>
    <row r="292" spans="1:12" ht="14.25" x14ac:dyDescent="0.2">
      <c r="A292" s="185" t="s">
        <v>638</v>
      </c>
      <c r="D292" s="185" t="s">
        <v>639</v>
      </c>
    </row>
    <row r="293" spans="1:12" ht="14.25" x14ac:dyDescent="0.2">
      <c r="A293" s="185" t="s">
        <v>640</v>
      </c>
      <c r="D293" s="185" t="s">
        <v>641</v>
      </c>
    </row>
    <row r="294" spans="1:12" ht="14.25" x14ac:dyDescent="0.2">
      <c r="A294" s="185" t="s">
        <v>642</v>
      </c>
      <c r="D294" s="185" t="s">
        <v>643</v>
      </c>
    </row>
    <row r="295" spans="1:12" ht="14.25" x14ac:dyDescent="0.2">
      <c r="A295" s="185" t="s">
        <v>644</v>
      </c>
      <c r="D295" s="185" t="s">
        <v>645</v>
      </c>
    </row>
    <row r="296" spans="1:12" ht="14.25" x14ac:dyDescent="0.2">
      <c r="D296" s="191" t="s">
        <v>646</v>
      </c>
    </row>
    <row r="297" spans="1:12" ht="14.25" x14ac:dyDescent="0.2">
      <c r="A297" s="185" t="s">
        <v>647</v>
      </c>
    </row>
    <row r="298" spans="1:12" ht="15" x14ac:dyDescent="0.2">
      <c r="A298" s="189" t="s">
        <v>648</v>
      </c>
    </row>
    <row r="299" spans="1:12" ht="15" x14ac:dyDescent="0.2">
      <c r="A299" s="189" t="s">
        <v>649</v>
      </c>
    </row>
    <row r="300" spans="1:12" ht="27" customHeight="1" x14ac:dyDescent="0.2">
      <c r="A300" s="256" t="s">
        <v>650</v>
      </c>
      <c r="B300" s="256"/>
      <c r="C300" s="256"/>
      <c r="D300" s="256"/>
      <c r="E300" s="256"/>
      <c r="F300" s="256"/>
      <c r="G300" s="256"/>
      <c r="H300" s="256"/>
      <c r="I300" s="256"/>
      <c r="J300" s="256"/>
      <c r="K300" s="256"/>
      <c r="L300" s="256"/>
    </row>
    <row r="301" spans="1:12" ht="15" x14ac:dyDescent="0.2">
      <c r="A301" s="189" t="s">
        <v>651</v>
      </c>
    </row>
    <row r="302" spans="1:12" ht="15" x14ac:dyDescent="0.2">
      <c r="A302" s="189" t="s">
        <v>652</v>
      </c>
    </row>
    <row r="303" spans="1:12" ht="15" x14ac:dyDescent="0.2">
      <c r="A303" s="189" t="s">
        <v>653</v>
      </c>
    </row>
    <row r="304" spans="1:12" ht="15" x14ac:dyDescent="0.2">
      <c r="A304" s="189" t="s">
        <v>654</v>
      </c>
    </row>
    <row r="305" spans="1:14" ht="15" x14ac:dyDescent="0.2">
      <c r="A305" s="189" t="s">
        <v>655</v>
      </c>
    </row>
    <row r="306" spans="1:14" ht="15" x14ac:dyDescent="0.2">
      <c r="A306" s="189" t="s">
        <v>656</v>
      </c>
    </row>
    <row r="307" spans="1:14" ht="15" x14ac:dyDescent="0.2">
      <c r="A307" s="189" t="s">
        <v>657</v>
      </c>
    </row>
    <row r="308" spans="1:14" ht="15" x14ac:dyDescent="0.2">
      <c r="A308" s="189" t="s">
        <v>658</v>
      </c>
    </row>
    <row r="309" spans="1:14" ht="15" x14ac:dyDescent="0.2">
      <c r="A309" s="189" t="s">
        <v>659</v>
      </c>
    </row>
    <row r="310" spans="1:14" ht="15" x14ac:dyDescent="0.2">
      <c r="A310" s="189" t="s">
        <v>660</v>
      </c>
    </row>
    <row r="313" spans="1:14" ht="15.75" x14ac:dyDescent="0.2">
      <c r="A313" s="184" t="s">
        <v>661</v>
      </c>
      <c r="N313" s="190"/>
    </row>
    <row r="314" spans="1:14" ht="14.25" x14ac:dyDescent="0.2">
      <c r="A314" s="185"/>
    </row>
    <row r="315" spans="1:14" ht="32.25" customHeight="1" x14ac:dyDescent="0.2">
      <c r="A315" s="254" t="s">
        <v>662</v>
      </c>
      <c r="B315" s="254"/>
      <c r="C315" s="254"/>
      <c r="D315" s="254"/>
      <c r="E315" s="254"/>
      <c r="F315" s="254"/>
      <c r="G315" s="254"/>
      <c r="H315" s="254"/>
      <c r="I315" s="254"/>
      <c r="J315" s="254"/>
      <c r="K315" s="254"/>
      <c r="L315" s="254"/>
    </row>
    <row r="316" spans="1:14" ht="14.25" x14ac:dyDescent="0.2">
      <c r="A316" s="185" t="s">
        <v>663</v>
      </c>
    </row>
    <row r="317" spans="1:14" ht="14.25" x14ac:dyDescent="0.2">
      <c r="A317" s="185" t="s">
        <v>664</v>
      </c>
    </row>
    <row r="318" spans="1:14" ht="14.25" x14ac:dyDescent="0.2">
      <c r="A318" s="185" t="s">
        <v>665</v>
      </c>
    </row>
    <row r="319" spans="1:14" ht="14.25" x14ac:dyDescent="0.2">
      <c r="A319" s="185" t="s">
        <v>666</v>
      </c>
    </row>
    <row r="320" spans="1:14" ht="14.25" x14ac:dyDescent="0.2">
      <c r="A320" s="185" t="s">
        <v>667</v>
      </c>
    </row>
    <row r="321" spans="1:12" ht="14.25" x14ac:dyDescent="0.2">
      <c r="A321" s="185" t="s">
        <v>668</v>
      </c>
    </row>
    <row r="322" spans="1:12" ht="14.25" x14ac:dyDescent="0.2">
      <c r="A322" s="185" t="s">
        <v>669</v>
      </c>
    </row>
    <row r="323" spans="1:12" ht="14.25" x14ac:dyDescent="0.2">
      <c r="A323" s="185" t="s">
        <v>670</v>
      </c>
    </row>
    <row r="324" spans="1:12" ht="14.25" x14ac:dyDescent="0.2">
      <c r="A324" s="185" t="s">
        <v>671</v>
      </c>
    </row>
    <row r="325" spans="1:12" ht="14.25" x14ac:dyDescent="0.2">
      <c r="A325" s="185" t="s">
        <v>672</v>
      </c>
    </row>
    <row r="326" spans="1:12" ht="14.25" x14ac:dyDescent="0.2">
      <c r="A326" s="185" t="s">
        <v>673</v>
      </c>
    </row>
    <row r="327" spans="1:12" ht="14.25" x14ac:dyDescent="0.2">
      <c r="A327" s="185" t="s">
        <v>674</v>
      </c>
    </row>
    <row r="328" spans="1:12" ht="33.75" customHeight="1" x14ac:dyDescent="0.2">
      <c r="A328" s="254" t="s">
        <v>675</v>
      </c>
      <c r="B328" s="254"/>
      <c r="C328" s="254"/>
      <c r="D328" s="254"/>
      <c r="E328" s="254"/>
      <c r="F328" s="254"/>
      <c r="G328" s="254"/>
      <c r="H328" s="254"/>
      <c r="I328" s="254"/>
      <c r="J328" s="254"/>
      <c r="K328" s="254"/>
      <c r="L328" s="254"/>
    </row>
    <row r="329" spans="1:12" ht="14.25" x14ac:dyDescent="0.2">
      <c r="A329" s="185" t="s">
        <v>676</v>
      </c>
    </row>
    <row r="330" spans="1:12" ht="14.25" x14ac:dyDescent="0.2">
      <c r="A330" s="185" t="s">
        <v>677</v>
      </c>
    </row>
    <row r="331" spans="1:12" ht="14.25" x14ac:dyDescent="0.2">
      <c r="A331" s="185" t="s">
        <v>678</v>
      </c>
    </row>
    <row r="332" spans="1:12" ht="14.25" x14ac:dyDescent="0.2">
      <c r="A332" s="185" t="s">
        <v>679</v>
      </c>
    </row>
    <row r="333" spans="1:12" ht="14.25" x14ac:dyDescent="0.2">
      <c r="A333" s="185" t="s">
        <v>680</v>
      </c>
    </row>
    <row r="334" spans="1:12" ht="14.25" x14ac:dyDescent="0.2">
      <c r="A334" s="185" t="s">
        <v>681</v>
      </c>
    </row>
    <row r="335" spans="1:12" ht="14.25" x14ac:dyDescent="0.2">
      <c r="A335" s="185" t="s">
        <v>682</v>
      </c>
    </row>
    <row r="336" spans="1:12" ht="14.25" x14ac:dyDescent="0.2">
      <c r="A336" s="185" t="s">
        <v>683</v>
      </c>
    </row>
    <row r="337" spans="1:14" ht="14.25" x14ac:dyDescent="0.2">
      <c r="A337" s="185" t="s">
        <v>684</v>
      </c>
    </row>
    <row r="338" spans="1:14" ht="14.25" x14ac:dyDescent="0.2">
      <c r="A338" s="185" t="s">
        <v>685</v>
      </c>
    </row>
    <row r="339" spans="1:14" ht="14.25" x14ac:dyDescent="0.2">
      <c r="A339" s="185" t="s">
        <v>686</v>
      </c>
    </row>
    <row r="340" spans="1:14" ht="14.25" x14ac:dyDescent="0.2">
      <c r="A340" s="185" t="s">
        <v>687</v>
      </c>
    </row>
    <row r="341" spans="1:14" ht="14.25" x14ac:dyDescent="0.2">
      <c r="A341" s="185" t="s">
        <v>688</v>
      </c>
    </row>
    <row r="342" spans="1:14" ht="14.25" x14ac:dyDescent="0.2">
      <c r="A342" s="185" t="s">
        <v>689</v>
      </c>
    </row>
    <row r="343" spans="1:14" ht="14.25" x14ac:dyDescent="0.2">
      <c r="A343" s="185" t="s">
        <v>690</v>
      </c>
    </row>
    <row r="344" spans="1:14" ht="14.25" x14ac:dyDescent="0.2">
      <c r="A344" s="185" t="s">
        <v>691</v>
      </c>
    </row>
    <row r="345" spans="1:14" ht="37.5" customHeight="1" x14ac:dyDescent="0.2">
      <c r="A345" s="254" t="s">
        <v>692</v>
      </c>
      <c r="B345" s="254"/>
      <c r="C345" s="254"/>
      <c r="D345" s="254"/>
      <c r="E345" s="254"/>
      <c r="F345" s="254"/>
      <c r="G345" s="254"/>
      <c r="H345" s="254"/>
      <c r="I345" s="254"/>
      <c r="J345" s="254"/>
      <c r="K345" s="254"/>
      <c r="L345" s="254"/>
    </row>
    <row r="346" spans="1:14" ht="14.25" x14ac:dyDescent="0.2">
      <c r="A346" s="185"/>
    </row>
    <row r="348" spans="1:14" ht="15.75" x14ac:dyDescent="0.2">
      <c r="A348" s="184" t="s">
        <v>693</v>
      </c>
      <c r="N348" s="190"/>
    </row>
    <row r="349" spans="1:14" ht="14.25" x14ac:dyDescent="0.2">
      <c r="A349" s="185"/>
    </row>
    <row r="350" spans="1:14" ht="14.25" x14ac:dyDescent="0.2">
      <c r="A350" s="185" t="s">
        <v>694</v>
      </c>
    </row>
    <row r="351" spans="1:14" ht="14.25" x14ac:dyDescent="0.2">
      <c r="A351" s="185" t="s">
        <v>695</v>
      </c>
      <c r="G351" s="185" t="s">
        <v>696</v>
      </c>
    </row>
    <row r="352" spans="1:14" ht="14.25" x14ac:dyDescent="0.2">
      <c r="A352" s="185" t="s">
        <v>697</v>
      </c>
      <c r="G352" s="185" t="s">
        <v>698</v>
      </c>
    </row>
    <row r="353" spans="1:12" ht="14.25" x14ac:dyDescent="0.2">
      <c r="A353" s="185" t="s">
        <v>699</v>
      </c>
      <c r="G353" s="185" t="s">
        <v>698</v>
      </c>
    </row>
    <row r="354" spans="1:12" ht="14.25" x14ac:dyDescent="0.2">
      <c r="A354" s="185" t="s">
        <v>700</v>
      </c>
      <c r="G354" s="185" t="s">
        <v>701</v>
      </c>
    </row>
    <row r="355" spans="1:12" ht="14.25" x14ac:dyDescent="0.2">
      <c r="A355" s="185" t="s">
        <v>702</v>
      </c>
      <c r="G355" s="185" t="s">
        <v>703</v>
      </c>
    </row>
    <row r="356" spans="1:12" ht="14.25" x14ac:dyDescent="0.2">
      <c r="A356" s="185" t="s">
        <v>704</v>
      </c>
      <c r="G356" s="185" t="s">
        <v>705</v>
      </c>
    </row>
    <row r="357" spans="1:12" ht="14.25" x14ac:dyDescent="0.2">
      <c r="A357" s="191" t="s">
        <v>706</v>
      </c>
    </row>
    <row r="358" spans="1:12" ht="30" customHeight="1" x14ac:dyDescent="0.2">
      <c r="A358" s="253" t="s">
        <v>707</v>
      </c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</row>
    <row r="359" spans="1:12" ht="36.75" customHeight="1" x14ac:dyDescent="0.2">
      <c r="A359" s="253" t="s">
        <v>708</v>
      </c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</row>
    <row r="360" spans="1:12" ht="33.75" customHeight="1" x14ac:dyDescent="0.2">
      <c r="A360" s="253" t="s">
        <v>709</v>
      </c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</row>
    <row r="361" spans="1:12" ht="14.25" x14ac:dyDescent="0.2">
      <c r="A361" s="191" t="s">
        <v>710</v>
      </c>
    </row>
    <row r="362" spans="1:12" ht="14.25" x14ac:dyDescent="0.2">
      <c r="A362" s="185" t="s">
        <v>711</v>
      </c>
      <c r="F362" s="185" t="s">
        <v>712</v>
      </c>
    </row>
    <row r="363" spans="1:12" ht="14.25" x14ac:dyDescent="0.2">
      <c r="A363" s="185" t="s">
        <v>713</v>
      </c>
      <c r="F363" s="185">
        <v>21</v>
      </c>
    </row>
    <row r="364" spans="1:12" ht="14.25" x14ac:dyDescent="0.2">
      <c r="A364" s="191" t="s">
        <v>714</v>
      </c>
    </row>
    <row r="365" spans="1:12" ht="14.25" x14ac:dyDescent="0.2">
      <c r="A365" s="185" t="s">
        <v>715</v>
      </c>
      <c r="F365" s="185" t="s">
        <v>716</v>
      </c>
    </row>
    <row r="366" spans="1:12" ht="49.5" customHeight="1" x14ac:dyDescent="0.2">
      <c r="A366" s="253" t="s">
        <v>717</v>
      </c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</row>
    <row r="367" spans="1:12" ht="14.25" x14ac:dyDescent="0.2">
      <c r="A367" s="185" t="s">
        <v>718</v>
      </c>
      <c r="F367" s="185">
        <v>3</v>
      </c>
    </row>
    <row r="368" spans="1:12" ht="14.25" x14ac:dyDescent="0.2">
      <c r="A368" s="185" t="s">
        <v>719</v>
      </c>
      <c r="F368" s="185" t="s">
        <v>720</v>
      </c>
    </row>
    <row r="369" spans="1:12" ht="14.25" x14ac:dyDescent="0.2">
      <c r="A369" s="185" t="s">
        <v>721</v>
      </c>
    </row>
    <row r="370" spans="1:12" ht="36.75" customHeight="1" x14ac:dyDescent="0.2">
      <c r="A370" s="253" t="s">
        <v>722</v>
      </c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</row>
    <row r="371" spans="1:12" ht="14.25" x14ac:dyDescent="0.2">
      <c r="A371" s="185" t="s">
        <v>723</v>
      </c>
      <c r="F371" s="185" t="s">
        <v>724</v>
      </c>
    </row>
    <row r="372" spans="1:12" ht="14.25" x14ac:dyDescent="0.2">
      <c r="A372" s="185" t="s">
        <v>725</v>
      </c>
      <c r="F372" s="185" t="s">
        <v>726</v>
      </c>
    </row>
    <row r="373" spans="1:12" ht="14.25" x14ac:dyDescent="0.2">
      <c r="A373" s="185" t="s">
        <v>727</v>
      </c>
      <c r="F373" s="180">
        <v>2</v>
      </c>
    </row>
    <row r="374" spans="1:12" ht="14.25" x14ac:dyDescent="0.2">
      <c r="A374" s="185" t="s">
        <v>728</v>
      </c>
      <c r="F374" s="185" t="s">
        <v>729</v>
      </c>
    </row>
    <row r="375" spans="1:12" ht="14.25" x14ac:dyDescent="0.2">
      <c r="A375" s="185" t="s">
        <v>730</v>
      </c>
      <c r="F375" s="185" t="s">
        <v>731</v>
      </c>
    </row>
    <row r="376" spans="1:12" ht="14.25" x14ac:dyDescent="0.2">
      <c r="A376" s="185" t="s">
        <v>732</v>
      </c>
      <c r="F376" s="185" t="s">
        <v>733</v>
      </c>
    </row>
    <row r="377" spans="1:12" ht="14.25" x14ac:dyDescent="0.2">
      <c r="A377" s="185" t="s">
        <v>734</v>
      </c>
    </row>
    <row r="378" spans="1:12" ht="14.25" x14ac:dyDescent="0.2">
      <c r="A378" s="185" t="s">
        <v>735</v>
      </c>
    </row>
    <row r="379" spans="1:12" ht="14.25" x14ac:dyDescent="0.2">
      <c r="A379" s="185" t="s">
        <v>736</v>
      </c>
    </row>
    <row r="380" spans="1:12" ht="14.25" x14ac:dyDescent="0.2">
      <c r="A380" s="185" t="s">
        <v>737</v>
      </c>
      <c r="F380" s="185" t="s">
        <v>738</v>
      </c>
    </row>
    <row r="381" spans="1:12" ht="14.25" x14ac:dyDescent="0.2">
      <c r="A381" s="185" t="s">
        <v>739</v>
      </c>
      <c r="F381" s="185" t="s">
        <v>740</v>
      </c>
    </row>
    <row r="382" spans="1:12" ht="14.25" x14ac:dyDescent="0.2">
      <c r="A382" s="185" t="s">
        <v>741</v>
      </c>
      <c r="F382" s="185" t="s">
        <v>742</v>
      </c>
    </row>
    <row r="383" spans="1:12" ht="14.25" x14ac:dyDescent="0.2">
      <c r="A383" s="185"/>
    </row>
    <row r="385" spans="1:14" ht="15.75" x14ac:dyDescent="0.2">
      <c r="A385" s="184" t="s">
        <v>743</v>
      </c>
      <c r="N385" s="190"/>
    </row>
    <row r="386" spans="1:14" ht="15" x14ac:dyDescent="0.2">
      <c r="A386" s="186"/>
    </row>
    <row r="387" spans="1:14" ht="14.25" x14ac:dyDescent="0.2">
      <c r="A387" s="185" t="s">
        <v>744</v>
      </c>
    </row>
    <row r="388" spans="1:14" ht="14.25" x14ac:dyDescent="0.2">
      <c r="A388" s="185" t="s">
        <v>745</v>
      </c>
    </row>
    <row r="389" spans="1:14" ht="14.25" x14ac:dyDescent="0.2">
      <c r="A389" s="185"/>
    </row>
    <row r="390" spans="1:14" ht="14.25" x14ac:dyDescent="0.2">
      <c r="A390" s="185" t="s">
        <v>746</v>
      </c>
    </row>
    <row r="391" spans="1:14" ht="14.25" x14ac:dyDescent="0.2">
      <c r="A391" s="185" t="s">
        <v>747</v>
      </c>
    </row>
    <row r="392" spans="1:14" ht="14.25" x14ac:dyDescent="0.2">
      <c r="A392" s="185" t="s">
        <v>748</v>
      </c>
    </row>
    <row r="393" spans="1:14" ht="14.25" x14ac:dyDescent="0.2">
      <c r="A393" s="185" t="s">
        <v>749</v>
      </c>
    </row>
    <row r="394" spans="1:14" ht="14.25" x14ac:dyDescent="0.2">
      <c r="A394" s="185" t="s">
        <v>750</v>
      </c>
    </row>
    <row r="395" spans="1:14" ht="14.25" x14ac:dyDescent="0.2">
      <c r="A395" s="185" t="s">
        <v>751</v>
      </c>
    </row>
    <row r="396" spans="1:14" ht="35.25" customHeight="1" x14ac:dyDescent="0.2">
      <c r="A396" s="255" t="s">
        <v>752</v>
      </c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</row>
    <row r="397" spans="1:14" ht="14.25" x14ac:dyDescent="0.2">
      <c r="A397" s="185" t="s">
        <v>753</v>
      </c>
    </row>
    <row r="398" spans="1:14" ht="26.25" customHeight="1" x14ac:dyDescent="0.2">
      <c r="A398" s="255" t="s">
        <v>754</v>
      </c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</row>
    <row r="399" spans="1:14" ht="14.25" x14ac:dyDescent="0.2">
      <c r="A399" s="185"/>
    </row>
    <row r="400" spans="1:14" ht="14.25" x14ac:dyDescent="0.2">
      <c r="A400" s="185" t="s">
        <v>755</v>
      </c>
      <c r="D400" s="185" t="s">
        <v>756</v>
      </c>
    </row>
    <row r="401" spans="1:14" ht="14.25" x14ac:dyDescent="0.2">
      <c r="A401" s="185" t="s">
        <v>757</v>
      </c>
      <c r="D401" s="185" t="s">
        <v>758</v>
      </c>
    </row>
    <row r="402" spans="1:14" ht="14.25" x14ac:dyDescent="0.2">
      <c r="A402" s="185" t="s">
        <v>759</v>
      </c>
      <c r="D402" s="185" t="s">
        <v>760</v>
      </c>
    </row>
    <row r="403" spans="1:14" ht="14.25" x14ac:dyDescent="0.2">
      <c r="A403" s="185" t="s">
        <v>761</v>
      </c>
    </row>
    <row r="404" spans="1:14" ht="14.25" x14ac:dyDescent="0.2">
      <c r="A404" s="185" t="s">
        <v>762</v>
      </c>
      <c r="D404" s="185" t="s">
        <v>763</v>
      </c>
    </row>
    <row r="405" spans="1:14" ht="14.25" x14ac:dyDescent="0.2">
      <c r="A405" s="185" t="s">
        <v>764</v>
      </c>
      <c r="D405" s="185" t="s">
        <v>765</v>
      </c>
    </row>
    <row r="406" spans="1:14" ht="14.25" x14ac:dyDescent="0.2">
      <c r="A406" s="185" t="s">
        <v>766</v>
      </c>
      <c r="D406" s="185" t="s">
        <v>767</v>
      </c>
    </row>
    <row r="407" spans="1:14" ht="14.25" x14ac:dyDescent="0.2">
      <c r="A407" s="185" t="s">
        <v>768</v>
      </c>
    </row>
    <row r="408" spans="1:14" ht="14.25" x14ac:dyDescent="0.2">
      <c r="A408" s="185" t="s">
        <v>769</v>
      </c>
      <c r="D408" s="185" t="s">
        <v>770</v>
      </c>
    </row>
    <row r="409" spans="1:14" ht="14.25" x14ac:dyDescent="0.2">
      <c r="A409" s="185" t="s">
        <v>771</v>
      </c>
    </row>
    <row r="410" spans="1:14" ht="14.25" x14ac:dyDescent="0.2">
      <c r="A410" s="185" t="s">
        <v>772</v>
      </c>
      <c r="D410" s="185" t="s">
        <v>773</v>
      </c>
    </row>
    <row r="411" spans="1:14" ht="14.25" x14ac:dyDescent="0.2">
      <c r="A411" s="185" t="s">
        <v>774</v>
      </c>
    </row>
    <row r="412" spans="1:14" ht="14.25" x14ac:dyDescent="0.2">
      <c r="A412" s="185" t="s">
        <v>775</v>
      </c>
      <c r="D412" s="185" t="s">
        <v>776</v>
      </c>
    </row>
    <row r="413" spans="1:14" ht="14.25" x14ac:dyDescent="0.2">
      <c r="A413" s="185" t="s">
        <v>777</v>
      </c>
      <c r="D413" s="185">
        <f>-10 / 80</f>
        <v>-0.125</v>
      </c>
    </row>
    <row r="414" spans="1:14" ht="14.25" x14ac:dyDescent="0.2">
      <c r="A414" s="185" t="s">
        <v>778</v>
      </c>
      <c r="D414" s="185" t="s">
        <v>779</v>
      </c>
    </row>
    <row r="415" spans="1:14" ht="15" x14ac:dyDescent="0.2">
      <c r="A415" s="186"/>
    </row>
    <row r="416" spans="1:14" ht="15.75" x14ac:dyDescent="0.2">
      <c r="A416" s="184" t="s">
        <v>780</v>
      </c>
      <c r="N416" s="190"/>
    </row>
    <row r="417" spans="1:12" ht="14.25" x14ac:dyDescent="0.2">
      <c r="A417" s="185"/>
    </row>
    <row r="418" spans="1:12" ht="31.5" customHeight="1" x14ac:dyDescent="0.2">
      <c r="A418" s="253" t="s">
        <v>781</v>
      </c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</row>
    <row r="419" spans="1:12" ht="14.25" x14ac:dyDescent="0.2">
      <c r="A419" s="185"/>
    </row>
    <row r="420" spans="1:12" ht="14.25" x14ac:dyDescent="0.2">
      <c r="A420" s="185" t="s">
        <v>746</v>
      </c>
    </row>
    <row r="421" spans="1:12" ht="14.25" x14ac:dyDescent="0.2">
      <c r="A421" s="185" t="s">
        <v>782</v>
      </c>
    </row>
    <row r="422" spans="1:12" ht="14.25" x14ac:dyDescent="0.2">
      <c r="A422" s="185" t="s">
        <v>783</v>
      </c>
    </row>
    <row r="423" spans="1:12" ht="14.25" x14ac:dyDescent="0.2">
      <c r="A423" s="185" t="s">
        <v>748</v>
      </c>
    </row>
    <row r="424" spans="1:12" ht="14.25" x14ac:dyDescent="0.2">
      <c r="A424" s="185" t="s">
        <v>749</v>
      </c>
    </row>
    <row r="425" spans="1:12" ht="14.25" x14ac:dyDescent="0.2">
      <c r="A425" s="185"/>
    </row>
    <row r="426" spans="1:12" ht="14.25" x14ac:dyDescent="0.2">
      <c r="A426" s="185" t="s">
        <v>784</v>
      </c>
    </row>
    <row r="427" spans="1:12" ht="14.25" x14ac:dyDescent="0.2">
      <c r="A427" s="185" t="s">
        <v>757</v>
      </c>
      <c r="D427" s="185" t="s">
        <v>758</v>
      </c>
    </row>
    <row r="428" spans="1:12" ht="14.25" x14ac:dyDescent="0.2">
      <c r="A428" s="185" t="s">
        <v>759</v>
      </c>
      <c r="D428" s="185" t="s">
        <v>760</v>
      </c>
    </row>
    <row r="429" spans="1:12" ht="14.25" x14ac:dyDescent="0.2">
      <c r="A429" s="185" t="s">
        <v>761</v>
      </c>
    </row>
    <row r="430" spans="1:12" ht="14.25" x14ac:dyDescent="0.2">
      <c r="A430" s="185" t="s">
        <v>762</v>
      </c>
      <c r="D430" s="180">
        <v>24</v>
      </c>
    </row>
    <row r="431" spans="1:12" ht="14.25" x14ac:dyDescent="0.2">
      <c r="A431" s="185" t="s">
        <v>764</v>
      </c>
      <c r="D431" s="185" t="s">
        <v>785</v>
      </c>
    </row>
    <row r="432" spans="1:12" ht="14.25" x14ac:dyDescent="0.2">
      <c r="A432" s="185" t="s">
        <v>766</v>
      </c>
      <c r="D432" s="185" t="s">
        <v>767</v>
      </c>
    </row>
    <row r="433" spans="1:14" ht="14.25" x14ac:dyDescent="0.2">
      <c r="A433" s="185" t="s">
        <v>786</v>
      </c>
    </row>
    <row r="434" spans="1:14" ht="14.25" x14ac:dyDescent="0.2">
      <c r="A434" s="185" t="s">
        <v>787</v>
      </c>
      <c r="E434" s="185">
        <v>9.5</v>
      </c>
    </row>
    <row r="435" spans="1:14" ht="14.25" x14ac:dyDescent="0.2">
      <c r="A435" s="185" t="s">
        <v>775</v>
      </c>
      <c r="D435" s="185" t="s">
        <v>788</v>
      </c>
    </row>
    <row r="436" spans="1:14" ht="14.25" x14ac:dyDescent="0.2">
      <c r="A436" s="185" t="s">
        <v>772</v>
      </c>
      <c r="D436" s="185" t="s">
        <v>789</v>
      </c>
    </row>
    <row r="437" spans="1:14" ht="14.25" x14ac:dyDescent="0.2">
      <c r="A437" s="185" t="s">
        <v>790</v>
      </c>
    </row>
    <row r="438" spans="1:14" ht="14.25" x14ac:dyDescent="0.2">
      <c r="A438" s="185" t="s">
        <v>777</v>
      </c>
      <c r="D438" s="185">
        <f>-10 / 80</f>
        <v>-0.125</v>
      </c>
    </row>
    <row r="441" spans="1:14" ht="15.75" x14ac:dyDescent="0.2">
      <c r="A441" s="184" t="s">
        <v>791</v>
      </c>
      <c r="N441" s="190"/>
    </row>
    <row r="442" spans="1:14" ht="14.25" x14ac:dyDescent="0.2">
      <c r="A442" s="185"/>
    </row>
    <row r="443" spans="1:14" ht="14.25" x14ac:dyDescent="0.2">
      <c r="A443" s="185" t="s">
        <v>792</v>
      </c>
    </row>
    <row r="444" spans="1:14" ht="14.25" x14ac:dyDescent="0.2">
      <c r="A444" s="185"/>
    </row>
    <row r="445" spans="1:14" ht="14.25" x14ac:dyDescent="0.2">
      <c r="A445" s="185" t="s">
        <v>793</v>
      </c>
      <c r="E445" s="185" t="s">
        <v>794</v>
      </c>
    </row>
    <row r="446" spans="1:14" ht="14.25" x14ac:dyDescent="0.2">
      <c r="A446" s="185" t="s">
        <v>795</v>
      </c>
      <c r="E446" s="185" t="s">
        <v>796</v>
      </c>
    </row>
    <row r="447" spans="1:14" ht="14.25" x14ac:dyDescent="0.2">
      <c r="A447" s="185" t="s">
        <v>797</v>
      </c>
      <c r="E447" s="185" t="s">
        <v>798</v>
      </c>
    </row>
    <row r="448" spans="1:14" ht="14.25" x14ac:dyDescent="0.2">
      <c r="A448" s="185" t="s">
        <v>799</v>
      </c>
      <c r="E448" s="185" t="s">
        <v>800</v>
      </c>
    </row>
    <row r="449" spans="1:5" ht="14.25" x14ac:dyDescent="0.2">
      <c r="A449" s="185" t="s">
        <v>801</v>
      </c>
      <c r="E449" s="185" t="s">
        <v>802</v>
      </c>
    </row>
    <row r="450" spans="1:5" ht="14.25" x14ac:dyDescent="0.2">
      <c r="A450" s="185" t="s">
        <v>803</v>
      </c>
      <c r="E450" s="185" t="s">
        <v>804</v>
      </c>
    </row>
    <row r="451" spans="1:5" ht="14.25" x14ac:dyDescent="0.2">
      <c r="A451" s="185" t="s">
        <v>805</v>
      </c>
      <c r="E451" s="185" t="s">
        <v>806</v>
      </c>
    </row>
    <row r="452" spans="1:5" ht="14.25" x14ac:dyDescent="0.2">
      <c r="A452" s="185" t="s">
        <v>807</v>
      </c>
      <c r="E452" s="185" t="s">
        <v>808</v>
      </c>
    </row>
    <row r="453" spans="1:5" ht="14.25" x14ac:dyDescent="0.2">
      <c r="A453" s="185" t="s">
        <v>809</v>
      </c>
      <c r="E453" s="185" t="s">
        <v>810</v>
      </c>
    </row>
    <row r="455" spans="1:5" ht="14.25" x14ac:dyDescent="0.2">
      <c r="A455" s="185"/>
    </row>
    <row r="456" spans="1:5" ht="14.25" x14ac:dyDescent="0.2">
      <c r="A456" s="185"/>
    </row>
    <row r="458" spans="1:5" ht="15" x14ac:dyDescent="0.2">
      <c r="A458" s="193"/>
    </row>
    <row r="459" spans="1:5" ht="15" x14ac:dyDescent="0.2">
      <c r="A459" s="193"/>
    </row>
    <row r="460" spans="1:5" ht="15" x14ac:dyDescent="0.2">
      <c r="A460" s="193"/>
    </row>
    <row r="461" spans="1:5" ht="15" x14ac:dyDescent="0.2">
      <c r="A461" s="193"/>
    </row>
    <row r="462" spans="1:5" ht="15" x14ac:dyDescent="0.2">
      <c r="A462" s="193"/>
    </row>
    <row r="463" spans="1:5" ht="15" x14ac:dyDescent="0.2">
      <c r="A463" s="193"/>
    </row>
    <row r="464" spans="1:5" ht="15" x14ac:dyDescent="0.2">
      <c r="A464" s="193"/>
    </row>
    <row r="465" spans="1:1" ht="15" x14ac:dyDescent="0.2">
      <c r="A465" s="193"/>
    </row>
    <row r="466" spans="1:1" ht="15" x14ac:dyDescent="0.2">
      <c r="A466" s="193"/>
    </row>
    <row r="467" spans="1:1" ht="15" x14ac:dyDescent="0.2">
      <c r="A467" s="193"/>
    </row>
    <row r="468" spans="1:1" ht="15" x14ac:dyDescent="0.2">
      <c r="A468" s="193"/>
    </row>
    <row r="469" spans="1:1" ht="15" x14ac:dyDescent="0.2">
      <c r="A469" s="193"/>
    </row>
    <row r="470" spans="1:1" ht="15" x14ac:dyDescent="0.2">
      <c r="A470" s="193"/>
    </row>
    <row r="471" spans="1:1" ht="15" x14ac:dyDescent="0.2">
      <c r="A471" s="193"/>
    </row>
    <row r="472" spans="1:1" ht="15" x14ac:dyDescent="0.2">
      <c r="A472" s="193"/>
    </row>
    <row r="473" spans="1:1" ht="15" x14ac:dyDescent="0.2">
      <c r="A473" s="193"/>
    </row>
    <row r="474" spans="1:1" ht="15" x14ac:dyDescent="0.2">
      <c r="A474" s="193"/>
    </row>
    <row r="475" spans="1:1" ht="15" x14ac:dyDescent="0.2">
      <c r="A475" s="193"/>
    </row>
    <row r="476" spans="1:1" ht="15" x14ac:dyDescent="0.2">
      <c r="A476" s="193"/>
    </row>
    <row r="477" spans="1:1" ht="15" x14ac:dyDescent="0.2">
      <c r="A477" s="193"/>
    </row>
    <row r="478" spans="1:1" ht="15" x14ac:dyDescent="0.2">
      <c r="A478" s="193"/>
    </row>
    <row r="479" spans="1:1" ht="15" x14ac:dyDescent="0.2">
      <c r="A479" s="193"/>
    </row>
    <row r="480" spans="1:1" ht="15" x14ac:dyDescent="0.2">
      <c r="A480" s="193"/>
    </row>
    <row r="482" spans="1:1" ht="15" x14ac:dyDescent="0.2">
      <c r="A482" s="193"/>
    </row>
    <row r="483" spans="1:1" ht="14.25" x14ac:dyDescent="0.2">
      <c r="A483" s="185"/>
    </row>
    <row r="484" spans="1:1" ht="14.25" x14ac:dyDescent="0.2">
      <c r="A484" s="185"/>
    </row>
  </sheetData>
  <sheetProtection algorithmName="SHA-512" hashValue="kgwVQ3119pmiAX5kDRZ0HZwyuuS0+oN3DCfY9Lg79dX3p9aNaX2dNaaTM/TpcYKPGXwGrFGaBmybKKcA2YcMeQ==" saltValue="Wy7VHtEgiLLnZ8F57BfVPA==" spinCount="100000" sheet="1" objects="1" scenarios="1" formatCells="0" formatColumns="0" formatRows="0"/>
  <mergeCells count="27">
    <mergeCell ref="A207:L207"/>
    <mergeCell ref="A6:L6"/>
    <mergeCell ref="A63:L63"/>
    <mergeCell ref="A171:L171"/>
    <mergeCell ref="A173:L173"/>
    <mergeCell ref="A197:L197"/>
    <mergeCell ref="A286:L286"/>
    <mergeCell ref="A288:L288"/>
    <mergeCell ref="A289:L289"/>
    <mergeCell ref="A300:L300"/>
    <mergeCell ref="A227:L227"/>
    <mergeCell ref="A229:L229"/>
    <mergeCell ref="A259:L259"/>
    <mergeCell ref="A260:L260"/>
    <mergeCell ref="A273:L273"/>
    <mergeCell ref="A275:L275"/>
    <mergeCell ref="A418:L418"/>
    <mergeCell ref="A315:L315"/>
    <mergeCell ref="A328:L328"/>
    <mergeCell ref="A345:L345"/>
    <mergeCell ref="A358:L358"/>
    <mergeCell ref="A359:L359"/>
    <mergeCell ref="A360:L360"/>
    <mergeCell ref="A366:L366"/>
    <mergeCell ref="A370:L370"/>
    <mergeCell ref="A396:L396"/>
    <mergeCell ref="A398:L398"/>
  </mergeCells>
  <pageMargins left="0.56000000000000005" right="0.42" top="0.39370078740157483" bottom="0.43" header="0.23622047244094491" footer="0.23622047244094491"/>
  <pageSetup paperSize="9" scale="89" fitToHeight="0" orientation="landscape" r:id="rId1"/>
  <headerFooter>
    <oddFooter>&amp;C&amp;P</oddFooter>
  </headerFooter>
  <rowBreaks count="10" manualBreakCount="10">
    <brk id="41" max="16383" man="1"/>
    <brk id="131" max="16383" man="1"/>
    <brk id="171" max="16383" man="1"/>
    <brk id="198" max="16383" man="1"/>
    <brk id="240" max="16383" man="1"/>
    <brk id="280" max="16383" man="1"/>
    <brk id="312" max="16383" man="1"/>
    <brk id="346" max="16383" man="1"/>
    <brk id="383" max="16383" man="1"/>
    <brk id="415" max="16383" man="1"/>
  </rowBreaks>
  <drawing r:id="rId2"/>
  <legacyDrawing r:id="rId3"/>
  <oleObjects>
    <mc:AlternateContent xmlns:mc="http://schemas.openxmlformats.org/markup-compatibility/2006">
      <mc:Choice Requires="x14">
        <oleObject progId="Unknown" shapeId="3120" r:id="rId4">
          <objectPr defaultSize="0" autoPict="0" r:id="rId5">
            <anchor moveWithCells="1" sizeWithCells="1">
              <from>
                <xdr:col>13</xdr:col>
                <xdr:colOff>104775</xdr:colOff>
                <xdr:row>54</xdr:row>
                <xdr:rowOff>57150</xdr:rowOff>
              </from>
              <to>
                <xdr:col>13</xdr:col>
                <xdr:colOff>3381375</xdr:colOff>
                <xdr:row>65</xdr:row>
                <xdr:rowOff>47625</xdr:rowOff>
              </to>
            </anchor>
          </objectPr>
        </oleObject>
      </mc:Choice>
      <mc:Fallback>
        <oleObject progId="Unknown" shapeId="312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10</vt:i4>
      </vt:variant>
    </vt:vector>
  </HeadingPairs>
  <TitlesOfParts>
    <vt:vector size="16" baseType="lpstr">
      <vt:lpstr>Rekapitulace stavby</vt:lpstr>
      <vt:lpstr>Stavební část</vt:lpstr>
      <vt:lpstr>EL-Rekapitulace</vt:lpstr>
      <vt:lpstr>EL-Rozpočet</vt:lpstr>
      <vt:lpstr>EL-Parametry</vt:lpstr>
      <vt:lpstr>Kniha výrobků</vt:lpstr>
      <vt:lpstr>'Kniha výrobků'!_Hlk32157838</vt:lpstr>
      <vt:lpstr>'Kniha výrobků'!_Hlk32157999</vt:lpstr>
      <vt:lpstr>'EL-Rozpočet'!Názvy_tisku</vt:lpstr>
      <vt:lpstr>'Rekapitulace stavby'!Názvy_tisku</vt:lpstr>
      <vt:lpstr>'Stavební část'!Názvy_tisku</vt:lpstr>
      <vt:lpstr>'EL-Parametry'!Oblast_tisku</vt:lpstr>
      <vt:lpstr>'EL-Rekapitulace'!Oblast_tisku</vt:lpstr>
      <vt:lpstr>'EL-Rozpočet'!Oblast_tisku</vt:lpstr>
      <vt:lpstr>'Rekapitulace stavby'!Oblast_tisku</vt:lpstr>
      <vt:lpstr>'Stavební část'!Oblast_tisku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DESKTOP-1R0RIJI\PC</dc:creator>
  <cp:lastModifiedBy>Milada</cp:lastModifiedBy>
  <cp:lastPrinted>2020-02-14T11:24:37Z</cp:lastPrinted>
  <dcterms:created xsi:type="dcterms:W3CDTF">2020-02-05T07:47:14Z</dcterms:created>
  <dcterms:modified xsi:type="dcterms:W3CDTF">2020-02-14T12:07:02Z</dcterms:modified>
</cp:coreProperties>
</file>