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13030401R - Oprava cyklot..." sheetId="2" r:id="rId2"/>
    <sheet name="Pokyny pro vyplnění" sheetId="3" r:id="rId3"/>
  </sheets>
  <definedNames>
    <definedName name="_xlnm.Print_Titles" localSheetId="1">'13030401R - Oprava cyklot...'!$75:$75</definedName>
    <definedName name="_xlnm.Print_Titles" localSheetId="0">'Rekapitulace stavby'!$47:$47</definedName>
    <definedName name="_xlnm.Print_Area" localSheetId="1">'13030401R - Oprava cyklot...'!$C$4:$P$32,'13030401R - Oprava cyklot...'!$C$38:$Q$60,'13030401R - Oprava cyklot...'!$C$66:$R$314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<sst xmlns="http://schemas.openxmlformats.org/spreadsheetml/2006/main" count="2469" uniqueCount="632">
  <si>
    <t>Export VZ</t>
  </si>
  <si>
    <t>List obsahuje:</t>
  </si>
  <si>
    <t>1.0</t>
  </si>
  <si>
    <t>False</t>
  </si>
  <si>
    <t>{156C1804-4094-49F5-B728-2B51039551E6}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</si>
  <si>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</si>
  <si>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</si>
  <si>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</si>
  <si>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</si>
  <si>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</si>
  <si>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</si>
  <si>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</si>
  <si>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</si>
  <si>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</si>
  <si>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</si>
  <si>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13030401R - Oprava cyklotrasy č.5081/5077 - III.ETAPA</t>
  </si>
  <si>
    <t>0,1</t>
  </si>
  <si>
    <t>1</t>
  </si>
  <si>
    <t>Místo:</t>
  </si>
  <si>
    <t>k.ú. Křtiny</t>
  </si>
  <si>
    <t>Datum:</t>
  </si>
  <si>
    <t>11.03.2013</t>
  </si>
  <si>
    <t>10</t>
  </si>
  <si>
    <t>100</t>
  </si>
  <si>
    <t>Zadavatel:</t>
  </si>
  <si>
    <t>IČ:</t>
  </si>
  <si>
    <t>62156489</t>
  </si>
  <si>
    <t>MeU, Školní lesní podnik Masarykův les Křtiny</t>
  </si>
  <si>
    <t>DIČ:</t>
  </si>
  <si>
    <t xml:space="preserve">CZ62156489 </t>
  </si>
  <si>
    <t>Uchazeč:</t>
  </si>
  <si>
    <t>Vyplň údaj</t>
  </si>
  <si>
    <t>Projektant:</t>
  </si>
  <si>
    <t>00220078</t>
  </si>
  <si>
    <t>Regioprojekt Brno, s.r.o.</t>
  </si>
  <si>
    <t>CZ00220078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</si>
  <si>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</si>
  <si>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</si>
  <si>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</si>
  <si>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</si>
  <si>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</si>
  <si>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</si>
  <si>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</si>
  <si>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</si>
  <si>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</si>
  <si>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</si>
  <si>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</si>
  <si>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</si>
  <si>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</si>
  <si>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</si>
  <si>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</si>
  <si>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</si>
  <si>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</si>
  <si>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</si>
  <si>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</si>
  <si>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</si>
  <si>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</si>
  <si>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</si>
  <si>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</si>
  <si>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</si>
  <si>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</si>
  <si>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</si>
  <si>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</si>
  <si>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</si>
  <si>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</si>
  <si>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</si>
  <si>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</si>
  <si>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</si>
  <si>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</si>
  <si>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</si>
  <si>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</si>
  <si>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</si>
  <si>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</si>
  <si>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822 29</t>
  </si>
  <si>
    <t>13030401R</t>
  </si>
  <si>
    <t>Oprava cyklotrasy č.5081/5077 - III.ETAPA</t>
  </si>
  <si>
    <t>STA</t>
  </si>
  <si>
    <t>###NOINSERT###</t>
  </si>
  <si>
    <t>Zpět na list:</t>
  </si>
  <si>
    <t>jámy</t>
  </si>
  <si>
    <t xml:space="preserve"> </t>
  </si>
  <si>
    <t>39</t>
  </si>
  <si>
    <t>2</t>
  </si>
  <si>
    <t>skládka</t>
  </si>
  <si>
    <t>199,76</t>
  </si>
  <si>
    <t>KRYCÍ LIST SOUPISU</t>
  </si>
  <si>
    <t>rýhy</t>
  </si>
  <si>
    <t>23,2</t>
  </si>
  <si>
    <t>překop</t>
  </si>
  <si>
    <t>24</t>
  </si>
  <si>
    <t>odkop</t>
  </si>
  <si>
    <t>8,8</t>
  </si>
  <si>
    <t>zásyp</t>
  </si>
  <si>
    <t>12,44</t>
  </si>
  <si>
    <t>KSO:</t>
  </si>
  <si>
    <t>p5</t>
  </si>
  <si>
    <t>302</t>
  </si>
  <si>
    <t>nájezdy</t>
  </si>
  <si>
    <t>204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</si>
  <si>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</si>
  <si>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</si>
  <si>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</si>
  <si>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</si>
  <si>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</si>
  <si>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</si>
  <si>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</si>
  <si>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</si>
  <si>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</si>
  <si>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</si>
  <si>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</si>
  <si>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</si>
  <si>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Ostatní - Ostatní</t>
  </si>
  <si>
    <t xml:space="preserve">    998 - Vedlejší náklady</t>
  </si>
  <si>
    <t xml:space="preserve">    999 -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</si>
  <si>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</si>
  <si>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</si>
  <si>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</si>
  <si>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</si>
  <si>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</si>
  <si>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</si>
  <si>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</si>
  <si>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</si>
  <si>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</si>
  <si>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</si>
  <si>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</si>
  <si>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</si>
  <si>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</si>
  <si>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</si>
  <si>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</si>
  <si>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</si>
  <si>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</si>
  <si>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113108442</t>
  </si>
  <si>
    <t>Rozrytí krytu z kameniva bez zhutnění s živičným pojivem</t>
  </si>
  <si>
    <t>m2</t>
  </si>
  <si>
    <t>CS ÚRS 2013 01</t>
  </si>
  <si>
    <t>4</t>
  </si>
  <si>
    <t>1697811156</t>
  </si>
  <si>
    <t>Rozrytí vrstvy krytu nebo podkladu z kameniva bez zhutnění, bez vyrovnání rozrytého materiálu, pro jakékoliv tloušťky se živičným pojivem</t>
  </si>
  <si>
    <t>PP</t>
  </si>
  <si>
    <t>" C1  km 0,000 - 1,150 "  4,3*1150*1,1</t>
  </si>
  <si>
    <t>VV</t>
  </si>
  <si>
    <t>" N11  km 0,928 - vpravo "  ((16+5)/2*8)</t>
  </si>
  <si>
    <t>Součet</t>
  </si>
  <si>
    <t>115001105</t>
  </si>
  <si>
    <t>Převedení vody potrubím DN do 600</t>
  </si>
  <si>
    <t>m</t>
  </si>
  <si>
    <t>-566512667</t>
  </si>
  <si>
    <t>Převedení vody potrubím průměru DN přes 300 do 600</t>
  </si>
  <si>
    <t>" TP1  km 1,140 "  6</t>
  </si>
  <si>
    <t>3</t>
  </si>
  <si>
    <t>115101201</t>
  </si>
  <si>
    <t>Čerpání vody na dopravní výšku do 10 m průměrný přítok do 500 l/min</t>
  </si>
  <si>
    <t>hod</t>
  </si>
  <si>
    <t>465815480</t>
  </si>
  <si>
    <t>Čerpání vody na dopravní výšku do 10 m s uvažovaným průměrným přítokem do 500 l/min</t>
  </si>
  <si>
    <t>3*10</t>
  </si>
  <si>
    <t>115101301</t>
  </si>
  <si>
    <t>Pohotovost čerpací soupravy pro dopravní výšku do 10 m přítok do 500 l/min</t>
  </si>
  <si>
    <t>den</t>
  </si>
  <si>
    <t>1910612704</t>
  </si>
  <si>
    <t>Pohotovost záložní čerpací soupravy pro dopravní výšku do 10 m s uvažovaným průměrným přítokem do 500 l/min</t>
  </si>
  <si>
    <t>5</t>
  </si>
  <si>
    <t>122201101</t>
  </si>
  <si>
    <t>Odkopávky a prokopávky nezapažené v hornině tř. 3 objem do 100 m3</t>
  </si>
  <si>
    <t>m3</t>
  </si>
  <si>
    <t>1331076971</t>
  </si>
  <si>
    <t>Odkopávky a prokopávky nezapažené s přehozením výkopku na vzdálenost do 3 m nebo s naložením na dopravní prostředek v hornině tř. 3 do 100 m3</t>
  </si>
  <si>
    <t>"rovnanina"</t>
  </si>
  <si>
    <t>" TP1  km 1,140 "  (2*2,2)*2</t>
  </si>
  <si>
    <t>8,8*0,5 'Přepočtené koeficientem množství</t>
  </si>
  <si>
    <t>6</t>
  </si>
  <si>
    <t>122201109</t>
  </si>
  <si>
    <t>Příplatek za lepivost u odkopávek v hornině tř. 1 až 3</t>
  </si>
  <si>
    <t>584051619</t>
  </si>
  <si>
    <t>Odkopávky a prokopávky nezapažené s přehozením výkopku na vzdálenost do 3 m nebo s naložením na dopravní prostředek v hornině tř. 3 Příplatek k cenám za lepivost horniny tř. 3</t>
  </si>
  <si>
    <t>odkop*0,2</t>
  </si>
  <si>
    <t>1,76*0,5 'Přepočtené koeficientem množství</t>
  </si>
  <si>
    <t>7</t>
  </si>
  <si>
    <t>122301101</t>
  </si>
  <si>
    <t>Odkopávky a prokopávky nezapažené v hornině tř. 4 objem do 100 m3</t>
  </si>
  <si>
    <t>217410359</t>
  </si>
  <si>
    <t>Odkopávky a prokopávky nezapažené s přehozením výkopku na vzdálenost do 3 m nebo s naložením na dopravní prostředek v hornině tř. 4 do 100 m3</t>
  </si>
  <si>
    <t>8,8*0,4 'Přepočtené koeficientem množství</t>
  </si>
  <si>
    <t>8</t>
  </si>
  <si>
    <t>122301109</t>
  </si>
  <si>
    <t>Příplatek za lepivost u odkopávek nezapažených v hornině tř. 4</t>
  </si>
  <si>
    <t>1915904259</t>
  </si>
  <si>
    <t>Odkopávky a prokopávky nezapažené s přehozením výkopku na vzdálenost do 3 m nebo s naložením na dopravní prostředek v hornině tř. 4 Příplatek k cenám za lepivost horniny tř. 4</t>
  </si>
  <si>
    <t>1,76*0,4 'Přepočtené koeficientem množství</t>
  </si>
  <si>
    <t>9</t>
  </si>
  <si>
    <t>122401101</t>
  </si>
  <si>
    <t>Odkopávky a prokopávky nezapažené v hornině tř. 5 objem do 100 m3</t>
  </si>
  <si>
    <t>688574234</t>
  </si>
  <si>
    <t>Odkopávky a prokopávky nezapažené s přehozením výkopku na vzdálenost do 3 m nebo s naložením na dopravní prostředek v hornině tř. 5 do 100 m3</t>
  </si>
  <si>
    <t>odkop*0,1</t>
  </si>
  <si>
    <t>0,88*0,1 'Přepočtené koeficientem množství</t>
  </si>
  <si>
    <t>131201101</t>
  </si>
  <si>
    <t>Hloubení jam nezapažených v hornině tř. 3 objemu do 100 m3</t>
  </si>
  <si>
    <t>1565901230</t>
  </si>
  <si>
    <t>Hloubení nezapažených jam a zářezů kromě zářezů se šikmými stěnami pro podzemní vedení s urovnáním dna do předepsaného profilu a spádu v hornině tř. 3 do 100 m3</t>
  </si>
  <si>
    <t>"potrubí"</t>
  </si>
  <si>
    <t>" TP1  km 1,140 "  6*6,5</t>
  </si>
  <si>
    <t>39*0,5 'Přepočtené koeficientem množství</t>
  </si>
  <si>
    <t>11</t>
  </si>
  <si>
    <t>131201109</t>
  </si>
  <si>
    <t>Příplatek za lepivost u hloubení jam nezapažených v hornině tř. 3</t>
  </si>
  <si>
    <t>-1441235629</t>
  </si>
  <si>
    <t>Hloubení nezapažených jam a zářezů kromě zářezů se šikmými stěnami pro podzemní vedení s urovnáním dna do předepsaného profilu a spádu Příplatek k cenám za lepivost horniny tř. 3</t>
  </si>
  <si>
    <t>jámy*0,2</t>
  </si>
  <si>
    <t>7,8*0,5 'Přepočtené koeficientem množství</t>
  </si>
  <si>
    <t>12</t>
  </si>
  <si>
    <t>131301101</t>
  </si>
  <si>
    <t>Hloubení jam nezapažených v hornině tř. 4 objemu do 100 m3</t>
  </si>
  <si>
    <t>1699018458</t>
  </si>
  <si>
    <t>Hloubení nezapažených jam a zářezů kromě zářezů se šikmými stěnami pro podzemní vedení s urovnáním dna do předepsaného profilu a spádu v hornině tř. 4 do 100 m3</t>
  </si>
  <si>
    <t>39*0,4 'Přepočtené koeficientem množství</t>
  </si>
  <si>
    <t>13</t>
  </si>
  <si>
    <t>131301109</t>
  </si>
  <si>
    <t>Příplatek za lepivost u hloubení jam nezapažených v hornině tř. 4</t>
  </si>
  <si>
    <t>49231154</t>
  </si>
  <si>
    <t>Hloubení nezapažených jam a zářezů kromě zářezů se šikmými stěnami pro podzemní vedení s urovnáním dna do předepsaného profilu a spádu Příplatek k cenám za lepivost horniny tř. 4</t>
  </si>
  <si>
    <t>7,8*0,4 'Přepočtené koeficientem množství</t>
  </si>
  <si>
    <t>14</t>
  </si>
  <si>
    <t>131401101</t>
  </si>
  <si>
    <t>Hloubení jam nezapažených v hornině tř. 5 objemu do 100 m3</t>
  </si>
  <si>
    <t>-145659079</t>
  </si>
  <si>
    <t>Hloubení nezapažených jam a zářezů kromě zářezů se šikmými stěnami pro podzemní vedení s urovnáním dna do předepsaného profilu a spádu v hornině tř. 5 do 100 m3</t>
  </si>
  <si>
    <t>39*0,1 'Přepočtené koeficientem množství</t>
  </si>
  <si>
    <t>132201101</t>
  </si>
  <si>
    <t>Hloubení rýh š do 600 mm v hornině tř. 3 objemu do 100 m3</t>
  </si>
  <si>
    <t>1883385927</t>
  </si>
  <si>
    <t>Hloubení zapažených i nezapažených rýh šířky do 600 mm s urovnáním dna do předepsaného profilu a spádu v hornině tř. 3 do 100 m3</t>
  </si>
  <si>
    <t>"čela"</t>
  </si>
  <si>
    <t>" TP1  km 1,140 "  2*(6,6)</t>
  </si>
  <si>
    <t>"příkopy - zaústění" 2*(10*0,5)</t>
  </si>
  <si>
    <t>23,2*0,5 'Přepočtené koeficientem množství</t>
  </si>
  <si>
    <t>16</t>
  </si>
  <si>
    <t>132201109</t>
  </si>
  <si>
    <t>Příplatek za lepivost k hloubení rýh š do 600 mm v hornině tř. 3</t>
  </si>
  <si>
    <t>1818116239</t>
  </si>
  <si>
    <t>Hloubení zapažených i nezapažených rýh šířky do 600 mm s urovnáním dna do předepsaného profilu a spádu v hornině tř. 3 Příplatek k cenám za lepivost horniny tř. 3</t>
  </si>
  <si>
    <t>rýhy*0,2</t>
  </si>
  <si>
    <t>4,64*0,5 'Přepočtené koeficientem množství</t>
  </si>
  <si>
    <t>17</t>
  </si>
  <si>
    <t>132301101</t>
  </si>
  <si>
    <t>Hloubení rýh š do 600 mm v hornině tř. 4 objemu do 100 m3</t>
  </si>
  <si>
    <t>623742296</t>
  </si>
  <si>
    <t>Hloubení zapažených i nezapažených rýh šířky do 600 mm s urovnáním dna do předepsaného profilu a spádu v hornině tř. 4 do 100 m3</t>
  </si>
  <si>
    <t>23,2*0,4 'Přepočtené koeficientem množství</t>
  </si>
  <si>
    <t>18</t>
  </si>
  <si>
    <t>132301109</t>
  </si>
  <si>
    <t>Příplatek za lepivost k hloubení rýh š do 600 mm v hornině tř. 4</t>
  </si>
  <si>
    <t>-244202688</t>
  </si>
  <si>
    <t>Hloubení zapažených i nezapažených rýh šířky do 600 mm s urovnáním dna do předepsaného profilu a spádu v hornině tř. 4 Příplatek k cenám za lepivost horniny tř. 4</t>
  </si>
  <si>
    <t>4,64*0,4 'Přepočtené koeficientem množství</t>
  </si>
  <si>
    <t>19</t>
  </si>
  <si>
    <t>132401101</t>
  </si>
  <si>
    <t>Hloubení rýh š do 600 mm v hornině tř. 5</t>
  </si>
  <si>
    <t>-622143454</t>
  </si>
  <si>
    <t>Hloubení zapažených i nezapažených rýh šířky do 600 mm s urovnáním dna do předepsaného profilu a spádu v hornině tř. 5, bez použití trhavin pro jakékoliv množství</t>
  </si>
  <si>
    <t>20</t>
  </si>
  <si>
    <t>162401102</t>
  </si>
  <si>
    <t>Vodorovné přemístění do 2000 m výkopku/sypaniny z horniny tř. 1 až 4</t>
  </si>
  <si>
    <t>-936916299</t>
  </si>
  <si>
    <t>Vodorovné přemístění výkopku nebo sypaniny po suchu na obvyklém dopravním prostředku, bez naložení výkopku, avšak se složením bez rozhrnutí z horniny tř. 1 až 4 na vzdálenost přes 1 500 do 2 000 m</t>
  </si>
  <si>
    <t>171201201</t>
  </si>
  <si>
    <t>Uložení sypaniny na skládky</t>
  </si>
  <si>
    <t>-272217962</t>
  </si>
  <si>
    <t>jámy*1,2</t>
  </si>
  <si>
    <t>rýhy*1,2</t>
  </si>
  <si>
    <t>odkop*1,2</t>
  </si>
  <si>
    <t>-překop</t>
  </si>
  <si>
    <t>-zásyp</t>
  </si>
  <si>
    <t>p5*0,5</t>
  </si>
  <si>
    <t>22</t>
  </si>
  <si>
    <t>174101101</t>
  </si>
  <si>
    <t>Zásyp jam, šachet rýh nebo kolem objektů sypaninou se zhutněním</t>
  </si>
  <si>
    <t>1598314359</t>
  </si>
  <si>
    <t>Zásyp sypaninou z jakékoliv horniny s uložením výkopku ve vrstvách se zhutněním jam, šachet, rýh nebo kolem objektů v těchto vykopávkách</t>
  </si>
  <si>
    <t>23</t>
  </si>
  <si>
    <t>181102302</t>
  </si>
  <si>
    <t>Úprava pláně v zářezech se zhutněním</t>
  </si>
  <si>
    <t>1070297994</t>
  </si>
  <si>
    <t>Úprava pláně na stavbách dálnic v zářezech mimo skalních se zhutněním</t>
  </si>
  <si>
    <t>"nájezdy"</t>
  </si>
  <si>
    <t>" N1  km 0,179 - vlevo "  ((5+3)/2*3)</t>
  </si>
  <si>
    <t>" N2  km 0,193 - vpravo "  ((5+3)/2*3)</t>
  </si>
  <si>
    <t>" N3  km 0,426 - vpravo "  ((5+3)/2*3)</t>
  </si>
  <si>
    <t>" N4  km 0,431 - vlevo "  ((5+3)/2*3)</t>
  </si>
  <si>
    <t>" N5  km 0,494 - vpravo "  ((5+3)/2*3)</t>
  </si>
  <si>
    <t>" N6  km 0,690 - vpravo "  ((5+3)/2*3)</t>
  </si>
  <si>
    <t>" N7  km 0,725 - vpravo "  ((5+3)/2*3)</t>
  </si>
  <si>
    <t>" N8  km 0,725 - vlevo "  ((5+3)/2*3)</t>
  </si>
  <si>
    <t>" N9  km 0,793 - vlevo "  ((5+3)/2*3)</t>
  </si>
  <si>
    <t>" N10  km 0,847 - vlevo "  ((5+3)/2*3)</t>
  </si>
  <si>
    <t>Mezisoučet</t>
  </si>
  <si>
    <t>"cesta"</t>
  </si>
  <si>
    <t>273362021</t>
  </si>
  <si>
    <t>Výztuž základových desek svařovanými sítěmi Kari</t>
  </si>
  <si>
    <t>t</t>
  </si>
  <si>
    <t>-1200294051</t>
  </si>
  <si>
    <t>Výztuž základů desek ze svařovaných sítí z drátů typu KARI</t>
  </si>
  <si>
    <t>" TP1  km 1,140 "  (1,2*6*4,4)/1000</t>
  </si>
  <si>
    <t>25</t>
  </si>
  <si>
    <t>451315115</t>
  </si>
  <si>
    <t>Podkladní nebo výplňová vrstva z betonu C 16/20 tl do 100 mm</t>
  </si>
  <si>
    <t>-1289763198</t>
  </si>
  <si>
    <t>Podkladní a výplňové vrstvy z betonu prostého tloušťky do 100 mm, z betonu C 16/20</t>
  </si>
  <si>
    <t>" TP1  km 1,140 "  1,2*6</t>
  </si>
  <si>
    <t>26</t>
  </si>
  <si>
    <t>463211153</t>
  </si>
  <si>
    <t>Rovnanina objemu nad 3 m3 z lomového kamene záhozového hmotnosti přes 200 kg s urovnáním líce</t>
  </si>
  <si>
    <t>-936328494</t>
  </si>
  <si>
    <t>Rovnanina z lomového kamene neupraveného pro podélné i příčné objekty objemu přes 3 m3, z kamene tříděného, s urovnáním líce a vyklínováním spár úlomky kamene hmotnost jednotlivých kamenů přes 200 kg</t>
  </si>
  <si>
    <t>27</t>
  </si>
  <si>
    <t>564831111</t>
  </si>
  <si>
    <t>Podklad ze štěrkodrtě ŠD tl 100 mm</t>
  </si>
  <si>
    <t>453192063</t>
  </si>
  <si>
    <t>Podklad ze štěrkodrti ŠD s rozprostřením a zhutněním, po zhutnění tl. 100 mm</t>
  </si>
  <si>
    <t>" N11  km 0,928 - vpravo "  -((16+5)/2*8)</t>
  </si>
  <si>
    <t>28</t>
  </si>
  <si>
    <t>566301111</t>
  </si>
  <si>
    <t>Úprava krytu z kameniva drceného pro nový kryt s doplněním kameniva drceného do 0,06 m3/m2</t>
  </si>
  <si>
    <t>-1316003804</t>
  </si>
  <si>
    <t>Úprava dosavadního krytu z kameniva drceného jako podklad pro nový kryt s vyrovnáním profilu v příčném i podélném směru, s vlhčením a zhutněním s doplněním kamenivem drceným, jeho rozprostřením a zhutněním, v množství přes 0,04 do 0,06 m3/m2</t>
  </si>
  <si>
    <t>29</t>
  </si>
  <si>
    <t>566501111</t>
  </si>
  <si>
    <t>Úprava krytu z kameniva drceného pro nový kryt s doplněním kameniva drceného do 0,10 m3/m2</t>
  </si>
  <si>
    <t>1552739534</t>
  </si>
  <si>
    <t>Úprava dosavadního krytu z kameniva drceného jako podklad pro nový kryt s vyrovnáním profilu v příčném i podélném směru, s vlhčením a zhutněním s doplněním kamenivem drceným, jeho rozprostřením a zhutněním, v množství přes 0,08 do 0,10 m3/m2</t>
  </si>
  <si>
    <t>30</t>
  </si>
  <si>
    <t>569821112</t>
  </si>
  <si>
    <t>Zpevnění krajnic štěrkodrtí tl 90 mm</t>
  </si>
  <si>
    <t>81327142</t>
  </si>
  <si>
    <t>Zpevnění krajnic nebo komunikací pro pěší s rozprostřením a zhutněním, po zhutnění štěrkodrtí tl. 90 mm</t>
  </si>
  <si>
    <t>(1150*0,5)*2</t>
  </si>
  <si>
    <t>31</t>
  </si>
  <si>
    <t>573411114</t>
  </si>
  <si>
    <t>Nátěr živičný uzavírací nebo udržovací s posypem z asfaltu v množství 1,5 kg/m2</t>
  </si>
  <si>
    <t>55219075</t>
  </si>
  <si>
    <t>Nátěr živičný uzavírací nebo udržovací s posypem kamenivem a se zaválcováním kameniva z asfaltu silničního, v množství 1,50 kg/m2</t>
  </si>
  <si>
    <t>" C1  km 0,000 - 1,150 "  4*1150*1,1</t>
  </si>
  <si>
    <t>32</t>
  </si>
  <si>
    <t>573411115</t>
  </si>
  <si>
    <t>Nátěr živičný uzavírací nebo udržovací s posypem z asfaltu v množství 1,8 kg/m2</t>
  </si>
  <si>
    <t>-1170132005</t>
  </si>
  <si>
    <t>Nátěr živičný uzavírací nebo udržovací s posypem kamenivem a se zaválcováním kameniva z asfaltu silničního, v množství 1,80 kg/m2</t>
  </si>
  <si>
    <t>33</t>
  </si>
  <si>
    <t>574381111</t>
  </si>
  <si>
    <t>Penetrační makadam hrubý PMH tl 90 mm</t>
  </si>
  <si>
    <t>-89683646</t>
  </si>
  <si>
    <t>Penetrační makadam PM s rozprostřením kameniva na sucho, s postřikem živicí, s posypem drtí a se zhutněním hrubý (PMH) z kameniva hrubého drceného, po zhutnění tl. 90 mm</t>
  </si>
  <si>
    <t>" C2  km 0,000 - 1,150 "  4,2*1150*1,1</t>
  </si>
  <si>
    <t>34</t>
  </si>
  <si>
    <t>919441221</t>
  </si>
  <si>
    <t>Čelo propustku z lomového kamene pro propustek z trub DN 600 až 800</t>
  </si>
  <si>
    <t>kus</t>
  </si>
  <si>
    <t>454020530</t>
  </si>
  <si>
    <t>Čelo propustku ze zdiva z lomového kamene, pro propustek z trub DN 600 až 800 mm</t>
  </si>
  <si>
    <t>" TP1  km 1,140 "  2</t>
  </si>
  <si>
    <t>35</t>
  </si>
  <si>
    <t>919535556</t>
  </si>
  <si>
    <t>Obetonování trubního propustku betonem prostým vodostavebným</t>
  </si>
  <si>
    <t>216471457</t>
  </si>
  <si>
    <t>Obetonování trubního propustku betonem prostým vodostavebným V 4 tř. B 20</t>
  </si>
  <si>
    <t>" TP1  km 1,140 "  6*0,55</t>
  </si>
  <si>
    <t>36</t>
  </si>
  <si>
    <t>919551114</t>
  </si>
  <si>
    <t>Zřízení propustku z trub plastových PE rýhovaných se spojkami nebo s hrdlem DN 600 mm</t>
  </si>
  <si>
    <t>-948295408</t>
  </si>
  <si>
    <t>Zřízení propustku z trub plastových polyetylenových rýhovaných (např. typ Pecor Optima) se spojkami nebo s hrdlem DN 600 mm</t>
  </si>
  <si>
    <t>37</t>
  </si>
  <si>
    <t>M</t>
  </si>
  <si>
    <t>562411130</t>
  </si>
  <si>
    <t>Korugované potrubí DN 600</t>
  </si>
  <si>
    <t>-1115322447</t>
  </si>
  <si>
    <t xml:space="preserve">Korugované potrubí DN 600, SN 8. </t>
  </si>
  <si>
    <t xml:space="preserve">Poznámka k položce:
Obsahem této položky je i vázací drát a pomocná oka pro správnou pokládku potrubí. </t>
  </si>
  <si>
    <t>P</t>
  </si>
  <si>
    <t>6*1,015 'Přepočtené koeficientem množství</t>
  </si>
  <si>
    <t>38</t>
  </si>
  <si>
    <t>936561111</t>
  </si>
  <si>
    <t>Podkladní a krycí vrstvy trubních propustků nebo překopů cest z kameniva</t>
  </si>
  <si>
    <t>1005831570</t>
  </si>
  <si>
    <t>Podkladní a krycí vrstvy trubních propustků nebo překopů cest z kameniva drceného</t>
  </si>
  <si>
    <t>" TP1  km 1,140 "  6*4</t>
  </si>
  <si>
    <t>938902113</t>
  </si>
  <si>
    <t>Čištění příkopů komunikací příkopovým rypadlem objem nánosu do 0,5 m3/m</t>
  </si>
  <si>
    <t>-321159779</t>
  </si>
  <si>
    <t>Čištění příkopů komunikací v suchu nebo ve vodě s odstraněním travnatého porostu nebo nánosu, s úpravou dna a svahů do předepsaného profilu a s naložením na dopravní prostředek nezpevněných nebo zpevněných příkopovým rypadlem objemu nánosu přes 0,30 do 0,50 m3/m</t>
  </si>
  <si>
    <t>" P1  km 0,000 - 0,172 - vlevo "  172</t>
  </si>
  <si>
    <t>" P2  km 1,020 - 1,150 - vlevo "  130</t>
  </si>
  <si>
    <t>40</t>
  </si>
  <si>
    <t>938909311</t>
  </si>
  <si>
    <t>Odstranění bláta a hlinitého nánosu z povrchu podkladu nebo krytu betonového nebo živičného</t>
  </si>
  <si>
    <t>721349983</t>
  </si>
  <si>
    <t>Odstranění bláta, prachu nebo hlinitého nánosu z povrchu podkladu nebo krytu s odklizením na hromady na vzdálenost do 20 m betonového nebo živičného</t>
  </si>
  <si>
    <t>5523,5*2 'Přepočtené koeficientem množství</t>
  </si>
  <si>
    <t>41</t>
  </si>
  <si>
    <t>938909611</t>
  </si>
  <si>
    <t>Odstranění nánosu na krajnicích tl do 100 mm</t>
  </si>
  <si>
    <t>-942025977</t>
  </si>
  <si>
    <t>Odstranění nánosu (ulehlého, popř. zaježděného) na krajnicích naneseného vlivem silničního provozu, s přemístěním na hromady na vzdálenost do 50 m nebo s naložením na dopravní prostředek, ale bez složení, průměrné tl. do 100 mm</t>
  </si>
  <si>
    <t>" C1  km 0,000 - 1,150 "  (0,5*2)*1150</t>
  </si>
  <si>
    <t>42</t>
  </si>
  <si>
    <t>966008113</t>
  </si>
  <si>
    <t>Bourání trubního propustku do DN 800</t>
  </si>
  <si>
    <t>-1468729327</t>
  </si>
  <si>
    <t>Bourání trubního propustku s odklizením a uložením vybouraného materiálu na skládku na vzdálenost do 3 m nebo s naložením na dopravní prostředek z trub DN přes 500 do 800 mm</t>
  </si>
  <si>
    <t>43</t>
  </si>
  <si>
    <t>997221551</t>
  </si>
  <si>
    <t>Vodorovná doprava suti ze sypkých materiálů do 1 km</t>
  </si>
  <si>
    <t>CS ÚRS 2012 02</t>
  </si>
  <si>
    <t>424980807</t>
  </si>
  <si>
    <t>44</t>
  </si>
  <si>
    <t>997221559</t>
  </si>
  <si>
    <t>Příplatek ZKD 1 km u vodorovné dopravy suti ze sypkých materiálů</t>
  </si>
  <si>
    <t>-169542626</t>
  </si>
  <si>
    <t>157,23*20 'Přepočtené koeficientem množství</t>
  </si>
  <si>
    <t>45</t>
  </si>
  <si>
    <t>997221825</t>
  </si>
  <si>
    <t>Poplatek za uložení železobetonového odpadu na skládce (skládkovné)</t>
  </si>
  <si>
    <t>1634264909</t>
  </si>
  <si>
    <t>46</t>
  </si>
  <si>
    <t>998225111</t>
  </si>
  <si>
    <t>Přesun hmot pro pozemní komunikace s krytem z kamene, monolitickým betonovým nebo živičným</t>
  </si>
  <si>
    <t>659058836</t>
  </si>
  <si>
    <t>Přesun hmot pro komunikace s krytem z kameniva, monolitickým betonovým nebo živičným dopravní vzdálenost do 200 m jakékoliv délky objektu</t>
  </si>
  <si>
    <t>47</t>
  </si>
  <si>
    <t>R89</t>
  </si>
  <si>
    <t>Protokolární předání stavbou dotčených pozemků a komunikací, uvedených do původního stavu, zpět jejich vlastníkům</t>
  </si>
  <si>
    <t>kpl</t>
  </si>
  <si>
    <t>-820002867</t>
  </si>
  <si>
    <t>Uvedení stavbou dotčených pozemků do původního stavu a jejich protokolární předání zpět vlastníkům</t>
  </si>
  <si>
    <t>48</t>
  </si>
  <si>
    <t>R92</t>
  </si>
  <si>
    <t>Projednání a zajištění případného zvláštního užívání komunikací a veřejných ploch, včetně zajištění dopravního značení</t>
  </si>
  <si>
    <t>-1364683311</t>
  </si>
  <si>
    <t>49</t>
  </si>
  <si>
    <t>R94</t>
  </si>
  <si>
    <t>Zjištění a zabezpečení staveniště, zřízení a likvidace zařízení staveniště, vč. případných přípojek, přístupů, depónií apod.</t>
  </si>
  <si>
    <t>-956048343</t>
  </si>
  <si>
    <t>Zřízení a likvidace zařízení staveniště, včetně případných přípojek, deponií apod. pro všechny objekty</t>
  </si>
  <si>
    <t>50</t>
  </si>
  <si>
    <t>R97</t>
  </si>
  <si>
    <t>Vytýčení inženýrských sítí a zařízení</t>
  </si>
  <si>
    <t>902237308</t>
  </si>
  <si>
    <t>Poznámka k položce:
Vytýčení inženýrských sítí a zařízení, včetně zajištění případné aktualizace vyjádření správců sítí, která pozbudou platnosti v období mezi předáním staveniště a vytyčením sítí
zajištění všech nezbytných opatření, jimiž bude předejito porušení jakékoliv inženýrské sítě během výstavby,</t>
  </si>
  <si>
    <t>51</t>
  </si>
  <si>
    <t>R69</t>
  </si>
  <si>
    <t>Zpracování časového a finančního harmonogramu stavby</t>
  </si>
  <si>
    <t>900832187</t>
  </si>
  <si>
    <t>Zpracování časového a finančního harmonogramu stavby a jeho schválení investorem</t>
  </si>
  <si>
    <t>52</t>
  </si>
  <si>
    <t>R80</t>
  </si>
  <si>
    <t>Fotodokumentace stavby</t>
  </si>
  <si>
    <t>-970814465</t>
  </si>
  <si>
    <t>Poznámka k položce:
Fotodokumentace před zahájením stavby, fotodokumentace průběhu stavby, pastportyzace místních komunikací apod.)</t>
  </si>
  <si>
    <t>53</t>
  </si>
  <si>
    <t>R95</t>
  </si>
  <si>
    <t>Zajištění všech nezbytných zkoušek nutných pro řádné provádění a dokončení díla</t>
  </si>
  <si>
    <t>-883866268</t>
  </si>
  <si>
    <t>Poznámka k položce:
Zajištění všech nezbytných zkoušek nutných pro řádné provádění a dokončení díla
- Kontrolním měřením kvality prací v rozsahu projektem předepsaných a dalších vyžádaných zkoušek, prováděných prostřednictvím akreditovaných zkušeben,
- Zajištěním a provedením všech nutných zkoušek dle ČSN ( případně jiných norem vztahujících se k prováděnému dílu včetně pořízení protokolů zajištěné u akreditované zkušebny ) 
(Hutnící zkoušky, odtrhové zkoušky, tlaková zkouška těsnosti potrubí apod.)</t>
  </si>
  <si>
    <t>54</t>
  </si>
  <si>
    <t>R96</t>
  </si>
  <si>
    <t>Zajištění všech nezbytných opatření, jimiž bude předejito porušení jakékoliv inženýrské sítě během výstavby</t>
  </si>
  <si>
    <t>-1269659933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</si>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</sst>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4" xfId="0" applyFont="1" applyBorder="1" applyAlignment="1" applyProtection="1">
      <alignment horizontal="center" vertical="center"/>
      <protection/>
    </xf>
    <xf numFmtId="49" fontId="32" fillId="0" borderId="34" xfId="0" applyNumberFormat="1" applyFont="1" applyBorder="1" applyAlignment="1" applyProtection="1">
      <alignment horizontal="left" vertical="center" wrapText="1"/>
      <protection/>
    </xf>
    <xf numFmtId="0" fontId="32" fillId="0" borderId="34" xfId="0" applyFont="1" applyBorder="1" applyAlignment="1" applyProtection="1">
      <alignment horizontal="center" vertical="center" wrapText="1"/>
      <protection/>
    </xf>
    <xf numFmtId="168" fontId="32" fillId="0" borderId="34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0" fontId="74" fillId="33" borderId="0" xfId="36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left" vertical="top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2" fillId="0" borderId="34" xfId="0" applyFont="1" applyBorder="1" applyAlignment="1" applyProtection="1">
      <alignment horizontal="left" vertical="center" wrapText="1"/>
      <protection/>
    </xf>
    <xf numFmtId="0" fontId="32" fillId="0" borderId="34" xfId="0" applyFont="1" applyBorder="1" applyAlignment="1" applyProtection="1">
      <alignment horizontal="left" vertical="center"/>
      <protection/>
    </xf>
    <xf numFmtId="164" fontId="32" fillId="34" borderId="34" xfId="0" applyNumberFormat="1" applyFont="1" applyFill="1" applyBorder="1" applyAlignment="1">
      <alignment horizontal="right" vertical="center"/>
    </xf>
    <xf numFmtId="164" fontId="32" fillId="0" borderId="34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DD0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6B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DD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6B4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9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467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468</v>
      </c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5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64" t="s">
        <v>5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7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52" t="s">
        <v>9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6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67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54" t="s">
        <v>15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11"/>
      <c r="AQ6" s="12"/>
      <c r="BE6" s="238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38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38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38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 t="s">
        <v>26</v>
      </c>
      <c r="AO10" s="11"/>
      <c r="AP10" s="11"/>
      <c r="AQ10" s="12"/>
      <c r="BE10" s="238"/>
      <c r="BS10" s="6" t="s">
        <v>16</v>
      </c>
    </row>
    <row r="11" spans="2:71" s="2" customFormat="1" ht="19.5" customHeight="1">
      <c r="B11" s="10"/>
      <c r="C11" s="11"/>
      <c r="D11" s="11"/>
      <c r="E11" s="17" t="s">
        <v>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28</v>
      </c>
      <c r="AL11" s="11"/>
      <c r="AM11" s="11"/>
      <c r="AN11" s="17" t="s">
        <v>29</v>
      </c>
      <c r="AO11" s="11"/>
      <c r="AP11" s="11"/>
      <c r="AQ11" s="12"/>
      <c r="BE11" s="238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38"/>
      <c r="BS12" s="6" t="s">
        <v>16</v>
      </c>
    </row>
    <row r="13" spans="2:71" s="2" customFormat="1" ht="15" customHeight="1">
      <c r="B13" s="10"/>
      <c r="C13" s="11"/>
      <c r="D13" s="16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31</v>
      </c>
      <c r="AO13" s="11"/>
      <c r="AP13" s="11"/>
      <c r="AQ13" s="12"/>
      <c r="BE13" s="238"/>
      <c r="BS13" s="6" t="s">
        <v>16</v>
      </c>
    </row>
    <row r="14" spans="2:71" s="2" customFormat="1" ht="15.75" customHeight="1">
      <c r="B14" s="10"/>
      <c r="C14" s="11"/>
      <c r="D14" s="11"/>
      <c r="E14" s="269" t="s">
        <v>31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16" t="s">
        <v>28</v>
      </c>
      <c r="AL14" s="11"/>
      <c r="AM14" s="11"/>
      <c r="AN14" s="19" t="s">
        <v>31</v>
      </c>
      <c r="AO14" s="11"/>
      <c r="AP14" s="11"/>
      <c r="AQ14" s="12"/>
      <c r="BE14" s="238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38"/>
      <c r="BS15" s="6" t="s">
        <v>3</v>
      </c>
    </row>
    <row r="16" spans="2:71" s="2" customFormat="1" ht="15" customHeight="1">
      <c r="B16" s="10"/>
      <c r="C16" s="11"/>
      <c r="D16" s="16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 t="s">
        <v>33</v>
      </c>
      <c r="AO16" s="11"/>
      <c r="AP16" s="11"/>
      <c r="AQ16" s="12"/>
      <c r="BE16" s="238"/>
      <c r="BS16" s="6" t="s">
        <v>3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28</v>
      </c>
      <c r="AL17" s="11"/>
      <c r="AM17" s="11"/>
      <c r="AN17" s="17" t="s">
        <v>35</v>
      </c>
      <c r="AO17" s="11"/>
      <c r="AP17" s="11"/>
      <c r="AQ17" s="12"/>
      <c r="BE17" s="238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38"/>
      <c r="BS18" s="6" t="s">
        <v>6</v>
      </c>
    </row>
    <row r="19" spans="2:71" s="2" customFormat="1" ht="15" customHeight="1">
      <c r="B19" s="10"/>
      <c r="C19" s="11"/>
      <c r="D19" s="16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38"/>
      <c r="BS19" s="6" t="s">
        <v>16</v>
      </c>
    </row>
    <row r="20" spans="2:71" s="2" customFormat="1" ht="15.75" customHeight="1">
      <c r="B20" s="10"/>
      <c r="C20" s="11"/>
      <c r="D20" s="11"/>
      <c r="E20" s="270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11"/>
      <c r="AP20" s="11"/>
      <c r="AQ20" s="12"/>
      <c r="BE20" s="23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38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38"/>
    </row>
    <row r="23" spans="2:57" s="6" customFormat="1" ht="27" customHeight="1">
      <c r="B23" s="21"/>
      <c r="C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71">
        <f>ROUNDUP($AG$49,2)</f>
        <v>0</v>
      </c>
      <c r="AL23" s="272"/>
      <c r="AM23" s="272"/>
      <c r="AN23" s="272"/>
      <c r="AO23" s="272"/>
      <c r="AP23" s="22"/>
      <c r="AQ23" s="25"/>
      <c r="BE23" s="259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59"/>
    </row>
    <row r="25" spans="2:57" s="6" customFormat="1" ht="15" customHeight="1">
      <c r="B25" s="26"/>
      <c r="C25" s="27"/>
      <c r="D25" s="27" t="s">
        <v>39</v>
      </c>
      <c r="E25" s="27"/>
      <c r="F25" s="27" t="s">
        <v>40</v>
      </c>
      <c r="G25" s="27"/>
      <c r="H25" s="27"/>
      <c r="I25" s="27"/>
      <c r="J25" s="27"/>
      <c r="K25" s="27"/>
      <c r="L25" s="261">
        <v>0.21</v>
      </c>
      <c r="M25" s="262"/>
      <c r="N25" s="262"/>
      <c r="O25" s="262"/>
      <c r="P25" s="27"/>
      <c r="Q25" s="27"/>
      <c r="R25" s="27"/>
      <c r="S25" s="27"/>
      <c r="T25" s="29" t="s">
        <v>41</v>
      </c>
      <c r="U25" s="27"/>
      <c r="V25" s="27"/>
      <c r="W25" s="263">
        <f>ROUNDUP($AZ$49,2)</f>
        <v>0</v>
      </c>
      <c r="X25" s="262"/>
      <c r="Y25" s="262"/>
      <c r="Z25" s="262"/>
      <c r="AA25" s="262"/>
      <c r="AB25" s="262"/>
      <c r="AC25" s="262"/>
      <c r="AD25" s="262"/>
      <c r="AE25" s="262"/>
      <c r="AF25" s="27"/>
      <c r="AG25" s="27"/>
      <c r="AH25" s="27"/>
      <c r="AI25" s="27"/>
      <c r="AJ25" s="27"/>
      <c r="AK25" s="263">
        <f>ROUNDUP($AV$49,1)</f>
        <v>0</v>
      </c>
      <c r="AL25" s="262"/>
      <c r="AM25" s="262"/>
      <c r="AN25" s="262"/>
      <c r="AO25" s="262"/>
      <c r="AP25" s="27"/>
      <c r="AQ25" s="30"/>
      <c r="BE25" s="268"/>
    </row>
    <row r="26" spans="2:57" s="6" customFormat="1" ht="15" customHeight="1">
      <c r="B26" s="26"/>
      <c r="C26" s="27"/>
      <c r="D26" s="27"/>
      <c r="E26" s="27"/>
      <c r="F26" s="27" t="s">
        <v>42</v>
      </c>
      <c r="G26" s="27"/>
      <c r="H26" s="27"/>
      <c r="I26" s="27"/>
      <c r="J26" s="27"/>
      <c r="K26" s="27"/>
      <c r="L26" s="261">
        <v>0.15</v>
      </c>
      <c r="M26" s="262"/>
      <c r="N26" s="262"/>
      <c r="O26" s="262"/>
      <c r="P26" s="27"/>
      <c r="Q26" s="27"/>
      <c r="R26" s="27"/>
      <c r="S26" s="27"/>
      <c r="T26" s="29" t="s">
        <v>41</v>
      </c>
      <c r="U26" s="27"/>
      <c r="V26" s="27"/>
      <c r="W26" s="263">
        <f>ROUNDUP($BA$49,2)</f>
        <v>0</v>
      </c>
      <c r="X26" s="262"/>
      <c r="Y26" s="262"/>
      <c r="Z26" s="262"/>
      <c r="AA26" s="262"/>
      <c r="AB26" s="262"/>
      <c r="AC26" s="262"/>
      <c r="AD26" s="262"/>
      <c r="AE26" s="262"/>
      <c r="AF26" s="27"/>
      <c r="AG26" s="27"/>
      <c r="AH26" s="27"/>
      <c r="AI26" s="27"/>
      <c r="AJ26" s="27"/>
      <c r="AK26" s="263">
        <f>ROUNDUP($AW$49,1)</f>
        <v>0</v>
      </c>
      <c r="AL26" s="262"/>
      <c r="AM26" s="262"/>
      <c r="AN26" s="262"/>
      <c r="AO26" s="262"/>
      <c r="AP26" s="27"/>
      <c r="AQ26" s="30"/>
      <c r="BE26" s="268"/>
    </row>
    <row r="27" spans="2:57" s="6" customFormat="1" ht="15" customHeight="1" hidden="1">
      <c r="B27" s="26"/>
      <c r="C27" s="27"/>
      <c r="D27" s="27"/>
      <c r="E27" s="27"/>
      <c r="F27" s="27" t="s">
        <v>43</v>
      </c>
      <c r="G27" s="27"/>
      <c r="H27" s="27"/>
      <c r="I27" s="27"/>
      <c r="J27" s="27"/>
      <c r="K27" s="27"/>
      <c r="L27" s="261">
        <v>0.21</v>
      </c>
      <c r="M27" s="262"/>
      <c r="N27" s="262"/>
      <c r="O27" s="262"/>
      <c r="P27" s="27"/>
      <c r="Q27" s="27"/>
      <c r="R27" s="27"/>
      <c r="S27" s="27"/>
      <c r="T27" s="29" t="s">
        <v>41</v>
      </c>
      <c r="U27" s="27"/>
      <c r="V27" s="27"/>
      <c r="W27" s="263">
        <f>ROUNDUP($BB$49,2)</f>
        <v>0</v>
      </c>
      <c r="X27" s="262"/>
      <c r="Y27" s="262"/>
      <c r="Z27" s="262"/>
      <c r="AA27" s="262"/>
      <c r="AB27" s="262"/>
      <c r="AC27" s="262"/>
      <c r="AD27" s="262"/>
      <c r="AE27" s="262"/>
      <c r="AF27" s="27"/>
      <c r="AG27" s="27"/>
      <c r="AH27" s="27"/>
      <c r="AI27" s="27"/>
      <c r="AJ27" s="27"/>
      <c r="AK27" s="263">
        <v>0</v>
      </c>
      <c r="AL27" s="262"/>
      <c r="AM27" s="262"/>
      <c r="AN27" s="262"/>
      <c r="AO27" s="262"/>
      <c r="AP27" s="27"/>
      <c r="AQ27" s="30"/>
      <c r="BE27" s="268"/>
    </row>
    <row r="28" spans="2:57" s="6" customFormat="1" ht="15" customHeight="1" hidden="1">
      <c r="B28" s="26"/>
      <c r="C28" s="27"/>
      <c r="D28" s="27"/>
      <c r="E28" s="27"/>
      <c r="F28" s="27" t="s">
        <v>44</v>
      </c>
      <c r="G28" s="27"/>
      <c r="H28" s="27"/>
      <c r="I28" s="27"/>
      <c r="J28" s="27"/>
      <c r="K28" s="27"/>
      <c r="L28" s="261">
        <v>0.15</v>
      </c>
      <c r="M28" s="262"/>
      <c r="N28" s="262"/>
      <c r="O28" s="262"/>
      <c r="P28" s="27"/>
      <c r="Q28" s="27"/>
      <c r="R28" s="27"/>
      <c r="S28" s="27"/>
      <c r="T28" s="29" t="s">
        <v>41</v>
      </c>
      <c r="U28" s="27"/>
      <c r="V28" s="27"/>
      <c r="W28" s="263">
        <f>ROUNDUP($BC$49,2)</f>
        <v>0</v>
      </c>
      <c r="X28" s="262"/>
      <c r="Y28" s="262"/>
      <c r="Z28" s="262"/>
      <c r="AA28" s="262"/>
      <c r="AB28" s="262"/>
      <c r="AC28" s="262"/>
      <c r="AD28" s="262"/>
      <c r="AE28" s="262"/>
      <c r="AF28" s="27"/>
      <c r="AG28" s="27"/>
      <c r="AH28" s="27"/>
      <c r="AI28" s="27"/>
      <c r="AJ28" s="27"/>
      <c r="AK28" s="263">
        <v>0</v>
      </c>
      <c r="AL28" s="262"/>
      <c r="AM28" s="262"/>
      <c r="AN28" s="262"/>
      <c r="AO28" s="262"/>
      <c r="AP28" s="27"/>
      <c r="AQ28" s="30"/>
      <c r="BE28" s="268"/>
    </row>
    <row r="29" spans="2:57" s="6" customFormat="1" ht="15" customHeight="1" hidden="1">
      <c r="B29" s="26"/>
      <c r="C29" s="27"/>
      <c r="D29" s="27"/>
      <c r="E29" s="27"/>
      <c r="F29" s="27" t="s">
        <v>45</v>
      </c>
      <c r="G29" s="27"/>
      <c r="H29" s="27"/>
      <c r="I29" s="27"/>
      <c r="J29" s="27"/>
      <c r="K29" s="27"/>
      <c r="L29" s="261">
        <v>0</v>
      </c>
      <c r="M29" s="262"/>
      <c r="N29" s="262"/>
      <c r="O29" s="262"/>
      <c r="P29" s="27"/>
      <c r="Q29" s="27"/>
      <c r="R29" s="27"/>
      <c r="S29" s="27"/>
      <c r="T29" s="29" t="s">
        <v>41</v>
      </c>
      <c r="U29" s="27"/>
      <c r="V29" s="27"/>
      <c r="W29" s="263">
        <f>ROUNDUP($BD$49,2)</f>
        <v>0</v>
      </c>
      <c r="X29" s="262"/>
      <c r="Y29" s="262"/>
      <c r="Z29" s="262"/>
      <c r="AA29" s="262"/>
      <c r="AB29" s="262"/>
      <c r="AC29" s="262"/>
      <c r="AD29" s="262"/>
      <c r="AE29" s="262"/>
      <c r="AF29" s="27"/>
      <c r="AG29" s="27"/>
      <c r="AH29" s="27"/>
      <c r="AI29" s="27"/>
      <c r="AJ29" s="27"/>
      <c r="AK29" s="263">
        <v>0</v>
      </c>
      <c r="AL29" s="262"/>
      <c r="AM29" s="262"/>
      <c r="AN29" s="262"/>
      <c r="AO29" s="262"/>
      <c r="AP29" s="27"/>
      <c r="AQ29" s="30"/>
      <c r="BE29" s="268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59"/>
    </row>
    <row r="31" spans="2:57" s="6" customFormat="1" ht="27" customHeight="1">
      <c r="B31" s="21"/>
      <c r="C31" s="31"/>
      <c r="D31" s="32" t="s">
        <v>46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47</v>
      </c>
      <c r="U31" s="33"/>
      <c r="V31" s="33"/>
      <c r="W31" s="33"/>
      <c r="X31" s="249" t="s">
        <v>48</v>
      </c>
      <c r="Y31" s="240"/>
      <c r="Z31" s="240"/>
      <c r="AA31" s="240"/>
      <c r="AB31" s="240"/>
      <c r="AC31" s="33"/>
      <c r="AD31" s="33"/>
      <c r="AE31" s="33"/>
      <c r="AF31" s="33"/>
      <c r="AG31" s="33"/>
      <c r="AH31" s="33"/>
      <c r="AI31" s="33"/>
      <c r="AJ31" s="33"/>
      <c r="AK31" s="250">
        <f>ROUNDUP(SUM($AK$23:$AK$29),2)</f>
        <v>0</v>
      </c>
      <c r="AL31" s="240"/>
      <c r="AM31" s="240"/>
      <c r="AN31" s="240"/>
      <c r="AO31" s="251"/>
      <c r="AP31" s="31"/>
      <c r="AQ31" s="35"/>
      <c r="BE31" s="259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59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52" t="s">
        <v>49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54" t="str">
        <f>$K$6</f>
        <v>13030401R - Oprava cyklotrasy č.5081/5077 - III.ETAPA</v>
      </c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k.ú. Křtiny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11.03.2013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MeU, Školní lesní podnik Masarykův les Křtiny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32</v>
      </c>
      <c r="AJ44" s="22"/>
      <c r="AK44" s="22"/>
      <c r="AL44" s="22"/>
      <c r="AM44" s="255" t="str">
        <f>IF($E$17="","",$E$17)</f>
        <v>Regioprojekt Brno, s.r.o.</v>
      </c>
      <c r="AN44" s="253"/>
      <c r="AO44" s="253"/>
      <c r="AP44" s="253"/>
      <c r="AQ44" s="22"/>
      <c r="AR44" s="41"/>
      <c r="AS44" s="256" t="s">
        <v>50</v>
      </c>
      <c r="AT44" s="257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30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58"/>
      <c r="AT45" s="259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60"/>
      <c r="AT46" s="253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39" t="s">
        <v>51</v>
      </c>
      <c r="D47" s="240"/>
      <c r="E47" s="240"/>
      <c r="F47" s="240"/>
      <c r="G47" s="240"/>
      <c r="H47" s="33"/>
      <c r="I47" s="241" t="s">
        <v>52</v>
      </c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2" t="s">
        <v>53</v>
      </c>
      <c r="AH47" s="240"/>
      <c r="AI47" s="240"/>
      <c r="AJ47" s="240"/>
      <c r="AK47" s="240"/>
      <c r="AL47" s="240"/>
      <c r="AM47" s="240"/>
      <c r="AN47" s="241" t="s">
        <v>54</v>
      </c>
      <c r="AO47" s="240"/>
      <c r="AP47" s="240"/>
      <c r="AQ47" s="52" t="s">
        <v>55</v>
      </c>
      <c r="AR47" s="41"/>
      <c r="AS47" s="53" t="s">
        <v>56</v>
      </c>
      <c r="AT47" s="54" t="s">
        <v>57</v>
      </c>
      <c r="AU47" s="54" t="s">
        <v>58</v>
      </c>
      <c r="AV47" s="54" t="s">
        <v>59</v>
      </c>
      <c r="AW47" s="54" t="s">
        <v>60</v>
      </c>
      <c r="AX47" s="54" t="s">
        <v>61</v>
      </c>
      <c r="AY47" s="54" t="s">
        <v>62</v>
      </c>
      <c r="AZ47" s="54" t="s">
        <v>63</v>
      </c>
      <c r="BA47" s="54" t="s">
        <v>64</v>
      </c>
      <c r="BB47" s="54" t="s">
        <v>65</v>
      </c>
      <c r="BC47" s="54" t="s">
        <v>66</v>
      </c>
      <c r="BD47" s="55" t="s">
        <v>67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90" s="42" customFormat="1" ht="33" customHeight="1">
      <c r="B49" s="43"/>
      <c r="C49" s="60" t="s">
        <v>68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47">
        <f>ROUNDUP($AG$50,2)</f>
        <v>0</v>
      </c>
      <c r="AH49" s="248"/>
      <c r="AI49" s="248"/>
      <c r="AJ49" s="248"/>
      <c r="AK49" s="248"/>
      <c r="AL49" s="248"/>
      <c r="AM49" s="248"/>
      <c r="AN49" s="247">
        <f>ROUNDUP(SUM($AG$49,$AT$49),2)</f>
        <v>0</v>
      </c>
      <c r="AO49" s="248"/>
      <c r="AP49" s="248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69</v>
      </c>
      <c r="BT49" s="42" t="s">
        <v>70</v>
      </c>
      <c r="BV49" s="42" t="s">
        <v>71</v>
      </c>
      <c r="BW49" s="42" t="s">
        <v>4</v>
      </c>
      <c r="BX49" s="42" t="s">
        <v>72</v>
      </c>
      <c r="CL49" s="42" t="s">
        <v>73</v>
      </c>
    </row>
    <row r="50" spans="1:90" s="66" customFormat="1" ht="28.5" customHeight="1">
      <c r="A50" s="158" t="s">
        <v>469</v>
      </c>
      <c r="B50" s="67"/>
      <c r="C50" s="68"/>
      <c r="D50" s="245" t="s">
        <v>74</v>
      </c>
      <c r="E50" s="246"/>
      <c r="F50" s="246"/>
      <c r="G50" s="246"/>
      <c r="H50" s="246"/>
      <c r="I50" s="68"/>
      <c r="J50" s="245" t="s">
        <v>75</v>
      </c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3">
        <f>'13030401R - Oprava cyklot...'!$M$24</f>
        <v>0</v>
      </c>
      <c r="AH50" s="244"/>
      <c r="AI50" s="244"/>
      <c r="AJ50" s="244"/>
      <c r="AK50" s="244"/>
      <c r="AL50" s="244"/>
      <c r="AM50" s="244"/>
      <c r="AN50" s="243">
        <f>ROUNDUP(SUM($AG$50,$AT$50),2)</f>
        <v>0</v>
      </c>
      <c r="AO50" s="244"/>
      <c r="AP50" s="244"/>
      <c r="AQ50" s="69" t="s">
        <v>76</v>
      </c>
      <c r="AR50" s="70"/>
      <c r="AS50" s="71">
        <v>0</v>
      </c>
      <c r="AT50" s="72">
        <f>ROUNDUP(SUM($AV$50:$AW$50),1)</f>
        <v>0</v>
      </c>
      <c r="AU50" s="73">
        <f>'13030401R - Oprava cyklot...'!$W$76</f>
        <v>0</v>
      </c>
      <c r="AV50" s="72">
        <f>'13030401R - Oprava cyklot...'!$M$26</f>
        <v>0</v>
      </c>
      <c r="AW50" s="72">
        <f>'13030401R - Oprava cyklot...'!$M$27</f>
        <v>0</v>
      </c>
      <c r="AX50" s="72">
        <f>'13030401R - Oprava cyklot...'!$M$28</f>
        <v>0</v>
      </c>
      <c r="AY50" s="72">
        <f>'13030401R - Oprava cyklot...'!$M$29</f>
        <v>0</v>
      </c>
      <c r="AZ50" s="72">
        <f>'13030401R - Oprava cyklot...'!$H$26</f>
        <v>0</v>
      </c>
      <c r="BA50" s="72">
        <f>'13030401R - Oprava cyklot...'!$H$27</f>
        <v>0</v>
      </c>
      <c r="BB50" s="72">
        <f>'13030401R - Oprava cyklot...'!$H$28</f>
        <v>0</v>
      </c>
      <c r="BC50" s="72">
        <f>'13030401R - Oprava cyklot...'!$H$29</f>
        <v>0</v>
      </c>
      <c r="BD50" s="74">
        <f>'13030401R - Oprava cyklot...'!$H$30</f>
        <v>0</v>
      </c>
      <c r="BT50" s="66" t="s">
        <v>17</v>
      </c>
      <c r="BU50" s="66" t="s">
        <v>77</v>
      </c>
      <c r="BV50" s="66" t="s">
        <v>71</v>
      </c>
      <c r="BW50" s="66" t="s">
        <v>4</v>
      </c>
      <c r="BX50" s="66" t="s">
        <v>72</v>
      </c>
      <c r="CL50" s="66" t="s">
        <v>73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13030401R - Oprava cyklot...'!C2" tooltip="13030401R - Oprava cyklo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5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3"/>
      <c r="B1" s="160"/>
      <c r="C1" s="160"/>
      <c r="D1" s="161" t="s">
        <v>1</v>
      </c>
      <c r="E1" s="160"/>
      <c r="F1" s="162" t="s">
        <v>470</v>
      </c>
      <c r="G1" s="162"/>
      <c r="H1" s="275" t="s">
        <v>471</v>
      </c>
      <c r="I1" s="275"/>
      <c r="J1" s="275"/>
      <c r="K1" s="275"/>
      <c r="L1" s="162" t="s">
        <v>472</v>
      </c>
      <c r="M1" s="162"/>
      <c r="N1" s="160"/>
      <c r="O1" s="161" t="s">
        <v>78</v>
      </c>
      <c r="P1" s="160"/>
      <c r="Q1" s="160"/>
      <c r="R1" s="160"/>
      <c r="S1" s="162" t="s">
        <v>473</v>
      </c>
      <c r="T1" s="162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64" t="s">
        <v>5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7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2" t="s">
        <v>4</v>
      </c>
      <c r="AZ2" s="6" t="s">
        <v>79</v>
      </c>
      <c r="BA2" s="6" t="s">
        <v>79</v>
      </c>
      <c r="BB2" s="6" t="s">
        <v>80</v>
      </c>
      <c r="BC2" s="6" t="s">
        <v>81</v>
      </c>
      <c r="BD2" s="6" t="s">
        <v>82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  <c r="AZ3" s="6" t="s">
        <v>83</v>
      </c>
      <c r="BA3" s="6" t="s">
        <v>83</v>
      </c>
      <c r="BB3" s="6" t="s">
        <v>80</v>
      </c>
      <c r="BC3" s="6" t="s">
        <v>84</v>
      </c>
      <c r="BD3" s="6" t="s">
        <v>82</v>
      </c>
    </row>
    <row r="4" spans="2:56" s="2" customFormat="1" ht="37.5" customHeight="1">
      <c r="B4" s="10"/>
      <c r="C4" s="252" t="s">
        <v>85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  <c r="T4" s="13" t="s">
        <v>10</v>
      </c>
      <c r="AT4" s="2" t="s">
        <v>3</v>
      </c>
      <c r="AZ4" s="6" t="s">
        <v>86</v>
      </c>
      <c r="BA4" s="6" t="s">
        <v>86</v>
      </c>
      <c r="BB4" s="6" t="s">
        <v>80</v>
      </c>
      <c r="BC4" s="6" t="s">
        <v>87</v>
      </c>
      <c r="BD4" s="6" t="s">
        <v>82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88</v>
      </c>
      <c r="BA5" s="6" t="s">
        <v>88</v>
      </c>
      <c r="BB5" s="6" t="s">
        <v>80</v>
      </c>
      <c r="BC5" s="6" t="s">
        <v>89</v>
      </c>
      <c r="BD5" s="6" t="s">
        <v>82</v>
      </c>
    </row>
    <row r="6" spans="2:56" s="6" customFormat="1" ht="18.75" customHeight="1">
      <c r="B6" s="21"/>
      <c r="C6" s="22"/>
      <c r="D6" s="15" t="s">
        <v>14</v>
      </c>
      <c r="E6" s="22"/>
      <c r="F6" s="254" t="s">
        <v>15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"/>
      <c r="AZ6" s="6" t="s">
        <v>90</v>
      </c>
      <c r="BA6" s="6" t="s">
        <v>90</v>
      </c>
      <c r="BB6" s="6" t="s">
        <v>80</v>
      </c>
      <c r="BC6" s="6" t="s">
        <v>91</v>
      </c>
      <c r="BD6" s="6" t="s">
        <v>82</v>
      </c>
    </row>
    <row r="7" spans="2:56" s="6" customFormat="1" ht="14.2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5"/>
      <c r="AZ7" s="6" t="s">
        <v>92</v>
      </c>
      <c r="BA7" s="6" t="s">
        <v>92</v>
      </c>
      <c r="BB7" s="6" t="s">
        <v>80</v>
      </c>
      <c r="BC7" s="6" t="s">
        <v>93</v>
      </c>
      <c r="BD7" s="6" t="s">
        <v>82</v>
      </c>
    </row>
    <row r="8" spans="2:56" s="6" customFormat="1" ht="15" customHeight="1">
      <c r="B8" s="21"/>
      <c r="C8" s="22"/>
      <c r="D8" s="16" t="s">
        <v>94</v>
      </c>
      <c r="E8" s="22"/>
      <c r="F8" s="17" t="s">
        <v>73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AZ8" s="6" t="s">
        <v>95</v>
      </c>
      <c r="BA8" s="6" t="s">
        <v>95</v>
      </c>
      <c r="BB8" s="6" t="s">
        <v>80</v>
      </c>
      <c r="BC8" s="6" t="s">
        <v>96</v>
      </c>
      <c r="BD8" s="6" t="s">
        <v>82</v>
      </c>
    </row>
    <row r="9" spans="2:56" s="6" customFormat="1" ht="15" customHeight="1">
      <c r="B9" s="21"/>
      <c r="C9" s="22"/>
      <c r="D9" s="16" t="s">
        <v>18</v>
      </c>
      <c r="E9" s="22"/>
      <c r="F9" s="17" t="s">
        <v>19</v>
      </c>
      <c r="G9" s="22"/>
      <c r="H9" s="22"/>
      <c r="I9" s="22"/>
      <c r="J9" s="22"/>
      <c r="K9" s="22"/>
      <c r="L9" s="22"/>
      <c r="M9" s="16" t="s">
        <v>20</v>
      </c>
      <c r="N9" s="22"/>
      <c r="O9" s="296" t="str">
        <f>'Rekapitulace stavby'!$AN$8</f>
        <v>11.03.2013</v>
      </c>
      <c r="P9" s="253"/>
      <c r="Q9" s="22"/>
      <c r="R9" s="25"/>
      <c r="AZ9" s="6" t="s">
        <v>97</v>
      </c>
      <c r="BA9" s="6" t="s">
        <v>97</v>
      </c>
      <c r="BB9" s="6" t="s">
        <v>80</v>
      </c>
      <c r="BC9" s="6" t="s">
        <v>98</v>
      </c>
      <c r="BD9" s="6" t="s">
        <v>82</v>
      </c>
    </row>
    <row r="10" spans="2:18" s="6" customFormat="1" ht="7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5"/>
    </row>
    <row r="11" spans="2:18" s="6" customFormat="1" ht="15" customHeight="1">
      <c r="B11" s="21"/>
      <c r="C11" s="22"/>
      <c r="D11" s="16" t="s">
        <v>24</v>
      </c>
      <c r="E11" s="22"/>
      <c r="F11" s="22"/>
      <c r="G11" s="22"/>
      <c r="H11" s="22"/>
      <c r="I11" s="22"/>
      <c r="J11" s="22"/>
      <c r="K11" s="22"/>
      <c r="L11" s="22"/>
      <c r="M11" s="16" t="s">
        <v>25</v>
      </c>
      <c r="N11" s="22"/>
      <c r="O11" s="255" t="s">
        <v>26</v>
      </c>
      <c r="P11" s="253"/>
      <c r="Q11" s="22"/>
      <c r="R11" s="25"/>
    </row>
    <row r="12" spans="2:18" s="6" customFormat="1" ht="18.75" customHeight="1">
      <c r="B12" s="21"/>
      <c r="C12" s="22"/>
      <c r="D12" s="22"/>
      <c r="E12" s="17" t="s">
        <v>27</v>
      </c>
      <c r="F12" s="22"/>
      <c r="G12" s="22"/>
      <c r="H12" s="22"/>
      <c r="I12" s="22"/>
      <c r="J12" s="22"/>
      <c r="K12" s="22"/>
      <c r="L12" s="22"/>
      <c r="M12" s="16" t="s">
        <v>28</v>
      </c>
      <c r="N12" s="22"/>
      <c r="O12" s="255" t="s">
        <v>29</v>
      </c>
      <c r="P12" s="253"/>
      <c r="Q12" s="22"/>
      <c r="R12" s="25"/>
    </row>
    <row r="13" spans="2:18" s="6" customFormat="1" ht="7.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</row>
    <row r="14" spans="2:18" s="6" customFormat="1" ht="15" customHeight="1">
      <c r="B14" s="21"/>
      <c r="C14" s="22"/>
      <c r="D14" s="16" t="s">
        <v>30</v>
      </c>
      <c r="E14" s="22"/>
      <c r="F14" s="22"/>
      <c r="G14" s="22"/>
      <c r="H14" s="22"/>
      <c r="I14" s="22"/>
      <c r="J14" s="22"/>
      <c r="K14" s="22"/>
      <c r="L14" s="22"/>
      <c r="M14" s="16" t="s">
        <v>25</v>
      </c>
      <c r="N14" s="22"/>
      <c r="O14" s="255" t="str">
        <f>IF('Rekapitulace stavby'!$AN$13="","",'Rekapitulace stavby'!$AN$13)</f>
        <v>Vyplň údaj</v>
      </c>
      <c r="P14" s="253"/>
      <c r="Q14" s="22"/>
      <c r="R14" s="25"/>
    </row>
    <row r="15" spans="2:18" s="6" customFormat="1" ht="18.75" customHeight="1">
      <c r="B15" s="21"/>
      <c r="C15" s="22"/>
      <c r="D15" s="22"/>
      <c r="E15" s="17" t="str">
        <f>IF('Rekapitulace stavby'!$E$14="","",'Rekapitulace stavby'!$E$14)</f>
        <v>Vyplň údaj</v>
      </c>
      <c r="F15" s="22"/>
      <c r="G15" s="22"/>
      <c r="H15" s="22"/>
      <c r="I15" s="22"/>
      <c r="J15" s="22"/>
      <c r="K15" s="22"/>
      <c r="L15" s="22"/>
      <c r="M15" s="16" t="s">
        <v>28</v>
      </c>
      <c r="N15" s="22"/>
      <c r="O15" s="255" t="str">
        <f>IF('Rekapitulace stavby'!$AN$14="","",'Rekapitulace stavby'!$AN$14)</f>
        <v>Vyplň údaj</v>
      </c>
      <c r="P15" s="253"/>
      <c r="Q15" s="22"/>
      <c r="R15" s="25"/>
    </row>
    <row r="16" spans="2:18" s="6" customFormat="1" ht="7.5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5"/>
    </row>
    <row r="17" spans="2:18" s="6" customFormat="1" ht="15" customHeight="1">
      <c r="B17" s="21"/>
      <c r="C17" s="22"/>
      <c r="D17" s="16" t="s">
        <v>32</v>
      </c>
      <c r="E17" s="22"/>
      <c r="F17" s="22"/>
      <c r="G17" s="22"/>
      <c r="H17" s="22"/>
      <c r="I17" s="22"/>
      <c r="J17" s="22"/>
      <c r="K17" s="22"/>
      <c r="L17" s="22"/>
      <c r="M17" s="16" t="s">
        <v>25</v>
      </c>
      <c r="N17" s="22"/>
      <c r="O17" s="255" t="s">
        <v>33</v>
      </c>
      <c r="P17" s="253"/>
      <c r="Q17" s="22"/>
      <c r="R17" s="25"/>
    </row>
    <row r="18" spans="2:18" s="6" customFormat="1" ht="18.75" customHeight="1">
      <c r="B18" s="21"/>
      <c r="C18" s="22"/>
      <c r="D18" s="22"/>
      <c r="E18" s="17" t="s">
        <v>34</v>
      </c>
      <c r="F18" s="22"/>
      <c r="G18" s="22"/>
      <c r="H18" s="22"/>
      <c r="I18" s="22"/>
      <c r="J18" s="22"/>
      <c r="K18" s="22"/>
      <c r="L18" s="22"/>
      <c r="M18" s="16" t="s">
        <v>28</v>
      </c>
      <c r="N18" s="22"/>
      <c r="O18" s="255" t="s">
        <v>35</v>
      </c>
      <c r="P18" s="253"/>
      <c r="Q18" s="22"/>
      <c r="R18" s="25"/>
    </row>
    <row r="19" spans="2:18" s="6" customFormat="1" ht="7.5" customHeight="1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5"/>
    </row>
    <row r="20" spans="2:18" s="6" customFormat="1" ht="15" customHeight="1">
      <c r="B20" s="21"/>
      <c r="C20" s="22"/>
      <c r="D20" s="16" t="s">
        <v>37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75" customFormat="1" ht="15.75" customHeight="1">
      <c r="B21" s="76"/>
      <c r="C21" s="77"/>
      <c r="D21" s="77"/>
      <c r="E21" s="270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77"/>
      <c r="R21" s="78"/>
    </row>
    <row r="22" spans="2:18" s="6" customFormat="1" ht="7.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5"/>
    </row>
    <row r="23" spans="2:18" s="6" customFormat="1" ht="7.5" customHeight="1">
      <c r="B23" s="21"/>
      <c r="C23" s="2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22"/>
      <c r="R23" s="25"/>
    </row>
    <row r="24" spans="2:18" s="6" customFormat="1" ht="26.25" customHeight="1">
      <c r="B24" s="21"/>
      <c r="C24" s="22"/>
      <c r="D24" s="79" t="s">
        <v>38</v>
      </c>
      <c r="E24" s="22"/>
      <c r="F24" s="22"/>
      <c r="G24" s="22"/>
      <c r="H24" s="22"/>
      <c r="I24" s="22"/>
      <c r="J24" s="22"/>
      <c r="K24" s="22"/>
      <c r="L24" s="22"/>
      <c r="M24" s="247">
        <f>ROUNDUP($N$76,2)</f>
        <v>0</v>
      </c>
      <c r="N24" s="253"/>
      <c r="O24" s="253"/>
      <c r="P24" s="253"/>
      <c r="Q24" s="22"/>
      <c r="R24" s="25"/>
    </row>
    <row r="25" spans="2:18" s="6" customFormat="1" ht="7.5" customHeight="1">
      <c r="B25" s="21"/>
      <c r="C25" s="2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2"/>
      <c r="R25" s="25"/>
    </row>
    <row r="26" spans="2:18" s="6" customFormat="1" ht="15" customHeight="1">
      <c r="B26" s="21"/>
      <c r="C26" s="22"/>
      <c r="D26" s="27" t="s">
        <v>39</v>
      </c>
      <c r="E26" s="27" t="s">
        <v>40</v>
      </c>
      <c r="F26" s="28">
        <v>0.21</v>
      </c>
      <c r="G26" s="80" t="s">
        <v>41</v>
      </c>
      <c r="H26" s="305">
        <f>SUM($BE$76:$BE$314)</f>
        <v>0</v>
      </c>
      <c r="I26" s="253"/>
      <c r="J26" s="253"/>
      <c r="K26" s="22"/>
      <c r="L26" s="22"/>
      <c r="M26" s="305">
        <f>SUM($BE$76:$BE$314)*$F$26</f>
        <v>0</v>
      </c>
      <c r="N26" s="253"/>
      <c r="O26" s="253"/>
      <c r="P26" s="253"/>
      <c r="Q26" s="22"/>
      <c r="R26" s="25"/>
    </row>
    <row r="27" spans="2:18" s="6" customFormat="1" ht="15" customHeight="1">
      <c r="B27" s="21"/>
      <c r="C27" s="22"/>
      <c r="D27" s="22"/>
      <c r="E27" s="27" t="s">
        <v>42</v>
      </c>
      <c r="F27" s="28">
        <v>0.15</v>
      </c>
      <c r="G27" s="80" t="s">
        <v>41</v>
      </c>
      <c r="H27" s="305">
        <f>SUM($BF$76:$BF$314)</f>
        <v>0</v>
      </c>
      <c r="I27" s="253"/>
      <c r="J27" s="253"/>
      <c r="K27" s="22"/>
      <c r="L27" s="22"/>
      <c r="M27" s="305">
        <f>SUM($BF$76:$BF$314)*$F$27</f>
        <v>0</v>
      </c>
      <c r="N27" s="253"/>
      <c r="O27" s="253"/>
      <c r="P27" s="253"/>
      <c r="Q27" s="22"/>
      <c r="R27" s="25"/>
    </row>
    <row r="28" spans="2:18" s="6" customFormat="1" ht="15" customHeight="1" hidden="1">
      <c r="B28" s="21"/>
      <c r="C28" s="22"/>
      <c r="D28" s="22"/>
      <c r="E28" s="27" t="s">
        <v>43</v>
      </c>
      <c r="F28" s="28">
        <v>0.21</v>
      </c>
      <c r="G28" s="80" t="s">
        <v>41</v>
      </c>
      <c r="H28" s="305">
        <f>SUM($BG$76:$BG$314)</f>
        <v>0</v>
      </c>
      <c r="I28" s="253"/>
      <c r="J28" s="253"/>
      <c r="K28" s="22"/>
      <c r="L28" s="22"/>
      <c r="M28" s="305">
        <v>0</v>
      </c>
      <c r="N28" s="253"/>
      <c r="O28" s="253"/>
      <c r="P28" s="253"/>
      <c r="Q28" s="22"/>
      <c r="R28" s="25"/>
    </row>
    <row r="29" spans="2:18" s="6" customFormat="1" ht="15" customHeight="1" hidden="1">
      <c r="B29" s="21"/>
      <c r="C29" s="22"/>
      <c r="D29" s="22"/>
      <c r="E29" s="27" t="s">
        <v>44</v>
      </c>
      <c r="F29" s="28">
        <v>0.15</v>
      </c>
      <c r="G29" s="80" t="s">
        <v>41</v>
      </c>
      <c r="H29" s="305">
        <f>SUM($BH$76:$BH$314)</f>
        <v>0</v>
      </c>
      <c r="I29" s="253"/>
      <c r="J29" s="253"/>
      <c r="K29" s="22"/>
      <c r="L29" s="22"/>
      <c r="M29" s="305">
        <v>0</v>
      </c>
      <c r="N29" s="253"/>
      <c r="O29" s="253"/>
      <c r="P29" s="253"/>
      <c r="Q29" s="22"/>
      <c r="R29" s="25"/>
    </row>
    <row r="30" spans="2:18" s="6" customFormat="1" ht="15" customHeight="1" hidden="1">
      <c r="B30" s="21"/>
      <c r="C30" s="22"/>
      <c r="D30" s="22"/>
      <c r="E30" s="27" t="s">
        <v>45</v>
      </c>
      <c r="F30" s="28">
        <v>0</v>
      </c>
      <c r="G30" s="80" t="s">
        <v>41</v>
      </c>
      <c r="H30" s="305">
        <f>SUM($BI$76:$BI$314)</f>
        <v>0</v>
      </c>
      <c r="I30" s="253"/>
      <c r="J30" s="253"/>
      <c r="K30" s="22"/>
      <c r="L30" s="22"/>
      <c r="M30" s="305">
        <v>0</v>
      </c>
      <c r="N30" s="253"/>
      <c r="O30" s="253"/>
      <c r="P30" s="253"/>
      <c r="Q30" s="22"/>
      <c r="R30" s="25"/>
    </row>
    <row r="31" spans="2:18" s="6" customFormat="1" ht="7.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2:18" s="6" customFormat="1" ht="26.25" customHeight="1">
      <c r="B32" s="21"/>
      <c r="C32" s="31"/>
      <c r="D32" s="32" t="s">
        <v>46</v>
      </c>
      <c r="E32" s="33"/>
      <c r="F32" s="33"/>
      <c r="G32" s="81" t="s">
        <v>47</v>
      </c>
      <c r="H32" s="34" t="s">
        <v>48</v>
      </c>
      <c r="I32" s="33"/>
      <c r="J32" s="33"/>
      <c r="K32" s="33"/>
      <c r="L32" s="250">
        <f>ROUNDUP(SUM($M$24:$M$30),2)</f>
        <v>0</v>
      </c>
      <c r="M32" s="240"/>
      <c r="N32" s="240"/>
      <c r="O32" s="240"/>
      <c r="P32" s="251"/>
      <c r="Q32" s="31"/>
      <c r="R32" s="35"/>
    </row>
    <row r="33" spans="2:18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7" spans="2:18" s="6" customFormat="1" ht="7.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</row>
    <row r="38" spans="2:21" s="6" customFormat="1" ht="37.5" customHeight="1">
      <c r="B38" s="21"/>
      <c r="C38" s="252" t="s">
        <v>99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306"/>
      <c r="T38" s="22"/>
      <c r="U38" s="22"/>
    </row>
    <row r="39" spans="2:21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5"/>
      <c r="T39" s="22"/>
      <c r="U39" s="22"/>
    </row>
    <row r="40" spans="2:21" s="6" customFormat="1" ht="15" customHeight="1">
      <c r="B40" s="21"/>
      <c r="C40" s="15" t="s">
        <v>14</v>
      </c>
      <c r="D40" s="22"/>
      <c r="E40" s="22"/>
      <c r="F40" s="254" t="str">
        <f>$F$6</f>
        <v>13030401R - Oprava cyklotrasy č.5081/5077 - III.ETAPA</v>
      </c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"/>
      <c r="T40" s="22"/>
      <c r="U40" s="22"/>
    </row>
    <row r="41" spans="2:21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T41" s="22"/>
      <c r="U41" s="22"/>
    </row>
    <row r="42" spans="2:21" s="6" customFormat="1" ht="18.75" customHeight="1">
      <c r="B42" s="21"/>
      <c r="C42" s="16" t="s">
        <v>18</v>
      </c>
      <c r="D42" s="22"/>
      <c r="E42" s="22"/>
      <c r="F42" s="17" t="str">
        <f>$F$9</f>
        <v>k.ú. Křtiny</v>
      </c>
      <c r="G42" s="22"/>
      <c r="H42" s="22"/>
      <c r="I42" s="22"/>
      <c r="J42" s="22"/>
      <c r="K42" s="16" t="s">
        <v>20</v>
      </c>
      <c r="L42" s="22"/>
      <c r="M42" s="296" t="str">
        <f>IF($O$9="","",$O$9)</f>
        <v>11.03.2013</v>
      </c>
      <c r="N42" s="253"/>
      <c r="O42" s="253"/>
      <c r="P42" s="253"/>
      <c r="Q42" s="22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5.75" customHeight="1">
      <c r="B44" s="21"/>
      <c r="C44" s="16" t="s">
        <v>24</v>
      </c>
      <c r="D44" s="22"/>
      <c r="E44" s="22"/>
      <c r="F44" s="17" t="str">
        <f>$E$12</f>
        <v>MeU, Školní lesní podnik Masarykův les Křtiny</v>
      </c>
      <c r="G44" s="22"/>
      <c r="H44" s="22"/>
      <c r="I44" s="22"/>
      <c r="J44" s="22"/>
      <c r="K44" s="16" t="s">
        <v>32</v>
      </c>
      <c r="L44" s="22"/>
      <c r="M44" s="255" t="str">
        <f>$E$18</f>
        <v>Regioprojekt Brno, s.r.o.</v>
      </c>
      <c r="N44" s="253"/>
      <c r="O44" s="253"/>
      <c r="P44" s="253"/>
      <c r="Q44" s="253"/>
      <c r="R44" s="25"/>
      <c r="T44" s="22"/>
      <c r="U44" s="22"/>
    </row>
    <row r="45" spans="2:21" s="6" customFormat="1" ht="15" customHeight="1">
      <c r="B45" s="21"/>
      <c r="C45" s="16" t="s">
        <v>30</v>
      </c>
      <c r="D45" s="22"/>
      <c r="E45" s="22"/>
      <c r="F45" s="17" t="str">
        <f>IF($E$15="","",$E$15)</f>
        <v>Vyplň údaj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1.2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5"/>
      <c r="T46" s="22"/>
      <c r="U46" s="22"/>
    </row>
    <row r="47" spans="2:21" s="6" customFormat="1" ht="30" customHeight="1">
      <c r="B47" s="21"/>
      <c r="C47" s="303" t="s">
        <v>100</v>
      </c>
      <c r="D47" s="304"/>
      <c r="E47" s="304"/>
      <c r="F47" s="304"/>
      <c r="G47" s="304"/>
      <c r="H47" s="31"/>
      <c r="I47" s="31"/>
      <c r="J47" s="31"/>
      <c r="K47" s="31"/>
      <c r="L47" s="31"/>
      <c r="M47" s="31"/>
      <c r="N47" s="303" t="s">
        <v>101</v>
      </c>
      <c r="O47" s="304"/>
      <c r="P47" s="304"/>
      <c r="Q47" s="304"/>
      <c r="R47" s="3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47" s="6" customFormat="1" ht="30" customHeight="1">
      <c r="B49" s="21"/>
      <c r="C49" s="60" t="s">
        <v>102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47">
        <f>ROUNDUP($N$76,2)</f>
        <v>0</v>
      </c>
      <c r="O49" s="253"/>
      <c r="P49" s="253"/>
      <c r="Q49" s="253"/>
      <c r="R49" s="25"/>
      <c r="T49" s="22"/>
      <c r="U49" s="22"/>
      <c r="AU49" s="6" t="s">
        <v>103</v>
      </c>
    </row>
    <row r="50" spans="2:21" s="85" customFormat="1" ht="25.5" customHeight="1">
      <c r="B50" s="86"/>
      <c r="C50" s="87"/>
      <c r="D50" s="87" t="s">
        <v>104</v>
      </c>
      <c r="E50" s="87"/>
      <c r="F50" s="87"/>
      <c r="G50" s="87"/>
      <c r="H50" s="87"/>
      <c r="I50" s="87"/>
      <c r="J50" s="87"/>
      <c r="K50" s="87"/>
      <c r="L50" s="87"/>
      <c r="M50" s="87"/>
      <c r="N50" s="301">
        <f>ROUNDUP($N$77,2)</f>
        <v>0</v>
      </c>
      <c r="O50" s="302"/>
      <c r="P50" s="302"/>
      <c r="Q50" s="302"/>
      <c r="R50" s="88"/>
      <c r="T50" s="87"/>
      <c r="U50" s="87"/>
    </row>
    <row r="51" spans="2:21" s="89" customFormat="1" ht="21" customHeight="1">
      <c r="B51" s="90"/>
      <c r="C51" s="91"/>
      <c r="D51" s="91" t="s">
        <v>105</v>
      </c>
      <c r="E51" s="91"/>
      <c r="F51" s="91"/>
      <c r="G51" s="91"/>
      <c r="H51" s="91"/>
      <c r="I51" s="91"/>
      <c r="J51" s="91"/>
      <c r="K51" s="91"/>
      <c r="L51" s="91"/>
      <c r="M51" s="91"/>
      <c r="N51" s="299">
        <f>ROUNDUP($N$78,2)</f>
        <v>0</v>
      </c>
      <c r="O51" s="300"/>
      <c r="P51" s="300"/>
      <c r="Q51" s="300"/>
      <c r="R51" s="92"/>
      <c r="T51" s="91"/>
      <c r="U51" s="91"/>
    </row>
    <row r="52" spans="2:21" s="89" customFormat="1" ht="21" customHeight="1">
      <c r="B52" s="90"/>
      <c r="C52" s="91"/>
      <c r="D52" s="91" t="s">
        <v>106</v>
      </c>
      <c r="E52" s="91"/>
      <c r="F52" s="91"/>
      <c r="G52" s="91"/>
      <c r="H52" s="91"/>
      <c r="I52" s="91"/>
      <c r="J52" s="91"/>
      <c r="K52" s="91"/>
      <c r="L52" s="91"/>
      <c r="M52" s="91"/>
      <c r="N52" s="299">
        <f>ROUNDUP($N$200,2)</f>
        <v>0</v>
      </c>
      <c r="O52" s="300"/>
      <c r="P52" s="300"/>
      <c r="Q52" s="300"/>
      <c r="R52" s="92"/>
      <c r="T52" s="91"/>
      <c r="U52" s="91"/>
    </row>
    <row r="53" spans="2:21" s="89" customFormat="1" ht="21" customHeight="1">
      <c r="B53" s="90"/>
      <c r="C53" s="91"/>
      <c r="D53" s="91" t="s">
        <v>107</v>
      </c>
      <c r="E53" s="91"/>
      <c r="F53" s="91"/>
      <c r="G53" s="91"/>
      <c r="H53" s="91"/>
      <c r="I53" s="91"/>
      <c r="J53" s="91"/>
      <c r="K53" s="91"/>
      <c r="L53" s="91"/>
      <c r="M53" s="91"/>
      <c r="N53" s="299">
        <f>ROUNDUP($N$205,2)</f>
        <v>0</v>
      </c>
      <c r="O53" s="300"/>
      <c r="P53" s="300"/>
      <c r="Q53" s="300"/>
      <c r="R53" s="92"/>
      <c r="T53" s="91"/>
      <c r="U53" s="91"/>
    </row>
    <row r="54" spans="2:21" s="89" customFormat="1" ht="21" customHeight="1">
      <c r="B54" s="90"/>
      <c r="C54" s="91"/>
      <c r="D54" s="91" t="s">
        <v>108</v>
      </c>
      <c r="E54" s="91"/>
      <c r="F54" s="91"/>
      <c r="G54" s="91"/>
      <c r="H54" s="91"/>
      <c r="I54" s="91"/>
      <c r="J54" s="91"/>
      <c r="K54" s="91"/>
      <c r="L54" s="91"/>
      <c r="M54" s="91"/>
      <c r="N54" s="299">
        <f>ROUNDUP($N$214,2)</f>
        <v>0</v>
      </c>
      <c r="O54" s="300"/>
      <c r="P54" s="300"/>
      <c r="Q54" s="300"/>
      <c r="R54" s="92"/>
      <c r="T54" s="91"/>
      <c r="U54" s="91"/>
    </row>
    <row r="55" spans="2:21" s="89" customFormat="1" ht="21" customHeight="1">
      <c r="B55" s="90"/>
      <c r="C55" s="91"/>
      <c r="D55" s="91" t="s">
        <v>109</v>
      </c>
      <c r="E55" s="91"/>
      <c r="F55" s="91"/>
      <c r="G55" s="91"/>
      <c r="H55" s="91"/>
      <c r="I55" s="91"/>
      <c r="J55" s="91"/>
      <c r="K55" s="91"/>
      <c r="L55" s="91"/>
      <c r="M55" s="91"/>
      <c r="N55" s="299">
        <f>ROUNDUP($N$247,2)</f>
        <v>0</v>
      </c>
      <c r="O55" s="300"/>
      <c r="P55" s="300"/>
      <c r="Q55" s="300"/>
      <c r="R55" s="92"/>
      <c r="T55" s="91"/>
      <c r="U55" s="91"/>
    </row>
    <row r="56" spans="2:21" s="89" customFormat="1" ht="15.75" customHeight="1">
      <c r="B56" s="90"/>
      <c r="C56" s="91"/>
      <c r="D56" s="91" t="s">
        <v>110</v>
      </c>
      <c r="E56" s="91"/>
      <c r="F56" s="91"/>
      <c r="G56" s="91"/>
      <c r="H56" s="91"/>
      <c r="I56" s="91"/>
      <c r="J56" s="91"/>
      <c r="K56" s="91"/>
      <c r="L56" s="91"/>
      <c r="M56" s="91"/>
      <c r="N56" s="299">
        <f>ROUNDUP($N$283,2)</f>
        <v>0</v>
      </c>
      <c r="O56" s="300"/>
      <c r="P56" s="300"/>
      <c r="Q56" s="300"/>
      <c r="R56" s="92"/>
      <c r="T56" s="91"/>
      <c r="U56" s="91"/>
    </row>
    <row r="57" spans="2:21" s="85" customFormat="1" ht="25.5" customHeight="1">
      <c r="B57" s="86"/>
      <c r="C57" s="87"/>
      <c r="D57" s="87" t="s">
        <v>111</v>
      </c>
      <c r="E57" s="87"/>
      <c r="F57" s="87"/>
      <c r="G57" s="87"/>
      <c r="H57" s="87"/>
      <c r="I57" s="87"/>
      <c r="J57" s="87"/>
      <c r="K57" s="87"/>
      <c r="L57" s="87"/>
      <c r="M57" s="87"/>
      <c r="N57" s="301">
        <f>ROUNDUP($N$293,2)</f>
        <v>0</v>
      </c>
      <c r="O57" s="302"/>
      <c r="P57" s="302"/>
      <c r="Q57" s="302"/>
      <c r="R57" s="88"/>
      <c r="T57" s="87"/>
      <c r="U57" s="87"/>
    </row>
    <row r="58" spans="2:21" s="89" customFormat="1" ht="21" customHeight="1">
      <c r="B58" s="90"/>
      <c r="C58" s="91"/>
      <c r="D58" s="91" t="s">
        <v>112</v>
      </c>
      <c r="E58" s="91"/>
      <c r="F58" s="91"/>
      <c r="G58" s="91"/>
      <c r="H58" s="91"/>
      <c r="I58" s="91"/>
      <c r="J58" s="91"/>
      <c r="K58" s="91"/>
      <c r="L58" s="91"/>
      <c r="M58" s="91"/>
      <c r="N58" s="299">
        <f>ROUNDUP($N$294,2)</f>
        <v>0</v>
      </c>
      <c r="O58" s="300"/>
      <c r="P58" s="300"/>
      <c r="Q58" s="300"/>
      <c r="R58" s="92"/>
      <c r="T58" s="91"/>
      <c r="U58" s="91"/>
    </row>
    <row r="59" spans="2:21" s="89" customFormat="1" ht="21" customHeight="1">
      <c r="B59" s="90"/>
      <c r="C59" s="91"/>
      <c r="D59" s="91" t="s">
        <v>113</v>
      </c>
      <c r="E59" s="91"/>
      <c r="F59" s="91"/>
      <c r="G59" s="91"/>
      <c r="H59" s="91"/>
      <c r="I59" s="91"/>
      <c r="J59" s="91"/>
      <c r="K59" s="91"/>
      <c r="L59" s="91"/>
      <c r="M59" s="91"/>
      <c r="N59" s="299">
        <f>ROUNDUP($N$304,2)</f>
        <v>0</v>
      </c>
      <c r="O59" s="300"/>
      <c r="P59" s="300"/>
      <c r="Q59" s="300"/>
      <c r="R59" s="92"/>
      <c r="T59" s="91"/>
      <c r="U59" s="91"/>
    </row>
    <row r="60" spans="2:21" s="6" customFormat="1" ht="22.5" customHeight="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5"/>
      <c r="T60" s="22"/>
      <c r="U60" s="22"/>
    </row>
    <row r="61" spans="2:21" s="6" customFormat="1" ht="7.5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  <c r="T61" s="22"/>
      <c r="U61" s="22"/>
    </row>
    <row r="65" spans="2:19" s="6" customFormat="1" ht="7.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</row>
    <row r="66" spans="2:19" s="6" customFormat="1" ht="37.5" customHeight="1">
      <c r="B66" s="21"/>
      <c r="C66" s="252" t="s">
        <v>114</v>
      </c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41"/>
    </row>
    <row r="67" spans="2:19" s="6" customFormat="1" ht="7.5" customHeight="1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41"/>
    </row>
    <row r="68" spans="2:19" s="6" customFormat="1" ht="15" customHeight="1">
      <c r="B68" s="21"/>
      <c r="C68" s="15" t="s">
        <v>14</v>
      </c>
      <c r="D68" s="22"/>
      <c r="E68" s="22"/>
      <c r="F68" s="254" t="str">
        <f>$F$6</f>
        <v>13030401R - Oprava cyklotrasy č.5081/5077 - III.ETAPA</v>
      </c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2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8.75" customHeight="1">
      <c r="B70" s="21"/>
      <c r="C70" s="16" t="s">
        <v>18</v>
      </c>
      <c r="D70" s="22"/>
      <c r="E70" s="22"/>
      <c r="F70" s="17" t="str">
        <f>$F$9</f>
        <v>k.ú. Křtiny</v>
      </c>
      <c r="G70" s="22"/>
      <c r="H70" s="22"/>
      <c r="I70" s="22"/>
      <c r="J70" s="22"/>
      <c r="K70" s="16" t="s">
        <v>20</v>
      </c>
      <c r="L70" s="22"/>
      <c r="M70" s="296" t="str">
        <f>IF($O$9="","",$O$9)</f>
        <v>11.03.2013</v>
      </c>
      <c r="N70" s="253"/>
      <c r="O70" s="253"/>
      <c r="P70" s="253"/>
      <c r="Q70" s="22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5.75" customHeight="1">
      <c r="B72" s="21"/>
      <c r="C72" s="16" t="s">
        <v>24</v>
      </c>
      <c r="D72" s="22"/>
      <c r="E72" s="22"/>
      <c r="F72" s="17" t="str">
        <f>$E$12</f>
        <v>MeU, Školní lesní podnik Masarykův les Křtiny</v>
      </c>
      <c r="G72" s="22"/>
      <c r="H72" s="22"/>
      <c r="I72" s="22"/>
      <c r="J72" s="22"/>
      <c r="K72" s="16" t="s">
        <v>32</v>
      </c>
      <c r="L72" s="22"/>
      <c r="M72" s="255" t="str">
        <f>$E$18</f>
        <v>Regioprojekt Brno, s.r.o.</v>
      </c>
      <c r="N72" s="253"/>
      <c r="O72" s="253"/>
      <c r="P72" s="253"/>
      <c r="Q72" s="253"/>
      <c r="R72" s="22"/>
      <c r="S72" s="41"/>
    </row>
    <row r="73" spans="2:19" s="6" customFormat="1" ht="15" customHeight="1">
      <c r="B73" s="21"/>
      <c r="C73" s="16" t="s">
        <v>30</v>
      </c>
      <c r="D73" s="22"/>
      <c r="E73" s="22"/>
      <c r="F73" s="17" t="str">
        <f>IF($E$15="","",$E$15)</f>
        <v>Vyplň údaj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1.2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27" s="93" customFormat="1" ht="30" customHeight="1">
      <c r="B75" s="94"/>
      <c r="C75" s="95" t="s">
        <v>115</v>
      </c>
      <c r="D75" s="96" t="s">
        <v>55</v>
      </c>
      <c r="E75" s="96" t="s">
        <v>51</v>
      </c>
      <c r="F75" s="297" t="s">
        <v>116</v>
      </c>
      <c r="G75" s="298"/>
      <c r="H75" s="298"/>
      <c r="I75" s="298"/>
      <c r="J75" s="96" t="s">
        <v>117</v>
      </c>
      <c r="K75" s="96" t="s">
        <v>118</v>
      </c>
      <c r="L75" s="297" t="s">
        <v>119</v>
      </c>
      <c r="M75" s="298"/>
      <c r="N75" s="297" t="s">
        <v>120</v>
      </c>
      <c r="O75" s="298"/>
      <c r="P75" s="298"/>
      <c r="Q75" s="298"/>
      <c r="R75" s="97" t="s">
        <v>121</v>
      </c>
      <c r="S75" s="98"/>
      <c r="T75" s="53" t="s">
        <v>122</v>
      </c>
      <c r="U75" s="54" t="s">
        <v>39</v>
      </c>
      <c r="V75" s="54" t="s">
        <v>123</v>
      </c>
      <c r="W75" s="54" t="s">
        <v>124</v>
      </c>
      <c r="X75" s="54" t="s">
        <v>125</v>
      </c>
      <c r="Y75" s="54" t="s">
        <v>126</v>
      </c>
      <c r="Z75" s="54" t="s">
        <v>127</v>
      </c>
      <c r="AA75" s="55" t="s">
        <v>128</v>
      </c>
    </row>
    <row r="76" spans="2:63" s="6" customFormat="1" ht="30" customHeight="1">
      <c r="B76" s="21"/>
      <c r="C76" s="60" t="s">
        <v>102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82">
        <f>$BK$76</f>
        <v>0</v>
      </c>
      <c r="O76" s="253"/>
      <c r="P76" s="253"/>
      <c r="Q76" s="253"/>
      <c r="R76" s="22"/>
      <c r="S76" s="41"/>
      <c r="T76" s="57"/>
      <c r="U76" s="58"/>
      <c r="V76" s="58"/>
      <c r="W76" s="99">
        <f>$W$77+$W$293</f>
        <v>0</v>
      </c>
      <c r="X76" s="58"/>
      <c r="Y76" s="99">
        <f>$Y$77+$Y$293</f>
        <v>1847.30583744</v>
      </c>
      <c r="Z76" s="58"/>
      <c r="AA76" s="100">
        <f>$AA$77+$AA$293</f>
        <v>157.23000000000002</v>
      </c>
      <c r="AT76" s="6" t="s">
        <v>69</v>
      </c>
      <c r="AU76" s="6" t="s">
        <v>103</v>
      </c>
      <c r="BK76" s="101">
        <f>$BK$77+$BK$293</f>
        <v>0</v>
      </c>
    </row>
    <row r="77" spans="2:63" s="102" customFormat="1" ht="37.5" customHeight="1">
      <c r="B77" s="103"/>
      <c r="C77" s="104"/>
      <c r="D77" s="105" t="s">
        <v>104</v>
      </c>
      <c r="E77" s="104"/>
      <c r="F77" s="104"/>
      <c r="G77" s="104"/>
      <c r="H77" s="104"/>
      <c r="I77" s="104"/>
      <c r="J77" s="104"/>
      <c r="K77" s="104"/>
      <c r="L77" s="104"/>
      <c r="M77" s="104"/>
      <c r="N77" s="283">
        <f>$BK$77</f>
        <v>0</v>
      </c>
      <c r="O77" s="274"/>
      <c r="P77" s="274"/>
      <c r="Q77" s="274"/>
      <c r="R77" s="104"/>
      <c r="S77" s="106"/>
      <c r="T77" s="107"/>
      <c r="U77" s="104"/>
      <c r="V77" s="104"/>
      <c r="W77" s="108">
        <f>$W$78+$W$200+$W$205+$W$214+$W$247</f>
        <v>0</v>
      </c>
      <c r="X77" s="104"/>
      <c r="Y77" s="108">
        <f>$Y$78+$Y$200+$Y$205+$Y$214+$Y$247</f>
        <v>1847.30583744</v>
      </c>
      <c r="Z77" s="104"/>
      <c r="AA77" s="109">
        <f>$AA$78+$AA$200+$AA$205+$AA$214+$AA$247</f>
        <v>157.23000000000002</v>
      </c>
      <c r="AR77" s="110" t="s">
        <v>17</v>
      </c>
      <c r="AT77" s="110" t="s">
        <v>69</v>
      </c>
      <c r="AU77" s="110" t="s">
        <v>70</v>
      </c>
      <c r="AY77" s="110" t="s">
        <v>129</v>
      </c>
      <c r="BK77" s="111">
        <f>$BK$78+$BK$200+$BK$205+$BK$214+$BK$247</f>
        <v>0</v>
      </c>
    </row>
    <row r="78" spans="2:63" s="102" customFormat="1" ht="21" customHeight="1">
      <c r="B78" s="103"/>
      <c r="C78" s="104"/>
      <c r="D78" s="112" t="s">
        <v>105</v>
      </c>
      <c r="E78" s="104"/>
      <c r="F78" s="104"/>
      <c r="G78" s="104"/>
      <c r="H78" s="104"/>
      <c r="I78" s="104"/>
      <c r="J78" s="104"/>
      <c r="K78" s="104"/>
      <c r="L78" s="104"/>
      <c r="M78" s="104"/>
      <c r="N78" s="273">
        <f>$BK$78</f>
        <v>0</v>
      </c>
      <c r="O78" s="274"/>
      <c r="P78" s="274"/>
      <c r="Q78" s="274"/>
      <c r="R78" s="104"/>
      <c r="S78" s="106"/>
      <c r="T78" s="107"/>
      <c r="U78" s="104"/>
      <c r="V78" s="104"/>
      <c r="W78" s="108">
        <f>SUM($W$79:$W$199)</f>
        <v>0</v>
      </c>
      <c r="X78" s="104"/>
      <c r="Y78" s="108">
        <f>SUM($Y$79:$Y$199)</f>
        <v>0.11726051999999998</v>
      </c>
      <c r="Z78" s="104"/>
      <c r="AA78" s="109">
        <f>SUM($AA$79:$AA$199)</f>
        <v>0</v>
      </c>
      <c r="AR78" s="110" t="s">
        <v>17</v>
      </c>
      <c r="AT78" s="110" t="s">
        <v>69</v>
      </c>
      <c r="AU78" s="110" t="s">
        <v>17</v>
      </c>
      <c r="AY78" s="110" t="s">
        <v>129</v>
      </c>
      <c r="BK78" s="111">
        <f>SUM($BK$79:$BK$199)</f>
        <v>0</v>
      </c>
    </row>
    <row r="79" spans="2:65" s="6" customFormat="1" ht="27" customHeight="1">
      <c r="B79" s="21"/>
      <c r="C79" s="113" t="s">
        <v>17</v>
      </c>
      <c r="D79" s="113" t="s">
        <v>130</v>
      </c>
      <c r="E79" s="114" t="s">
        <v>131</v>
      </c>
      <c r="F79" s="277" t="s">
        <v>132</v>
      </c>
      <c r="G79" s="278"/>
      <c r="H79" s="278"/>
      <c r="I79" s="278"/>
      <c r="J79" s="116" t="s">
        <v>133</v>
      </c>
      <c r="K79" s="117">
        <v>5523.5</v>
      </c>
      <c r="L79" s="279"/>
      <c r="M79" s="278"/>
      <c r="N79" s="280">
        <f>ROUND($L$79*$K$79,2)</f>
        <v>0</v>
      </c>
      <c r="O79" s="278"/>
      <c r="P79" s="278"/>
      <c r="Q79" s="278"/>
      <c r="R79" s="115" t="s">
        <v>134</v>
      </c>
      <c r="S79" s="41"/>
      <c r="T79" s="118"/>
      <c r="U79" s="119" t="s">
        <v>40</v>
      </c>
      <c r="V79" s="22"/>
      <c r="W79" s="22"/>
      <c r="X79" s="120">
        <v>0</v>
      </c>
      <c r="Y79" s="120">
        <f>$X$79*$K$79</f>
        <v>0</v>
      </c>
      <c r="Z79" s="120">
        <v>0</v>
      </c>
      <c r="AA79" s="121">
        <f>$Z$79*$K$79</f>
        <v>0</v>
      </c>
      <c r="AR79" s="75" t="s">
        <v>135</v>
      </c>
      <c r="AT79" s="75" t="s">
        <v>130</v>
      </c>
      <c r="AU79" s="75" t="s">
        <v>82</v>
      </c>
      <c r="AY79" s="6" t="s">
        <v>129</v>
      </c>
      <c r="BE79" s="122">
        <f>IF($U$79="základní",$N$79,0)</f>
        <v>0</v>
      </c>
      <c r="BF79" s="122">
        <f>IF($U$79="snížená",$N$79,0)</f>
        <v>0</v>
      </c>
      <c r="BG79" s="122">
        <f>IF($U$79="zákl. přenesená",$N$79,0)</f>
        <v>0</v>
      </c>
      <c r="BH79" s="122">
        <f>IF($U$79="sníž. přenesená",$N$79,0)</f>
        <v>0</v>
      </c>
      <c r="BI79" s="122">
        <f>IF($U$79="nulová",$N$79,0)</f>
        <v>0</v>
      </c>
      <c r="BJ79" s="75" t="s">
        <v>17</v>
      </c>
      <c r="BK79" s="122">
        <f>ROUND($L$79*$K$79,2)</f>
        <v>0</v>
      </c>
      <c r="BL79" s="75" t="s">
        <v>135</v>
      </c>
      <c r="BM79" s="75" t="s">
        <v>136</v>
      </c>
    </row>
    <row r="80" spans="2:47" s="6" customFormat="1" ht="16.5" customHeight="1">
      <c r="B80" s="21"/>
      <c r="C80" s="22"/>
      <c r="D80" s="22"/>
      <c r="E80" s="22"/>
      <c r="F80" s="281" t="s">
        <v>137</v>
      </c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41"/>
      <c r="T80" s="50"/>
      <c r="U80" s="22"/>
      <c r="V80" s="22"/>
      <c r="W80" s="22"/>
      <c r="X80" s="22"/>
      <c r="Y80" s="22"/>
      <c r="Z80" s="22"/>
      <c r="AA80" s="51"/>
      <c r="AT80" s="6" t="s">
        <v>138</v>
      </c>
      <c r="AU80" s="6" t="s">
        <v>82</v>
      </c>
    </row>
    <row r="81" spans="2:51" s="6" customFormat="1" ht="15.75" customHeight="1">
      <c r="B81" s="123"/>
      <c r="C81" s="124"/>
      <c r="D81" s="124"/>
      <c r="E81" s="124"/>
      <c r="F81" s="284" t="s">
        <v>139</v>
      </c>
      <c r="G81" s="285"/>
      <c r="H81" s="285"/>
      <c r="I81" s="285"/>
      <c r="J81" s="124"/>
      <c r="K81" s="125">
        <v>5439.5</v>
      </c>
      <c r="L81" s="124"/>
      <c r="M81" s="124"/>
      <c r="N81" s="124"/>
      <c r="O81" s="124"/>
      <c r="P81" s="124"/>
      <c r="Q81" s="124"/>
      <c r="R81" s="124"/>
      <c r="S81" s="126"/>
      <c r="T81" s="127"/>
      <c r="U81" s="124"/>
      <c r="V81" s="124"/>
      <c r="W81" s="124"/>
      <c r="X81" s="124"/>
      <c r="Y81" s="124"/>
      <c r="Z81" s="124"/>
      <c r="AA81" s="128"/>
      <c r="AT81" s="129" t="s">
        <v>140</v>
      </c>
      <c r="AU81" s="129" t="s">
        <v>82</v>
      </c>
      <c r="AV81" s="129" t="s">
        <v>82</v>
      </c>
      <c r="AW81" s="129" t="s">
        <v>103</v>
      </c>
      <c r="AX81" s="129" t="s">
        <v>70</v>
      </c>
      <c r="AY81" s="129" t="s">
        <v>129</v>
      </c>
    </row>
    <row r="82" spans="2:51" s="6" customFormat="1" ht="15.75" customHeight="1">
      <c r="B82" s="123"/>
      <c r="C82" s="124"/>
      <c r="D82" s="124"/>
      <c r="E82" s="124"/>
      <c r="F82" s="284" t="s">
        <v>141</v>
      </c>
      <c r="G82" s="285"/>
      <c r="H82" s="285"/>
      <c r="I82" s="285"/>
      <c r="J82" s="124"/>
      <c r="K82" s="125">
        <v>84</v>
      </c>
      <c r="L82" s="124"/>
      <c r="M82" s="124"/>
      <c r="N82" s="124"/>
      <c r="O82" s="124"/>
      <c r="P82" s="124"/>
      <c r="Q82" s="124"/>
      <c r="R82" s="124"/>
      <c r="S82" s="126"/>
      <c r="T82" s="127"/>
      <c r="U82" s="124"/>
      <c r="V82" s="124"/>
      <c r="W82" s="124"/>
      <c r="X82" s="124"/>
      <c r="Y82" s="124"/>
      <c r="Z82" s="124"/>
      <c r="AA82" s="128"/>
      <c r="AT82" s="129" t="s">
        <v>140</v>
      </c>
      <c r="AU82" s="129" t="s">
        <v>82</v>
      </c>
      <c r="AV82" s="129" t="s">
        <v>82</v>
      </c>
      <c r="AW82" s="129" t="s">
        <v>103</v>
      </c>
      <c r="AX82" s="129" t="s">
        <v>70</v>
      </c>
      <c r="AY82" s="129" t="s">
        <v>129</v>
      </c>
    </row>
    <row r="83" spans="2:51" s="6" customFormat="1" ht="15.75" customHeight="1">
      <c r="B83" s="130"/>
      <c r="C83" s="131"/>
      <c r="D83" s="131"/>
      <c r="E83" s="131"/>
      <c r="F83" s="286" t="s">
        <v>142</v>
      </c>
      <c r="G83" s="287"/>
      <c r="H83" s="287"/>
      <c r="I83" s="287"/>
      <c r="J83" s="131"/>
      <c r="K83" s="132">
        <v>5523.5</v>
      </c>
      <c r="L83" s="131"/>
      <c r="M83" s="131"/>
      <c r="N83" s="131"/>
      <c r="O83" s="131"/>
      <c r="P83" s="131"/>
      <c r="Q83" s="131"/>
      <c r="R83" s="131"/>
      <c r="S83" s="133"/>
      <c r="T83" s="134"/>
      <c r="U83" s="131"/>
      <c r="V83" s="131"/>
      <c r="W83" s="131"/>
      <c r="X83" s="131"/>
      <c r="Y83" s="131"/>
      <c r="Z83" s="131"/>
      <c r="AA83" s="135"/>
      <c r="AT83" s="136" t="s">
        <v>140</v>
      </c>
      <c r="AU83" s="136" t="s">
        <v>82</v>
      </c>
      <c r="AV83" s="136" t="s">
        <v>135</v>
      </c>
      <c r="AW83" s="136" t="s">
        <v>103</v>
      </c>
      <c r="AX83" s="136" t="s">
        <v>17</v>
      </c>
      <c r="AY83" s="136" t="s">
        <v>129</v>
      </c>
    </row>
    <row r="84" spans="2:65" s="6" customFormat="1" ht="15.75" customHeight="1">
      <c r="B84" s="21"/>
      <c r="C84" s="113" t="s">
        <v>82</v>
      </c>
      <c r="D84" s="113" t="s">
        <v>130</v>
      </c>
      <c r="E84" s="114" t="s">
        <v>143</v>
      </c>
      <c r="F84" s="277" t="s">
        <v>144</v>
      </c>
      <c r="G84" s="278"/>
      <c r="H84" s="278"/>
      <c r="I84" s="278"/>
      <c r="J84" s="116" t="s">
        <v>145</v>
      </c>
      <c r="K84" s="117">
        <v>6</v>
      </c>
      <c r="L84" s="279"/>
      <c r="M84" s="278"/>
      <c r="N84" s="280">
        <f>ROUND($L$84*$K$84,2)</f>
        <v>0</v>
      </c>
      <c r="O84" s="278"/>
      <c r="P84" s="278"/>
      <c r="Q84" s="278"/>
      <c r="R84" s="115" t="s">
        <v>134</v>
      </c>
      <c r="S84" s="41"/>
      <c r="T84" s="118"/>
      <c r="U84" s="119" t="s">
        <v>40</v>
      </c>
      <c r="V84" s="22"/>
      <c r="W84" s="22"/>
      <c r="X84" s="120">
        <v>0.01721</v>
      </c>
      <c r="Y84" s="120">
        <f>$X$84*$K$84</f>
        <v>0.10325999999999999</v>
      </c>
      <c r="Z84" s="120">
        <v>0</v>
      </c>
      <c r="AA84" s="121">
        <f>$Z$84*$K$84</f>
        <v>0</v>
      </c>
      <c r="AR84" s="75" t="s">
        <v>135</v>
      </c>
      <c r="AT84" s="75" t="s">
        <v>130</v>
      </c>
      <c r="AU84" s="75" t="s">
        <v>82</v>
      </c>
      <c r="AY84" s="6" t="s">
        <v>129</v>
      </c>
      <c r="BE84" s="122">
        <f>IF($U$84="základní",$N$84,0)</f>
        <v>0</v>
      </c>
      <c r="BF84" s="122">
        <f>IF($U$84="snížená",$N$84,0)</f>
        <v>0</v>
      </c>
      <c r="BG84" s="122">
        <f>IF($U$84="zákl. přenesená",$N$84,0)</f>
        <v>0</v>
      </c>
      <c r="BH84" s="122">
        <f>IF($U$84="sníž. přenesená",$N$84,0)</f>
        <v>0</v>
      </c>
      <c r="BI84" s="122">
        <f>IF($U$84="nulová",$N$84,0)</f>
        <v>0</v>
      </c>
      <c r="BJ84" s="75" t="s">
        <v>17</v>
      </c>
      <c r="BK84" s="122">
        <f>ROUND($L$84*$K$84,2)</f>
        <v>0</v>
      </c>
      <c r="BL84" s="75" t="s">
        <v>135</v>
      </c>
      <c r="BM84" s="75" t="s">
        <v>146</v>
      </c>
    </row>
    <row r="85" spans="2:47" s="6" customFormat="1" ht="16.5" customHeight="1">
      <c r="B85" s="21"/>
      <c r="C85" s="22"/>
      <c r="D85" s="22"/>
      <c r="E85" s="22"/>
      <c r="F85" s="281" t="s">
        <v>147</v>
      </c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138</v>
      </c>
      <c r="AU85" s="6" t="s">
        <v>82</v>
      </c>
    </row>
    <row r="86" spans="2:51" s="6" customFormat="1" ht="15.75" customHeight="1">
      <c r="B86" s="123"/>
      <c r="C86" s="124"/>
      <c r="D86" s="124"/>
      <c r="E86" s="124"/>
      <c r="F86" s="284" t="s">
        <v>148</v>
      </c>
      <c r="G86" s="285"/>
      <c r="H86" s="285"/>
      <c r="I86" s="285"/>
      <c r="J86" s="124"/>
      <c r="K86" s="125">
        <v>6</v>
      </c>
      <c r="L86" s="124"/>
      <c r="M86" s="124"/>
      <c r="N86" s="124"/>
      <c r="O86" s="124"/>
      <c r="P86" s="124"/>
      <c r="Q86" s="124"/>
      <c r="R86" s="124"/>
      <c r="S86" s="126"/>
      <c r="T86" s="127"/>
      <c r="U86" s="124"/>
      <c r="V86" s="124"/>
      <c r="W86" s="124"/>
      <c r="X86" s="124"/>
      <c r="Y86" s="124"/>
      <c r="Z86" s="124"/>
      <c r="AA86" s="128"/>
      <c r="AT86" s="129" t="s">
        <v>140</v>
      </c>
      <c r="AU86" s="129" t="s">
        <v>82</v>
      </c>
      <c r="AV86" s="129" t="s">
        <v>82</v>
      </c>
      <c r="AW86" s="129" t="s">
        <v>103</v>
      </c>
      <c r="AX86" s="129" t="s">
        <v>70</v>
      </c>
      <c r="AY86" s="129" t="s">
        <v>129</v>
      </c>
    </row>
    <row r="87" spans="2:51" s="6" customFormat="1" ht="15.75" customHeight="1">
      <c r="B87" s="130"/>
      <c r="C87" s="131"/>
      <c r="D87" s="131"/>
      <c r="E87" s="131"/>
      <c r="F87" s="286" t="s">
        <v>142</v>
      </c>
      <c r="G87" s="287"/>
      <c r="H87" s="287"/>
      <c r="I87" s="287"/>
      <c r="J87" s="131"/>
      <c r="K87" s="132">
        <v>6</v>
      </c>
      <c r="L87" s="131"/>
      <c r="M87" s="131"/>
      <c r="N87" s="131"/>
      <c r="O87" s="131"/>
      <c r="P87" s="131"/>
      <c r="Q87" s="131"/>
      <c r="R87" s="131"/>
      <c r="S87" s="133"/>
      <c r="T87" s="134"/>
      <c r="U87" s="131"/>
      <c r="V87" s="131"/>
      <c r="W87" s="131"/>
      <c r="X87" s="131"/>
      <c r="Y87" s="131"/>
      <c r="Z87" s="131"/>
      <c r="AA87" s="135"/>
      <c r="AT87" s="136" t="s">
        <v>140</v>
      </c>
      <c r="AU87" s="136" t="s">
        <v>82</v>
      </c>
      <c r="AV87" s="136" t="s">
        <v>135</v>
      </c>
      <c r="AW87" s="136" t="s">
        <v>103</v>
      </c>
      <c r="AX87" s="136" t="s">
        <v>17</v>
      </c>
      <c r="AY87" s="136" t="s">
        <v>129</v>
      </c>
    </row>
    <row r="88" spans="2:65" s="6" customFormat="1" ht="27" customHeight="1">
      <c r="B88" s="21"/>
      <c r="C88" s="113" t="s">
        <v>149</v>
      </c>
      <c r="D88" s="113" t="s">
        <v>130</v>
      </c>
      <c r="E88" s="114" t="s">
        <v>150</v>
      </c>
      <c r="F88" s="277" t="s">
        <v>151</v>
      </c>
      <c r="G88" s="278"/>
      <c r="H88" s="278"/>
      <c r="I88" s="278"/>
      <c r="J88" s="116" t="s">
        <v>152</v>
      </c>
      <c r="K88" s="117">
        <v>30</v>
      </c>
      <c r="L88" s="279"/>
      <c r="M88" s="278"/>
      <c r="N88" s="280">
        <f>ROUND($L$88*$K$88,2)</f>
        <v>0</v>
      </c>
      <c r="O88" s="278"/>
      <c r="P88" s="278"/>
      <c r="Q88" s="278"/>
      <c r="R88" s="115" t="s">
        <v>134</v>
      </c>
      <c r="S88" s="41"/>
      <c r="T88" s="118"/>
      <c r="U88" s="119" t="s">
        <v>40</v>
      </c>
      <c r="V88" s="22"/>
      <c r="W88" s="22"/>
      <c r="X88" s="120">
        <v>0</v>
      </c>
      <c r="Y88" s="120">
        <f>$X$88*$K$88</f>
        <v>0</v>
      </c>
      <c r="Z88" s="120">
        <v>0</v>
      </c>
      <c r="AA88" s="121">
        <f>$Z$88*$K$88</f>
        <v>0</v>
      </c>
      <c r="AR88" s="75" t="s">
        <v>135</v>
      </c>
      <c r="AT88" s="75" t="s">
        <v>130</v>
      </c>
      <c r="AU88" s="75" t="s">
        <v>82</v>
      </c>
      <c r="AY88" s="6" t="s">
        <v>129</v>
      </c>
      <c r="BE88" s="122">
        <f>IF($U$88="základní",$N$88,0)</f>
        <v>0</v>
      </c>
      <c r="BF88" s="122">
        <f>IF($U$88="snížená",$N$88,0)</f>
        <v>0</v>
      </c>
      <c r="BG88" s="122">
        <f>IF($U$88="zákl. přenesená",$N$88,0)</f>
        <v>0</v>
      </c>
      <c r="BH88" s="122">
        <f>IF($U$88="sníž. přenesená",$N$88,0)</f>
        <v>0</v>
      </c>
      <c r="BI88" s="122">
        <f>IF($U$88="nulová",$N$88,0)</f>
        <v>0</v>
      </c>
      <c r="BJ88" s="75" t="s">
        <v>17</v>
      </c>
      <c r="BK88" s="122">
        <f>ROUND($L$88*$K$88,2)</f>
        <v>0</v>
      </c>
      <c r="BL88" s="75" t="s">
        <v>135</v>
      </c>
      <c r="BM88" s="75" t="s">
        <v>153</v>
      </c>
    </row>
    <row r="89" spans="2:47" s="6" customFormat="1" ht="16.5" customHeight="1">
      <c r="B89" s="21"/>
      <c r="C89" s="22"/>
      <c r="D89" s="22"/>
      <c r="E89" s="22"/>
      <c r="F89" s="281" t="s">
        <v>154</v>
      </c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138</v>
      </c>
      <c r="AU89" s="6" t="s">
        <v>82</v>
      </c>
    </row>
    <row r="90" spans="2:51" s="6" customFormat="1" ht="15.75" customHeight="1">
      <c r="B90" s="123"/>
      <c r="C90" s="124"/>
      <c r="D90" s="124"/>
      <c r="E90" s="124"/>
      <c r="F90" s="284" t="s">
        <v>155</v>
      </c>
      <c r="G90" s="285"/>
      <c r="H90" s="285"/>
      <c r="I90" s="285"/>
      <c r="J90" s="124"/>
      <c r="K90" s="125">
        <v>30</v>
      </c>
      <c r="L90" s="124"/>
      <c r="M90" s="124"/>
      <c r="N90" s="124"/>
      <c r="O90" s="124"/>
      <c r="P90" s="124"/>
      <c r="Q90" s="124"/>
      <c r="R90" s="124"/>
      <c r="S90" s="126"/>
      <c r="T90" s="127"/>
      <c r="U90" s="124"/>
      <c r="V90" s="124"/>
      <c r="W90" s="124"/>
      <c r="X90" s="124"/>
      <c r="Y90" s="124"/>
      <c r="Z90" s="124"/>
      <c r="AA90" s="128"/>
      <c r="AT90" s="129" t="s">
        <v>140</v>
      </c>
      <c r="AU90" s="129" t="s">
        <v>82</v>
      </c>
      <c r="AV90" s="129" t="s">
        <v>82</v>
      </c>
      <c r="AW90" s="129" t="s">
        <v>103</v>
      </c>
      <c r="AX90" s="129" t="s">
        <v>70</v>
      </c>
      <c r="AY90" s="129" t="s">
        <v>129</v>
      </c>
    </row>
    <row r="91" spans="2:51" s="6" customFormat="1" ht="15.75" customHeight="1">
      <c r="B91" s="130"/>
      <c r="C91" s="131"/>
      <c r="D91" s="131"/>
      <c r="E91" s="131"/>
      <c r="F91" s="286" t="s">
        <v>142</v>
      </c>
      <c r="G91" s="287"/>
      <c r="H91" s="287"/>
      <c r="I91" s="287"/>
      <c r="J91" s="131"/>
      <c r="K91" s="132">
        <v>30</v>
      </c>
      <c r="L91" s="131"/>
      <c r="M91" s="131"/>
      <c r="N91" s="131"/>
      <c r="O91" s="131"/>
      <c r="P91" s="131"/>
      <c r="Q91" s="131"/>
      <c r="R91" s="131"/>
      <c r="S91" s="133"/>
      <c r="T91" s="134"/>
      <c r="U91" s="131"/>
      <c r="V91" s="131"/>
      <c r="W91" s="131"/>
      <c r="X91" s="131"/>
      <c r="Y91" s="131"/>
      <c r="Z91" s="131"/>
      <c r="AA91" s="135"/>
      <c r="AT91" s="136" t="s">
        <v>140</v>
      </c>
      <c r="AU91" s="136" t="s">
        <v>82</v>
      </c>
      <c r="AV91" s="136" t="s">
        <v>135</v>
      </c>
      <c r="AW91" s="136" t="s">
        <v>103</v>
      </c>
      <c r="AX91" s="136" t="s">
        <v>17</v>
      </c>
      <c r="AY91" s="136" t="s">
        <v>129</v>
      </c>
    </row>
    <row r="92" spans="2:65" s="6" customFormat="1" ht="27" customHeight="1">
      <c r="B92" s="21"/>
      <c r="C92" s="113" t="s">
        <v>135</v>
      </c>
      <c r="D92" s="113" t="s">
        <v>130</v>
      </c>
      <c r="E92" s="114" t="s">
        <v>156</v>
      </c>
      <c r="F92" s="277" t="s">
        <v>157</v>
      </c>
      <c r="G92" s="278"/>
      <c r="H92" s="278"/>
      <c r="I92" s="278"/>
      <c r="J92" s="116" t="s">
        <v>158</v>
      </c>
      <c r="K92" s="117">
        <v>3</v>
      </c>
      <c r="L92" s="279"/>
      <c r="M92" s="278"/>
      <c r="N92" s="280">
        <f>ROUND($L$92*$K$92,2)</f>
        <v>0</v>
      </c>
      <c r="O92" s="278"/>
      <c r="P92" s="278"/>
      <c r="Q92" s="278"/>
      <c r="R92" s="115" t="s">
        <v>134</v>
      </c>
      <c r="S92" s="41"/>
      <c r="T92" s="118"/>
      <c r="U92" s="119" t="s">
        <v>40</v>
      </c>
      <c r="V92" s="22"/>
      <c r="W92" s="22"/>
      <c r="X92" s="120">
        <v>0</v>
      </c>
      <c r="Y92" s="120">
        <f>$X$92*$K$92</f>
        <v>0</v>
      </c>
      <c r="Z92" s="120">
        <v>0</v>
      </c>
      <c r="AA92" s="121">
        <f>$Z$92*$K$92</f>
        <v>0</v>
      </c>
      <c r="AR92" s="75" t="s">
        <v>135</v>
      </c>
      <c r="AT92" s="75" t="s">
        <v>130</v>
      </c>
      <c r="AU92" s="75" t="s">
        <v>82</v>
      </c>
      <c r="AY92" s="6" t="s">
        <v>129</v>
      </c>
      <c r="BE92" s="122">
        <f>IF($U$92="základní",$N$92,0)</f>
        <v>0</v>
      </c>
      <c r="BF92" s="122">
        <f>IF($U$92="snížená",$N$92,0)</f>
        <v>0</v>
      </c>
      <c r="BG92" s="122">
        <f>IF($U$92="zákl. přenesená",$N$92,0)</f>
        <v>0</v>
      </c>
      <c r="BH92" s="122">
        <f>IF($U$92="sníž. přenesená",$N$92,0)</f>
        <v>0</v>
      </c>
      <c r="BI92" s="122">
        <f>IF($U$92="nulová",$N$92,0)</f>
        <v>0</v>
      </c>
      <c r="BJ92" s="75" t="s">
        <v>17</v>
      </c>
      <c r="BK92" s="122">
        <f>ROUND($L$92*$K$92,2)</f>
        <v>0</v>
      </c>
      <c r="BL92" s="75" t="s">
        <v>135</v>
      </c>
      <c r="BM92" s="75" t="s">
        <v>159</v>
      </c>
    </row>
    <row r="93" spans="2:47" s="6" customFormat="1" ht="16.5" customHeight="1">
      <c r="B93" s="21"/>
      <c r="C93" s="22"/>
      <c r="D93" s="22"/>
      <c r="E93" s="22"/>
      <c r="F93" s="281" t="s">
        <v>160</v>
      </c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138</v>
      </c>
      <c r="AU93" s="6" t="s">
        <v>82</v>
      </c>
    </row>
    <row r="94" spans="2:51" s="6" customFormat="1" ht="15.75" customHeight="1">
      <c r="B94" s="123"/>
      <c r="C94" s="124"/>
      <c r="D94" s="124"/>
      <c r="E94" s="124"/>
      <c r="F94" s="284" t="s">
        <v>149</v>
      </c>
      <c r="G94" s="285"/>
      <c r="H94" s="285"/>
      <c r="I94" s="285"/>
      <c r="J94" s="124"/>
      <c r="K94" s="125">
        <v>3</v>
      </c>
      <c r="L94" s="124"/>
      <c r="M94" s="124"/>
      <c r="N94" s="124"/>
      <c r="O94" s="124"/>
      <c r="P94" s="124"/>
      <c r="Q94" s="124"/>
      <c r="R94" s="124"/>
      <c r="S94" s="126"/>
      <c r="T94" s="127"/>
      <c r="U94" s="124"/>
      <c r="V94" s="124"/>
      <c r="W94" s="124"/>
      <c r="X94" s="124"/>
      <c r="Y94" s="124"/>
      <c r="Z94" s="124"/>
      <c r="AA94" s="128"/>
      <c r="AT94" s="129" t="s">
        <v>140</v>
      </c>
      <c r="AU94" s="129" t="s">
        <v>82</v>
      </c>
      <c r="AV94" s="129" t="s">
        <v>82</v>
      </c>
      <c r="AW94" s="129" t="s">
        <v>103</v>
      </c>
      <c r="AX94" s="129" t="s">
        <v>70</v>
      </c>
      <c r="AY94" s="129" t="s">
        <v>129</v>
      </c>
    </row>
    <row r="95" spans="2:51" s="6" customFormat="1" ht="15.75" customHeight="1">
      <c r="B95" s="130"/>
      <c r="C95" s="131"/>
      <c r="D95" s="131"/>
      <c r="E95" s="131"/>
      <c r="F95" s="286" t="s">
        <v>142</v>
      </c>
      <c r="G95" s="287"/>
      <c r="H95" s="287"/>
      <c r="I95" s="287"/>
      <c r="J95" s="131"/>
      <c r="K95" s="132">
        <v>3</v>
      </c>
      <c r="L95" s="131"/>
      <c r="M95" s="131"/>
      <c r="N95" s="131"/>
      <c r="O95" s="131"/>
      <c r="P95" s="131"/>
      <c r="Q95" s="131"/>
      <c r="R95" s="131"/>
      <c r="S95" s="133"/>
      <c r="T95" s="134"/>
      <c r="U95" s="131"/>
      <c r="V95" s="131"/>
      <c r="W95" s="131"/>
      <c r="X95" s="131"/>
      <c r="Y95" s="131"/>
      <c r="Z95" s="131"/>
      <c r="AA95" s="135"/>
      <c r="AT95" s="136" t="s">
        <v>140</v>
      </c>
      <c r="AU95" s="136" t="s">
        <v>82</v>
      </c>
      <c r="AV95" s="136" t="s">
        <v>135</v>
      </c>
      <c r="AW95" s="136" t="s">
        <v>103</v>
      </c>
      <c r="AX95" s="136" t="s">
        <v>17</v>
      </c>
      <c r="AY95" s="136" t="s">
        <v>129</v>
      </c>
    </row>
    <row r="96" spans="2:65" s="6" customFormat="1" ht="27" customHeight="1">
      <c r="B96" s="21"/>
      <c r="C96" s="113" t="s">
        <v>161</v>
      </c>
      <c r="D96" s="113" t="s">
        <v>130</v>
      </c>
      <c r="E96" s="114" t="s">
        <v>162</v>
      </c>
      <c r="F96" s="277" t="s">
        <v>163</v>
      </c>
      <c r="G96" s="278"/>
      <c r="H96" s="278"/>
      <c r="I96" s="278"/>
      <c r="J96" s="116" t="s">
        <v>164</v>
      </c>
      <c r="K96" s="117">
        <v>4.4</v>
      </c>
      <c r="L96" s="279"/>
      <c r="M96" s="278"/>
      <c r="N96" s="280">
        <f>ROUND($L$96*$K$96,2)</f>
        <v>0</v>
      </c>
      <c r="O96" s="278"/>
      <c r="P96" s="278"/>
      <c r="Q96" s="278"/>
      <c r="R96" s="115" t="s">
        <v>134</v>
      </c>
      <c r="S96" s="41"/>
      <c r="T96" s="118"/>
      <c r="U96" s="119" t="s">
        <v>40</v>
      </c>
      <c r="V96" s="22"/>
      <c r="W96" s="22"/>
      <c r="X96" s="120">
        <v>0</v>
      </c>
      <c r="Y96" s="120">
        <f>$X$96*$K$96</f>
        <v>0</v>
      </c>
      <c r="Z96" s="120">
        <v>0</v>
      </c>
      <c r="AA96" s="121">
        <f>$Z$96*$K$96</f>
        <v>0</v>
      </c>
      <c r="AR96" s="75" t="s">
        <v>135</v>
      </c>
      <c r="AT96" s="75" t="s">
        <v>130</v>
      </c>
      <c r="AU96" s="75" t="s">
        <v>82</v>
      </c>
      <c r="AY96" s="6" t="s">
        <v>129</v>
      </c>
      <c r="BE96" s="122">
        <f>IF($U$96="základní",$N$96,0)</f>
        <v>0</v>
      </c>
      <c r="BF96" s="122">
        <f>IF($U$96="snížená",$N$96,0)</f>
        <v>0</v>
      </c>
      <c r="BG96" s="122">
        <f>IF($U$96="zákl. přenesená",$N$96,0)</f>
        <v>0</v>
      </c>
      <c r="BH96" s="122">
        <f>IF($U$96="sníž. přenesená",$N$96,0)</f>
        <v>0</v>
      </c>
      <c r="BI96" s="122">
        <f>IF($U$96="nulová",$N$96,0)</f>
        <v>0</v>
      </c>
      <c r="BJ96" s="75" t="s">
        <v>17</v>
      </c>
      <c r="BK96" s="122">
        <f>ROUND($L$96*$K$96,2)</f>
        <v>0</v>
      </c>
      <c r="BL96" s="75" t="s">
        <v>135</v>
      </c>
      <c r="BM96" s="75" t="s">
        <v>165</v>
      </c>
    </row>
    <row r="97" spans="2:47" s="6" customFormat="1" ht="16.5" customHeight="1">
      <c r="B97" s="21"/>
      <c r="C97" s="22"/>
      <c r="D97" s="22"/>
      <c r="E97" s="22"/>
      <c r="F97" s="281" t="s">
        <v>166</v>
      </c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138</v>
      </c>
      <c r="AU97" s="6" t="s">
        <v>82</v>
      </c>
    </row>
    <row r="98" spans="2:51" s="6" customFormat="1" ht="15.75" customHeight="1">
      <c r="B98" s="137"/>
      <c r="C98" s="138"/>
      <c r="D98" s="138"/>
      <c r="E98" s="138"/>
      <c r="F98" s="294" t="s">
        <v>167</v>
      </c>
      <c r="G98" s="295"/>
      <c r="H98" s="295"/>
      <c r="I98" s="295"/>
      <c r="J98" s="138"/>
      <c r="K98" s="138"/>
      <c r="L98" s="138"/>
      <c r="M98" s="138"/>
      <c r="N98" s="138"/>
      <c r="O98" s="138"/>
      <c r="P98" s="138"/>
      <c r="Q98" s="138"/>
      <c r="R98" s="138"/>
      <c r="S98" s="139"/>
      <c r="T98" s="140"/>
      <c r="U98" s="138"/>
      <c r="V98" s="138"/>
      <c r="W98" s="138"/>
      <c r="X98" s="138"/>
      <c r="Y98" s="138"/>
      <c r="Z98" s="138"/>
      <c r="AA98" s="141"/>
      <c r="AT98" s="142" t="s">
        <v>140</v>
      </c>
      <c r="AU98" s="142" t="s">
        <v>82</v>
      </c>
      <c r="AV98" s="142" t="s">
        <v>17</v>
      </c>
      <c r="AW98" s="142" t="s">
        <v>103</v>
      </c>
      <c r="AX98" s="142" t="s">
        <v>70</v>
      </c>
      <c r="AY98" s="142" t="s">
        <v>129</v>
      </c>
    </row>
    <row r="99" spans="2:51" s="6" customFormat="1" ht="15.75" customHeight="1">
      <c r="B99" s="123"/>
      <c r="C99" s="124"/>
      <c r="D99" s="124"/>
      <c r="E99" s="124"/>
      <c r="F99" s="284" t="s">
        <v>168</v>
      </c>
      <c r="G99" s="285"/>
      <c r="H99" s="285"/>
      <c r="I99" s="285"/>
      <c r="J99" s="124"/>
      <c r="K99" s="125">
        <v>8.8</v>
      </c>
      <c r="L99" s="124"/>
      <c r="M99" s="124"/>
      <c r="N99" s="124"/>
      <c r="O99" s="124"/>
      <c r="P99" s="124"/>
      <c r="Q99" s="124"/>
      <c r="R99" s="124"/>
      <c r="S99" s="126"/>
      <c r="T99" s="127"/>
      <c r="U99" s="124"/>
      <c r="V99" s="124"/>
      <c r="W99" s="124"/>
      <c r="X99" s="124"/>
      <c r="Y99" s="124"/>
      <c r="Z99" s="124"/>
      <c r="AA99" s="128"/>
      <c r="AT99" s="129" t="s">
        <v>140</v>
      </c>
      <c r="AU99" s="129" t="s">
        <v>82</v>
      </c>
      <c r="AV99" s="129" t="s">
        <v>82</v>
      </c>
      <c r="AW99" s="129" t="s">
        <v>103</v>
      </c>
      <c r="AX99" s="129" t="s">
        <v>70</v>
      </c>
      <c r="AY99" s="129" t="s">
        <v>129</v>
      </c>
    </row>
    <row r="100" spans="2:51" s="6" customFormat="1" ht="15.75" customHeight="1">
      <c r="B100" s="130"/>
      <c r="C100" s="131"/>
      <c r="D100" s="131"/>
      <c r="E100" s="131" t="s">
        <v>90</v>
      </c>
      <c r="F100" s="286" t="s">
        <v>142</v>
      </c>
      <c r="G100" s="287"/>
      <c r="H100" s="287"/>
      <c r="I100" s="287"/>
      <c r="J100" s="131"/>
      <c r="K100" s="132">
        <v>8.8</v>
      </c>
      <c r="L100" s="131"/>
      <c r="M100" s="131"/>
      <c r="N100" s="131"/>
      <c r="O100" s="131"/>
      <c r="P100" s="131"/>
      <c r="Q100" s="131"/>
      <c r="R100" s="131"/>
      <c r="S100" s="133"/>
      <c r="T100" s="134"/>
      <c r="U100" s="131"/>
      <c r="V100" s="131"/>
      <c r="W100" s="131"/>
      <c r="X100" s="131"/>
      <c r="Y100" s="131"/>
      <c r="Z100" s="131"/>
      <c r="AA100" s="135"/>
      <c r="AT100" s="136" t="s">
        <v>140</v>
      </c>
      <c r="AU100" s="136" t="s">
        <v>82</v>
      </c>
      <c r="AV100" s="136" t="s">
        <v>135</v>
      </c>
      <c r="AW100" s="136" t="s">
        <v>103</v>
      </c>
      <c r="AX100" s="136" t="s">
        <v>17</v>
      </c>
      <c r="AY100" s="136" t="s">
        <v>129</v>
      </c>
    </row>
    <row r="101" spans="2:51" s="6" customFormat="1" ht="15.75" customHeight="1">
      <c r="B101" s="123"/>
      <c r="C101" s="124"/>
      <c r="D101" s="124"/>
      <c r="E101" s="124"/>
      <c r="F101" s="284" t="s">
        <v>169</v>
      </c>
      <c r="G101" s="285"/>
      <c r="H101" s="285"/>
      <c r="I101" s="285"/>
      <c r="J101" s="124"/>
      <c r="K101" s="125">
        <v>4.4</v>
      </c>
      <c r="L101" s="124"/>
      <c r="M101" s="124"/>
      <c r="N101" s="124"/>
      <c r="O101" s="124"/>
      <c r="P101" s="124"/>
      <c r="Q101" s="124"/>
      <c r="R101" s="124"/>
      <c r="S101" s="126"/>
      <c r="T101" s="127"/>
      <c r="U101" s="124"/>
      <c r="V101" s="124"/>
      <c r="W101" s="124"/>
      <c r="X101" s="124"/>
      <c r="Y101" s="124"/>
      <c r="Z101" s="124"/>
      <c r="AA101" s="128"/>
      <c r="AT101" s="129" t="s">
        <v>140</v>
      </c>
      <c r="AU101" s="129" t="s">
        <v>82</v>
      </c>
      <c r="AV101" s="129" t="s">
        <v>82</v>
      </c>
      <c r="AW101" s="129" t="s">
        <v>70</v>
      </c>
      <c r="AX101" s="129" t="s">
        <v>17</v>
      </c>
      <c r="AY101" s="129" t="s">
        <v>129</v>
      </c>
    </row>
    <row r="102" spans="2:65" s="6" customFormat="1" ht="27" customHeight="1">
      <c r="B102" s="21"/>
      <c r="C102" s="113" t="s">
        <v>170</v>
      </c>
      <c r="D102" s="113" t="s">
        <v>130</v>
      </c>
      <c r="E102" s="114" t="s">
        <v>171</v>
      </c>
      <c r="F102" s="277" t="s">
        <v>172</v>
      </c>
      <c r="G102" s="278"/>
      <c r="H102" s="278"/>
      <c r="I102" s="278"/>
      <c r="J102" s="116" t="s">
        <v>164</v>
      </c>
      <c r="K102" s="117">
        <v>0.88</v>
      </c>
      <c r="L102" s="279"/>
      <c r="M102" s="278"/>
      <c r="N102" s="280">
        <f>ROUND($L$102*$K$102,2)</f>
        <v>0</v>
      </c>
      <c r="O102" s="278"/>
      <c r="P102" s="278"/>
      <c r="Q102" s="278"/>
      <c r="R102" s="115" t="s">
        <v>134</v>
      </c>
      <c r="S102" s="41"/>
      <c r="T102" s="118"/>
      <c r="U102" s="119" t="s">
        <v>40</v>
      </c>
      <c r="V102" s="22"/>
      <c r="W102" s="22"/>
      <c r="X102" s="120">
        <v>0</v>
      </c>
      <c r="Y102" s="120">
        <f>$X$102*$K$102</f>
        <v>0</v>
      </c>
      <c r="Z102" s="120">
        <v>0</v>
      </c>
      <c r="AA102" s="121">
        <f>$Z$102*$K$102</f>
        <v>0</v>
      </c>
      <c r="AR102" s="75" t="s">
        <v>135</v>
      </c>
      <c r="AT102" s="75" t="s">
        <v>130</v>
      </c>
      <c r="AU102" s="75" t="s">
        <v>82</v>
      </c>
      <c r="AY102" s="6" t="s">
        <v>129</v>
      </c>
      <c r="BE102" s="122">
        <f>IF($U$102="základní",$N$102,0)</f>
        <v>0</v>
      </c>
      <c r="BF102" s="122">
        <f>IF($U$102="snížená",$N$102,0)</f>
        <v>0</v>
      </c>
      <c r="BG102" s="122">
        <f>IF($U$102="zákl. přenesená",$N$102,0)</f>
        <v>0</v>
      </c>
      <c r="BH102" s="122">
        <f>IF($U$102="sníž. přenesená",$N$102,0)</f>
        <v>0</v>
      </c>
      <c r="BI102" s="122">
        <f>IF($U$102="nulová",$N$102,0)</f>
        <v>0</v>
      </c>
      <c r="BJ102" s="75" t="s">
        <v>17</v>
      </c>
      <c r="BK102" s="122">
        <f>ROUND($L$102*$K$102,2)</f>
        <v>0</v>
      </c>
      <c r="BL102" s="75" t="s">
        <v>135</v>
      </c>
      <c r="BM102" s="75" t="s">
        <v>173</v>
      </c>
    </row>
    <row r="103" spans="2:47" s="6" customFormat="1" ht="27" customHeight="1">
      <c r="B103" s="21"/>
      <c r="C103" s="22"/>
      <c r="D103" s="22"/>
      <c r="E103" s="22"/>
      <c r="F103" s="281" t="s">
        <v>174</v>
      </c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138</v>
      </c>
      <c r="AU103" s="6" t="s">
        <v>82</v>
      </c>
    </row>
    <row r="104" spans="2:51" s="6" customFormat="1" ht="15.75" customHeight="1">
      <c r="B104" s="123"/>
      <c r="C104" s="124"/>
      <c r="D104" s="124"/>
      <c r="E104" s="124"/>
      <c r="F104" s="284" t="s">
        <v>175</v>
      </c>
      <c r="G104" s="285"/>
      <c r="H104" s="285"/>
      <c r="I104" s="285"/>
      <c r="J104" s="124"/>
      <c r="K104" s="125">
        <v>1.76</v>
      </c>
      <c r="L104" s="124"/>
      <c r="M104" s="124"/>
      <c r="N104" s="124"/>
      <c r="O104" s="124"/>
      <c r="P104" s="124"/>
      <c r="Q104" s="124"/>
      <c r="R104" s="124"/>
      <c r="S104" s="126"/>
      <c r="T104" s="127"/>
      <c r="U104" s="124"/>
      <c r="V104" s="124"/>
      <c r="W104" s="124"/>
      <c r="X104" s="124"/>
      <c r="Y104" s="124"/>
      <c r="Z104" s="124"/>
      <c r="AA104" s="128"/>
      <c r="AT104" s="129" t="s">
        <v>140</v>
      </c>
      <c r="AU104" s="129" t="s">
        <v>82</v>
      </c>
      <c r="AV104" s="129" t="s">
        <v>82</v>
      </c>
      <c r="AW104" s="129" t="s">
        <v>103</v>
      </c>
      <c r="AX104" s="129" t="s">
        <v>17</v>
      </c>
      <c r="AY104" s="129" t="s">
        <v>129</v>
      </c>
    </row>
    <row r="105" spans="2:51" s="6" customFormat="1" ht="15.75" customHeight="1">
      <c r="B105" s="123"/>
      <c r="C105" s="124"/>
      <c r="D105" s="124"/>
      <c r="E105" s="124"/>
      <c r="F105" s="284" t="s">
        <v>176</v>
      </c>
      <c r="G105" s="285"/>
      <c r="H105" s="285"/>
      <c r="I105" s="285"/>
      <c r="J105" s="124"/>
      <c r="K105" s="125">
        <v>0.88</v>
      </c>
      <c r="L105" s="124"/>
      <c r="M105" s="124"/>
      <c r="N105" s="124"/>
      <c r="O105" s="124"/>
      <c r="P105" s="124"/>
      <c r="Q105" s="124"/>
      <c r="R105" s="124"/>
      <c r="S105" s="126"/>
      <c r="T105" s="127"/>
      <c r="U105" s="124"/>
      <c r="V105" s="124"/>
      <c r="W105" s="124"/>
      <c r="X105" s="124"/>
      <c r="Y105" s="124"/>
      <c r="Z105" s="124"/>
      <c r="AA105" s="128"/>
      <c r="AT105" s="129" t="s">
        <v>140</v>
      </c>
      <c r="AU105" s="129" t="s">
        <v>82</v>
      </c>
      <c r="AV105" s="129" t="s">
        <v>82</v>
      </c>
      <c r="AW105" s="129" t="s">
        <v>70</v>
      </c>
      <c r="AX105" s="129" t="s">
        <v>17</v>
      </c>
      <c r="AY105" s="129" t="s">
        <v>129</v>
      </c>
    </row>
    <row r="106" spans="2:65" s="6" customFormat="1" ht="27" customHeight="1">
      <c r="B106" s="21"/>
      <c r="C106" s="113" t="s">
        <v>177</v>
      </c>
      <c r="D106" s="113" t="s">
        <v>130</v>
      </c>
      <c r="E106" s="114" t="s">
        <v>178</v>
      </c>
      <c r="F106" s="277" t="s">
        <v>179</v>
      </c>
      <c r="G106" s="278"/>
      <c r="H106" s="278"/>
      <c r="I106" s="278"/>
      <c r="J106" s="116" t="s">
        <v>164</v>
      </c>
      <c r="K106" s="117">
        <v>3.52</v>
      </c>
      <c r="L106" s="279"/>
      <c r="M106" s="278"/>
      <c r="N106" s="280">
        <f>ROUND($L$106*$K$106,2)</f>
        <v>0</v>
      </c>
      <c r="O106" s="278"/>
      <c r="P106" s="278"/>
      <c r="Q106" s="278"/>
      <c r="R106" s="115" t="s">
        <v>134</v>
      </c>
      <c r="S106" s="41"/>
      <c r="T106" s="118"/>
      <c r="U106" s="119" t="s">
        <v>40</v>
      </c>
      <c r="V106" s="22"/>
      <c r="W106" s="22"/>
      <c r="X106" s="120">
        <v>0</v>
      </c>
      <c r="Y106" s="120">
        <f>$X$106*$K$106</f>
        <v>0</v>
      </c>
      <c r="Z106" s="120">
        <v>0</v>
      </c>
      <c r="AA106" s="121">
        <f>$Z$106*$K$106</f>
        <v>0</v>
      </c>
      <c r="AR106" s="75" t="s">
        <v>135</v>
      </c>
      <c r="AT106" s="75" t="s">
        <v>130</v>
      </c>
      <c r="AU106" s="75" t="s">
        <v>82</v>
      </c>
      <c r="AY106" s="6" t="s">
        <v>129</v>
      </c>
      <c r="BE106" s="122">
        <f>IF($U$106="základní",$N$106,0)</f>
        <v>0</v>
      </c>
      <c r="BF106" s="122">
        <f>IF($U$106="snížená",$N$106,0)</f>
        <v>0</v>
      </c>
      <c r="BG106" s="122">
        <f>IF($U$106="zákl. přenesená",$N$106,0)</f>
        <v>0</v>
      </c>
      <c r="BH106" s="122">
        <f>IF($U$106="sníž. přenesená",$N$106,0)</f>
        <v>0</v>
      </c>
      <c r="BI106" s="122">
        <f>IF($U$106="nulová",$N$106,0)</f>
        <v>0</v>
      </c>
      <c r="BJ106" s="75" t="s">
        <v>17</v>
      </c>
      <c r="BK106" s="122">
        <f>ROUND($L$106*$K$106,2)</f>
        <v>0</v>
      </c>
      <c r="BL106" s="75" t="s">
        <v>135</v>
      </c>
      <c r="BM106" s="75" t="s">
        <v>180</v>
      </c>
    </row>
    <row r="107" spans="2:47" s="6" customFormat="1" ht="16.5" customHeight="1">
      <c r="B107" s="21"/>
      <c r="C107" s="22"/>
      <c r="D107" s="22"/>
      <c r="E107" s="22"/>
      <c r="F107" s="281" t="s">
        <v>181</v>
      </c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138</v>
      </c>
      <c r="AU107" s="6" t="s">
        <v>82</v>
      </c>
    </row>
    <row r="108" spans="2:51" s="6" customFormat="1" ht="15.75" customHeight="1">
      <c r="B108" s="123"/>
      <c r="C108" s="124"/>
      <c r="D108" s="124"/>
      <c r="E108" s="124"/>
      <c r="F108" s="284" t="s">
        <v>90</v>
      </c>
      <c r="G108" s="285"/>
      <c r="H108" s="285"/>
      <c r="I108" s="285"/>
      <c r="J108" s="124"/>
      <c r="K108" s="125">
        <v>8.8</v>
      </c>
      <c r="L108" s="124"/>
      <c r="M108" s="124"/>
      <c r="N108" s="124"/>
      <c r="O108" s="124"/>
      <c r="P108" s="124"/>
      <c r="Q108" s="124"/>
      <c r="R108" s="124"/>
      <c r="S108" s="126"/>
      <c r="T108" s="127"/>
      <c r="U108" s="124"/>
      <c r="V108" s="124"/>
      <c r="W108" s="124"/>
      <c r="X108" s="124"/>
      <c r="Y108" s="124"/>
      <c r="Z108" s="124"/>
      <c r="AA108" s="128"/>
      <c r="AT108" s="129" t="s">
        <v>140</v>
      </c>
      <c r="AU108" s="129" t="s">
        <v>82</v>
      </c>
      <c r="AV108" s="129" t="s">
        <v>82</v>
      </c>
      <c r="AW108" s="129" t="s">
        <v>103</v>
      </c>
      <c r="AX108" s="129" t="s">
        <v>70</v>
      </c>
      <c r="AY108" s="129" t="s">
        <v>129</v>
      </c>
    </row>
    <row r="109" spans="2:51" s="6" customFormat="1" ht="15.75" customHeight="1">
      <c r="B109" s="130"/>
      <c r="C109" s="131"/>
      <c r="D109" s="131"/>
      <c r="E109" s="131"/>
      <c r="F109" s="286" t="s">
        <v>142</v>
      </c>
      <c r="G109" s="287"/>
      <c r="H109" s="287"/>
      <c r="I109" s="287"/>
      <c r="J109" s="131"/>
      <c r="K109" s="132">
        <v>8.8</v>
      </c>
      <c r="L109" s="131"/>
      <c r="M109" s="131"/>
      <c r="N109" s="131"/>
      <c r="O109" s="131"/>
      <c r="P109" s="131"/>
      <c r="Q109" s="131"/>
      <c r="R109" s="131"/>
      <c r="S109" s="133"/>
      <c r="T109" s="134"/>
      <c r="U109" s="131"/>
      <c r="V109" s="131"/>
      <c r="W109" s="131"/>
      <c r="X109" s="131"/>
      <c r="Y109" s="131"/>
      <c r="Z109" s="131"/>
      <c r="AA109" s="135"/>
      <c r="AT109" s="136" t="s">
        <v>140</v>
      </c>
      <c r="AU109" s="136" t="s">
        <v>82</v>
      </c>
      <c r="AV109" s="136" t="s">
        <v>135</v>
      </c>
      <c r="AW109" s="136" t="s">
        <v>103</v>
      </c>
      <c r="AX109" s="136" t="s">
        <v>17</v>
      </c>
      <c r="AY109" s="136" t="s">
        <v>129</v>
      </c>
    </row>
    <row r="110" spans="2:51" s="6" customFormat="1" ht="15.75" customHeight="1">
      <c r="B110" s="123"/>
      <c r="C110" s="124"/>
      <c r="D110" s="124"/>
      <c r="E110" s="124"/>
      <c r="F110" s="284" t="s">
        <v>182</v>
      </c>
      <c r="G110" s="285"/>
      <c r="H110" s="285"/>
      <c r="I110" s="285"/>
      <c r="J110" s="124"/>
      <c r="K110" s="125">
        <v>3.52</v>
      </c>
      <c r="L110" s="124"/>
      <c r="M110" s="124"/>
      <c r="N110" s="124"/>
      <c r="O110" s="124"/>
      <c r="P110" s="124"/>
      <c r="Q110" s="124"/>
      <c r="R110" s="124"/>
      <c r="S110" s="126"/>
      <c r="T110" s="127"/>
      <c r="U110" s="124"/>
      <c r="V110" s="124"/>
      <c r="W110" s="124"/>
      <c r="X110" s="124"/>
      <c r="Y110" s="124"/>
      <c r="Z110" s="124"/>
      <c r="AA110" s="128"/>
      <c r="AT110" s="129" t="s">
        <v>140</v>
      </c>
      <c r="AU110" s="129" t="s">
        <v>82</v>
      </c>
      <c r="AV110" s="129" t="s">
        <v>82</v>
      </c>
      <c r="AW110" s="129" t="s">
        <v>70</v>
      </c>
      <c r="AX110" s="129" t="s">
        <v>17</v>
      </c>
      <c r="AY110" s="129" t="s">
        <v>129</v>
      </c>
    </row>
    <row r="111" spans="2:65" s="6" customFormat="1" ht="27" customHeight="1">
      <c r="B111" s="21"/>
      <c r="C111" s="113" t="s">
        <v>183</v>
      </c>
      <c r="D111" s="113" t="s">
        <v>130</v>
      </c>
      <c r="E111" s="114" t="s">
        <v>184</v>
      </c>
      <c r="F111" s="277" t="s">
        <v>185</v>
      </c>
      <c r="G111" s="278"/>
      <c r="H111" s="278"/>
      <c r="I111" s="278"/>
      <c r="J111" s="116" t="s">
        <v>164</v>
      </c>
      <c r="K111" s="117">
        <v>0.704</v>
      </c>
      <c r="L111" s="279"/>
      <c r="M111" s="278"/>
      <c r="N111" s="280">
        <f>ROUND($L$111*$K$111,2)</f>
        <v>0</v>
      </c>
      <c r="O111" s="278"/>
      <c r="P111" s="278"/>
      <c r="Q111" s="278"/>
      <c r="R111" s="115" t="s">
        <v>134</v>
      </c>
      <c r="S111" s="41"/>
      <c r="T111" s="118"/>
      <c r="U111" s="119" t="s">
        <v>40</v>
      </c>
      <c r="V111" s="22"/>
      <c r="W111" s="22"/>
      <c r="X111" s="120">
        <v>0</v>
      </c>
      <c r="Y111" s="120">
        <f>$X$111*$K$111</f>
        <v>0</v>
      </c>
      <c r="Z111" s="120">
        <v>0</v>
      </c>
      <c r="AA111" s="121">
        <f>$Z$111*$K$111</f>
        <v>0</v>
      </c>
      <c r="AR111" s="75" t="s">
        <v>135</v>
      </c>
      <c r="AT111" s="75" t="s">
        <v>130</v>
      </c>
      <c r="AU111" s="75" t="s">
        <v>82</v>
      </c>
      <c r="AY111" s="6" t="s">
        <v>129</v>
      </c>
      <c r="BE111" s="122">
        <f>IF($U$111="základní",$N$111,0)</f>
        <v>0</v>
      </c>
      <c r="BF111" s="122">
        <f>IF($U$111="snížená",$N$111,0)</f>
        <v>0</v>
      </c>
      <c r="BG111" s="122">
        <f>IF($U$111="zákl. přenesená",$N$111,0)</f>
        <v>0</v>
      </c>
      <c r="BH111" s="122">
        <f>IF($U$111="sníž. přenesená",$N$111,0)</f>
        <v>0</v>
      </c>
      <c r="BI111" s="122">
        <f>IF($U$111="nulová",$N$111,0)</f>
        <v>0</v>
      </c>
      <c r="BJ111" s="75" t="s">
        <v>17</v>
      </c>
      <c r="BK111" s="122">
        <f>ROUND($L$111*$K$111,2)</f>
        <v>0</v>
      </c>
      <c r="BL111" s="75" t="s">
        <v>135</v>
      </c>
      <c r="BM111" s="75" t="s">
        <v>186</v>
      </c>
    </row>
    <row r="112" spans="2:47" s="6" customFormat="1" ht="27" customHeight="1">
      <c r="B112" s="21"/>
      <c r="C112" s="22"/>
      <c r="D112" s="22"/>
      <c r="E112" s="22"/>
      <c r="F112" s="281" t="s">
        <v>187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138</v>
      </c>
      <c r="AU112" s="6" t="s">
        <v>82</v>
      </c>
    </row>
    <row r="113" spans="2:51" s="6" customFormat="1" ht="15.75" customHeight="1">
      <c r="B113" s="123"/>
      <c r="C113" s="124"/>
      <c r="D113" s="124"/>
      <c r="E113" s="124"/>
      <c r="F113" s="284" t="s">
        <v>175</v>
      </c>
      <c r="G113" s="285"/>
      <c r="H113" s="285"/>
      <c r="I113" s="285"/>
      <c r="J113" s="124"/>
      <c r="K113" s="125">
        <v>1.76</v>
      </c>
      <c r="L113" s="124"/>
      <c r="M113" s="124"/>
      <c r="N113" s="124"/>
      <c r="O113" s="124"/>
      <c r="P113" s="124"/>
      <c r="Q113" s="124"/>
      <c r="R113" s="124"/>
      <c r="S113" s="126"/>
      <c r="T113" s="127"/>
      <c r="U113" s="124"/>
      <c r="V113" s="124"/>
      <c r="W113" s="124"/>
      <c r="X113" s="124"/>
      <c r="Y113" s="124"/>
      <c r="Z113" s="124"/>
      <c r="AA113" s="128"/>
      <c r="AT113" s="129" t="s">
        <v>140</v>
      </c>
      <c r="AU113" s="129" t="s">
        <v>82</v>
      </c>
      <c r="AV113" s="129" t="s">
        <v>82</v>
      </c>
      <c r="AW113" s="129" t="s">
        <v>103</v>
      </c>
      <c r="AX113" s="129" t="s">
        <v>17</v>
      </c>
      <c r="AY113" s="129" t="s">
        <v>129</v>
      </c>
    </row>
    <row r="114" spans="2:51" s="6" customFormat="1" ht="15.75" customHeight="1">
      <c r="B114" s="123"/>
      <c r="C114" s="124"/>
      <c r="D114" s="124"/>
      <c r="E114" s="124"/>
      <c r="F114" s="284" t="s">
        <v>188</v>
      </c>
      <c r="G114" s="285"/>
      <c r="H114" s="285"/>
      <c r="I114" s="285"/>
      <c r="J114" s="124"/>
      <c r="K114" s="125">
        <v>0.704</v>
      </c>
      <c r="L114" s="124"/>
      <c r="M114" s="124"/>
      <c r="N114" s="124"/>
      <c r="O114" s="124"/>
      <c r="P114" s="124"/>
      <c r="Q114" s="124"/>
      <c r="R114" s="124"/>
      <c r="S114" s="126"/>
      <c r="T114" s="127"/>
      <c r="U114" s="124"/>
      <c r="V114" s="124"/>
      <c r="W114" s="124"/>
      <c r="X114" s="124"/>
      <c r="Y114" s="124"/>
      <c r="Z114" s="124"/>
      <c r="AA114" s="128"/>
      <c r="AT114" s="129" t="s">
        <v>140</v>
      </c>
      <c r="AU114" s="129" t="s">
        <v>82</v>
      </c>
      <c r="AV114" s="129" t="s">
        <v>82</v>
      </c>
      <c r="AW114" s="129" t="s">
        <v>70</v>
      </c>
      <c r="AX114" s="129" t="s">
        <v>17</v>
      </c>
      <c r="AY114" s="129" t="s">
        <v>129</v>
      </c>
    </row>
    <row r="115" spans="2:65" s="6" customFormat="1" ht="27" customHeight="1">
      <c r="B115" s="21"/>
      <c r="C115" s="113" t="s">
        <v>189</v>
      </c>
      <c r="D115" s="113" t="s">
        <v>130</v>
      </c>
      <c r="E115" s="114" t="s">
        <v>190</v>
      </c>
      <c r="F115" s="277" t="s">
        <v>191</v>
      </c>
      <c r="G115" s="278"/>
      <c r="H115" s="278"/>
      <c r="I115" s="278"/>
      <c r="J115" s="116" t="s">
        <v>164</v>
      </c>
      <c r="K115" s="117">
        <v>0.088</v>
      </c>
      <c r="L115" s="279"/>
      <c r="M115" s="278"/>
      <c r="N115" s="280">
        <f>ROUND($L$115*$K$115,2)</f>
        <v>0</v>
      </c>
      <c r="O115" s="278"/>
      <c r="P115" s="278"/>
      <c r="Q115" s="278"/>
      <c r="R115" s="115" t="s">
        <v>134</v>
      </c>
      <c r="S115" s="41"/>
      <c r="T115" s="118"/>
      <c r="U115" s="119" t="s">
        <v>40</v>
      </c>
      <c r="V115" s="22"/>
      <c r="W115" s="22"/>
      <c r="X115" s="120">
        <v>0.00354</v>
      </c>
      <c r="Y115" s="120">
        <f>$X$115*$K$115</f>
        <v>0.00031151999999999997</v>
      </c>
      <c r="Z115" s="120">
        <v>0</v>
      </c>
      <c r="AA115" s="121">
        <f>$Z$115*$K$115</f>
        <v>0</v>
      </c>
      <c r="AR115" s="75" t="s">
        <v>135</v>
      </c>
      <c r="AT115" s="75" t="s">
        <v>130</v>
      </c>
      <c r="AU115" s="75" t="s">
        <v>82</v>
      </c>
      <c r="AY115" s="6" t="s">
        <v>129</v>
      </c>
      <c r="BE115" s="122">
        <f>IF($U$115="základní",$N$115,0)</f>
        <v>0</v>
      </c>
      <c r="BF115" s="122">
        <f>IF($U$115="snížená",$N$115,0)</f>
        <v>0</v>
      </c>
      <c r="BG115" s="122">
        <f>IF($U$115="zákl. přenesená",$N$115,0)</f>
        <v>0</v>
      </c>
      <c r="BH115" s="122">
        <f>IF($U$115="sníž. přenesená",$N$115,0)</f>
        <v>0</v>
      </c>
      <c r="BI115" s="122">
        <f>IF($U$115="nulová",$N$115,0)</f>
        <v>0</v>
      </c>
      <c r="BJ115" s="75" t="s">
        <v>17</v>
      </c>
      <c r="BK115" s="122">
        <f>ROUND($L$115*$K$115,2)</f>
        <v>0</v>
      </c>
      <c r="BL115" s="75" t="s">
        <v>135</v>
      </c>
      <c r="BM115" s="75" t="s">
        <v>192</v>
      </c>
    </row>
    <row r="116" spans="2:47" s="6" customFormat="1" ht="16.5" customHeight="1">
      <c r="B116" s="21"/>
      <c r="C116" s="22"/>
      <c r="D116" s="22"/>
      <c r="E116" s="22"/>
      <c r="F116" s="281" t="s">
        <v>193</v>
      </c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138</v>
      </c>
      <c r="AU116" s="6" t="s">
        <v>82</v>
      </c>
    </row>
    <row r="117" spans="2:51" s="6" customFormat="1" ht="15.75" customHeight="1">
      <c r="B117" s="123"/>
      <c r="C117" s="124"/>
      <c r="D117" s="124"/>
      <c r="E117" s="124"/>
      <c r="F117" s="284" t="s">
        <v>194</v>
      </c>
      <c r="G117" s="285"/>
      <c r="H117" s="285"/>
      <c r="I117" s="285"/>
      <c r="J117" s="124"/>
      <c r="K117" s="125">
        <v>0.88</v>
      </c>
      <c r="L117" s="124"/>
      <c r="M117" s="124"/>
      <c r="N117" s="124"/>
      <c r="O117" s="124"/>
      <c r="P117" s="124"/>
      <c r="Q117" s="124"/>
      <c r="R117" s="124"/>
      <c r="S117" s="126"/>
      <c r="T117" s="127"/>
      <c r="U117" s="124"/>
      <c r="V117" s="124"/>
      <c r="W117" s="124"/>
      <c r="X117" s="124"/>
      <c r="Y117" s="124"/>
      <c r="Z117" s="124"/>
      <c r="AA117" s="128"/>
      <c r="AT117" s="129" t="s">
        <v>140</v>
      </c>
      <c r="AU117" s="129" t="s">
        <v>82</v>
      </c>
      <c r="AV117" s="129" t="s">
        <v>82</v>
      </c>
      <c r="AW117" s="129" t="s">
        <v>103</v>
      </c>
      <c r="AX117" s="129" t="s">
        <v>17</v>
      </c>
      <c r="AY117" s="129" t="s">
        <v>129</v>
      </c>
    </row>
    <row r="118" spans="2:51" s="6" customFormat="1" ht="15.75" customHeight="1">
      <c r="B118" s="123"/>
      <c r="C118" s="124"/>
      <c r="D118" s="124"/>
      <c r="E118" s="124"/>
      <c r="F118" s="284" t="s">
        <v>195</v>
      </c>
      <c r="G118" s="285"/>
      <c r="H118" s="285"/>
      <c r="I118" s="285"/>
      <c r="J118" s="124"/>
      <c r="K118" s="125">
        <v>0.088</v>
      </c>
      <c r="L118" s="124"/>
      <c r="M118" s="124"/>
      <c r="N118" s="124"/>
      <c r="O118" s="124"/>
      <c r="P118" s="124"/>
      <c r="Q118" s="124"/>
      <c r="R118" s="124"/>
      <c r="S118" s="126"/>
      <c r="T118" s="127"/>
      <c r="U118" s="124"/>
      <c r="V118" s="124"/>
      <c r="W118" s="124"/>
      <c r="X118" s="124"/>
      <c r="Y118" s="124"/>
      <c r="Z118" s="124"/>
      <c r="AA118" s="128"/>
      <c r="AT118" s="129" t="s">
        <v>140</v>
      </c>
      <c r="AU118" s="129" t="s">
        <v>82</v>
      </c>
      <c r="AV118" s="129" t="s">
        <v>82</v>
      </c>
      <c r="AW118" s="129" t="s">
        <v>70</v>
      </c>
      <c r="AX118" s="129" t="s">
        <v>17</v>
      </c>
      <c r="AY118" s="129" t="s">
        <v>129</v>
      </c>
    </row>
    <row r="119" spans="2:65" s="6" customFormat="1" ht="27" customHeight="1">
      <c r="B119" s="21"/>
      <c r="C119" s="113" t="s">
        <v>22</v>
      </c>
      <c r="D119" s="113" t="s">
        <v>130</v>
      </c>
      <c r="E119" s="114" t="s">
        <v>196</v>
      </c>
      <c r="F119" s="277" t="s">
        <v>197</v>
      </c>
      <c r="G119" s="278"/>
      <c r="H119" s="278"/>
      <c r="I119" s="278"/>
      <c r="J119" s="116" t="s">
        <v>164</v>
      </c>
      <c r="K119" s="117">
        <v>19.5</v>
      </c>
      <c r="L119" s="279"/>
      <c r="M119" s="278"/>
      <c r="N119" s="280">
        <f>ROUND($L$119*$K$119,2)</f>
        <v>0</v>
      </c>
      <c r="O119" s="278"/>
      <c r="P119" s="278"/>
      <c r="Q119" s="278"/>
      <c r="R119" s="115" t="s">
        <v>134</v>
      </c>
      <c r="S119" s="41"/>
      <c r="T119" s="118"/>
      <c r="U119" s="119" t="s">
        <v>40</v>
      </c>
      <c r="V119" s="22"/>
      <c r="W119" s="22"/>
      <c r="X119" s="120">
        <v>0</v>
      </c>
      <c r="Y119" s="120">
        <f>$X$119*$K$119</f>
        <v>0</v>
      </c>
      <c r="Z119" s="120">
        <v>0</v>
      </c>
      <c r="AA119" s="121">
        <f>$Z$119*$K$119</f>
        <v>0</v>
      </c>
      <c r="AR119" s="75" t="s">
        <v>135</v>
      </c>
      <c r="AT119" s="75" t="s">
        <v>130</v>
      </c>
      <c r="AU119" s="75" t="s">
        <v>82</v>
      </c>
      <c r="AY119" s="6" t="s">
        <v>129</v>
      </c>
      <c r="BE119" s="122">
        <f>IF($U$119="základní",$N$119,0)</f>
        <v>0</v>
      </c>
      <c r="BF119" s="122">
        <f>IF($U$119="snížená",$N$119,0)</f>
        <v>0</v>
      </c>
      <c r="BG119" s="122">
        <f>IF($U$119="zákl. přenesená",$N$119,0)</f>
        <v>0</v>
      </c>
      <c r="BH119" s="122">
        <f>IF($U$119="sníž. přenesená",$N$119,0)</f>
        <v>0</v>
      </c>
      <c r="BI119" s="122">
        <f>IF($U$119="nulová",$N$119,0)</f>
        <v>0</v>
      </c>
      <c r="BJ119" s="75" t="s">
        <v>17</v>
      </c>
      <c r="BK119" s="122">
        <f>ROUND($L$119*$K$119,2)</f>
        <v>0</v>
      </c>
      <c r="BL119" s="75" t="s">
        <v>135</v>
      </c>
      <c r="BM119" s="75" t="s">
        <v>198</v>
      </c>
    </row>
    <row r="120" spans="2:47" s="6" customFormat="1" ht="27" customHeight="1">
      <c r="B120" s="21"/>
      <c r="C120" s="22"/>
      <c r="D120" s="22"/>
      <c r="E120" s="22"/>
      <c r="F120" s="281" t="s">
        <v>199</v>
      </c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138</v>
      </c>
      <c r="AU120" s="6" t="s">
        <v>82</v>
      </c>
    </row>
    <row r="121" spans="2:51" s="6" customFormat="1" ht="15.75" customHeight="1">
      <c r="B121" s="137"/>
      <c r="C121" s="138"/>
      <c r="D121" s="138"/>
      <c r="E121" s="138"/>
      <c r="F121" s="294" t="s">
        <v>200</v>
      </c>
      <c r="G121" s="295"/>
      <c r="H121" s="295"/>
      <c r="I121" s="295"/>
      <c r="J121" s="138"/>
      <c r="K121" s="138"/>
      <c r="L121" s="138"/>
      <c r="M121" s="138"/>
      <c r="N121" s="138"/>
      <c r="O121" s="138"/>
      <c r="P121" s="138"/>
      <c r="Q121" s="138"/>
      <c r="R121" s="138"/>
      <c r="S121" s="139"/>
      <c r="T121" s="140"/>
      <c r="U121" s="138"/>
      <c r="V121" s="138"/>
      <c r="W121" s="138"/>
      <c r="X121" s="138"/>
      <c r="Y121" s="138"/>
      <c r="Z121" s="138"/>
      <c r="AA121" s="141"/>
      <c r="AT121" s="142" t="s">
        <v>140</v>
      </c>
      <c r="AU121" s="142" t="s">
        <v>82</v>
      </c>
      <c r="AV121" s="142" t="s">
        <v>17</v>
      </c>
      <c r="AW121" s="142" t="s">
        <v>103</v>
      </c>
      <c r="AX121" s="142" t="s">
        <v>70</v>
      </c>
      <c r="AY121" s="142" t="s">
        <v>129</v>
      </c>
    </row>
    <row r="122" spans="2:51" s="6" customFormat="1" ht="15.75" customHeight="1">
      <c r="B122" s="123"/>
      <c r="C122" s="124"/>
      <c r="D122" s="124"/>
      <c r="E122" s="124"/>
      <c r="F122" s="284" t="s">
        <v>201</v>
      </c>
      <c r="G122" s="285"/>
      <c r="H122" s="285"/>
      <c r="I122" s="285"/>
      <c r="J122" s="124"/>
      <c r="K122" s="125">
        <v>39</v>
      </c>
      <c r="L122" s="124"/>
      <c r="M122" s="124"/>
      <c r="N122" s="124"/>
      <c r="O122" s="124"/>
      <c r="P122" s="124"/>
      <c r="Q122" s="124"/>
      <c r="R122" s="124"/>
      <c r="S122" s="126"/>
      <c r="T122" s="127"/>
      <c r="U122" s="124"/>
      <c r="V122" s="124"/>
      <c r="W122" s="124"/>
      <c r="X122" s="124"/>
      <c r="Y122" s="124"/>
      <c r="Z122" s="124"/>
      <c r="AA122" s="128"/>
      <c r="AT122" s="129" t="s">
        <v>140</v>
      </c>
      <c r="AU122" s="129" t="s">
        <v>82</v>
      </c>
      <c r="AV122" s="129" t="s">
        <v>82</v>
      </c>
      <c r="AW122" s="129" t="s">
        <v>103</v>
      </c>
      <c r="AX122" s="129" t="s">
        <v>70</v>
      </c>
      <c r="AY122" s="129" t="s">
        <v>129</v>
      </c>
    </row>
    <row r="123" spans="2:51" s="6" customFormat="1" ht="15.75" customHeight="1">
      <c r="B123" s="130"/>
      <c r="C123" s="131"/>
      <c r="D123" s="131"/>
      <c r="E123" s="131" t="s">
        <v>79</v>
      </c>
      <c r="F123" s="286" t="s">
        <v>142</v>
      </c>
      <c r="G123" s="287"/>
      <c r="H123" s="287"/>
      <c r="I123" s="287"/>
      <c r="J123" s="131"/>
      <c r="K123" s="132">
        <v>39</v>
      </c>
      <c r="L123" s="131"/>
      <c r="M123" s="131"/>
      <c r="N123" s="131"/>
      <c r="O123" s="131"/>
      <c r="P123" s="131"/>
      <c r="Q123" s="131"/>
      <c r="R123" s="131"/>
      <c r="S123" s="133"/>
      <c r="T123" s="134"/>
      <c r="U123" s="131"/>
      <c r="V123" s="131"/>
      <c r="W123" s="131"/>
      <c r="X123" s="131"/>
      <c r="Y123" s="131"/>
      <c r="Z123" s="131"/>
      <c r="AA123" s="135"/>
      <c r="AT123" s="136" t="s">
        <v>140</v>
      </c>
      <c r="AU123" s="136" t="s">
        <v>82</v>
      </c>
      <c r="AV123" s="136" t="s">
        <v>135</v>
      </c>
      <c r="AW123" s="136" t="s">
        <v>103</v>
      </c>
      <c r="AX123" s="136" t="s">
        <v>17</v>
      </c>
      <c r="AY123" s="136" t="s">
        <v>129</v>
      </c>
    </row>
    <row r="124" spans="2:51" s="6" customFormat="1" ht="15.75" customHeight="1">
      <c r="B124" s="123"/>
      <c r="C124" s="124"/>
      <c r="D124" s="124"/>
      <c r="E124" s="124"/>
      <c r="F124" s="284" t="s">
        <v>202</v>
      </c>
      <c r="G124" s="285"/>
      <c r="H124" s="285"/>
      <c r="I124" s="285"/>
      <c r="J124" s="124"/>
      <c r="K124" s="125">
        <v>19.5</v>
      </c>
      <c r="L124" s="124"/>
      <c r="M124" s="124"/>
      <c r="N124" s="124"/>
      <c r="O124" s="124"/>
      <c r="P124" s="124"/>
      <c r="Q124" s="124"/>
      <c r="R124" s="124"/>
      <c r="S124" s="126"/>
      <c r="T124" s="127"/>
      <c r="U124" s="124"/>
      <c r="V124" s="124"/>
      <c r="W124" s="124"/>
      <c r="X124" s="124"/>
      <c r="Y124" s="124"/>
      <c r="Z124" s="124"/>
      <c r="AA124" s="128"/>
      <c r="AT124" s="129" t="s">
        <v>140</v>
      </c>
      <c r="AU124" s="129" t="s">
        <v>82</v>
      </c>
      <c r="AV124" s="129" t="s">
        <v>82</v>
      </c>
      <c r="AW124" s="129" t="s">
        <v>70</v>
      </c>
      <c r="AX124" s="129" t="s">
        <v>17</v>
      </c>
      <c r="AY124" s="129" t="s">
        <v>129</v>
      </c>
    </row>
    <row r="125" spans="2:65" s="6" customFormat="1" ht="27" customHeight="1">
      <c r="B125" s="21"/>
      <c r="C125" s="113" t="s">
        <v>203</v>
      </c>
      <c r="D125" s="113" t="s">
        <v>130</v>
      </c>
      <c r="E125" s="114" t="s">
        <v>204</v>
      </c>
      <c r="F125" s="277" t="s">
        <v>205</v>
      </c>
      <c r="G125" s="278"/>
      <c r="H125" s="278"/>
      <c r="I125" s="278"/>
      <c r="J125" s="116" t="s">
        <v>164</v>
      </c>
      <c r="K125" s="117">
        <v>3.9</v>
      </c>
      <c r="L125" s="279"/>
      <c r="M125" s="278"/>
      <c r="N125" s="280">
        <f>ROUND($L$125*$K$125,2)</f>
        <v>0</v>
      </c>
      <c r="O125" s="278"/>
      <c r="P125" s="278"/>
      <c r="Q125" s="278"/>
      <c r="R125" s="115" t="s">
        <v>134</v>
      </c>
      <c r="S125" s="41"/>
      <c r="T125" s="118"/>
      <c r="U125" s="119" t="s">
        <v>40</v>
      </c>
      <c r="V125" s="22"/>
      <c r="W125" s="22"/>
      <c r="X125" s="120">
        <v>0</v>
      </c>
      <c r="Y125" s="120">
        <f>$X$125*$K$125</f>
        <v>0</v>
      </c>
      <c r="Z125" s="120">
        <v>0</v>
      </c>
      <c r="AA125" s="121">
        <f>$Z$125*$K$125</f>
        <v>0</v>
      </c>
      <c r="AR125" s="75" t="s">
        <v>135</v>
      </c>
      <c r="AT125" s="75" t="s">
        <v>130</v>
      </c>
      <c r="AU125" s="75" t="s">
        <v>82</v>
      </c>
      <c r="AY125" s="6" t="s">
        <v>129</v>
      </c>
      <c r="BE125" s="122">
        <f>IF($U$125="základní",$N$125,0)</f>
        <v>0</v>
      </c>
      <c r="BF125" s="122">
        <f>IF($U$125="snížená",$N$125,0)</f>
        <v>0</v>
      </c>
      <c r="BG125" s="122">
        <f>IF($U$125="zákl. přenesená",$N$125,0)</f>
        <v>0</v>
      </c>
      <c r="BH125" s="122">
        <f>IF($U$125="sníž. přenesená",$N$125,0)</f>
        <v>0</v>
      </c>
      <c r="BI125" s="122">
        <f>IF($U$125="nulová",$N$125,0)</f>
        <v>0</v>
      </c>
      <c r="BJ125" s="75" t="s">
        <v>17</v>
      </c>
      <c r="BK125" s="122">
        <f>ROUND($L$125*$K$125,2)</f>
        <v>0</v>
      </c>
      <c r="BL125" s="75" t="s">
        <v>135</v>
      </c>
      <c r="BM125" s="75" t="s">
        <v>206</v>
      </c>
    </row>
    <row r="126" spans="2:47" s="6" customFormat="1" ht="27" customHeight="1">
      <c r="B126" s="21"/>
      <c r="C126" s="22"/>
      <c r="D126" s="22"/>
      <c r="E126" s="22"/>
      <c r="F126" s="281" t="s">
        <v>207</v>
      </c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138</v>
      </c>
      <c r="AU126" s="6" t="s">
        <v>82</v>
      </c>
    </row>
    <row r="127" spans="2:51" s="6" customFormat="1" ht="15.75" customHeight="1">
      <c r="B127" s="123"/>
      <c r="C127" s="124"/>
      <c r="D127" s="124"/>
      <c r="E127" s="124"/>
      <c r="F127" s="284" t="s">
        <v>208</v>
      </c>
      <c r="G127" s="285"/>
      <c r="H127" s="285"/>
      <c r="I127" s="285"/>
      <c r="J127" s="124"/>
      <c r="K127" s="125">
        <v>7.8</v>
      </c>
      <c r="L127" s="124"/>
      <c r="M127" s="124"/>
      <c r="N127" s="124"/>
      <c r="O127" s="124"/>
      <c r="P127" s="124"/>
      <c r="Q127" s="124"/>
      <c r="R127" s="124"/>
      <c r="S127" s="126"/>
      <c r="T127" s="127"/>
      <c r="U127" s="124"/>
      <c r="V127" s="124"/>
      <c r="W127" s="124"/>
      <c r="X127" s="124"/>
      <c r="Y127" s="124"/>
      <c r="Z127" s="124"/>
      <c r="AA127" s="128"/>
      <c r="AT127" s="129" t="s">
        <v>140</v>
      </c>
      <c r="AU127" s="129" t="s">
        <v>82</v>
      </c>
      <c r="AV127" s="129" t="s">
        <v>82</v>
      </c>
      <c r="AW127" s="129" t="s">
        <v>103</v>
      </c>
      <c r="AX127" s="129" t="s">
        <v>17</v>
      </c>
      <c r="AY127" s="129" t="s">
        <v>129</v>
      </c>
    </row>
    <row r="128" spans="2:51" s="6" customFormat="1" ht="15.75" customHeight="1">
      <c r="B128" s="123"/>
      <c r="C128" s="124"/>
      <c r="D128" s="124"/>
      <c r="E128" s="124"/>
      <c r="F128" s="284" t="s">
        <v>209</v>
      </c>
      <c r="G128" s="285"/>
      <c r="H128" s="285"/>
      <c r="I128" s="285"/>
      <c r="J128" s="124"/>
      <c r="K128" s="125">
        <v>3.9</v>
      </c>
      <c r="L128" s="124"/>
      <c r="M128" s="124"/>
      <c r="N128" s="124"/>
      <c r="O128" s="124"/>
      <c r="P128" s="124"/>
      <c r="Q128" s="124"/>
      <c r="R128" s="124"/>
      <c r="S128" s="126"/>
      <c r="T128" s="127"/>
      <c r="U128" s="124"/>
      <c r="V128" s="124"/>
      <c r="W128" s="124"/>
      <c r="X128" s="124"/>
      <c r="Y128" s="124"/>
      <c r="Z128" s="124"/>
      <c r="AA128" s="128"/>
      <c r="AT128" s="129" t="s">
        <v>140</v>
      </c>
      <c r="AU128" s="129" t="s">
        <v>82</v>
      </c>
      <c r="AV128" s="129" t="s">
        <v>82</v>
      </c>
      <c r="AW128" s="129" t="s">
        <v>70</v>
      </c>
      <c r="AX128" s="129" t="s">
        <v>17</v>
      </c>
      <c r="AY128" s="129" t="s">
        <v>129</v>
      </c>
    </row>
    <row r="129" spans="2:65" s="6" customFormat="1" ht="27" customHeight="1">
      <c r="B129" s="21"/>
      <c r="C129" s="113" t="s">
        <v>210</v>
      </c>
      <c r="D129" s="113" t="s">
        <v>130</v>
      </c>
      <c r="E129" s="114" t="s">
        <v>211</v>
      </c>
      <c r="F129" s="277" t="s">
        <v>212</v>
      </c>
      <c r="G129" s="278"/>
      <c r="H129" s="278"/>
      <c r="I129" s="278"/>
      <c r="J129" s="116" t="s">
        <v>164</v>
      </c>
      <c r="K129" s="117">
        <v>15.6</v>
      </c>
      <c r="L129" s="279"/>
      <c r="M129" s="278"/>
      <c r="N129" s="280">
        <f>ROUND($L$129*$K$129,2)</f>
        <v>0</v>
      </c>
      <c r="O129" s="278"/>
      <c r="P129" s="278"/>
      <c r="Q129" s="278"/>
      <c r="R129" s="115" t="s">
        <v>134</v>
      </c>
      <c r="S129" s="41"/>
      <c r="T129" s="118"/>
      <c r="U129" s="119" t="s">
        <v>40</v>
      </c>
      <c r="V129" s="22"/>
      <c r="W129" s="22"/>
      <c r="X129" s="120">
        <v>0</v>
      </c>
      <c r="Y129" s="120">
        <f>$X$129*$K$129</f>
        <v>0</v>
      </c>
      <c r="Z129" s="120">
        <v>0</v>
      </c>
      <c r="AA129" s="121">
        <f>$Z$129*$K$129</f>
        <v>0</v>
      </c>
      <c r="AR129" s="75" t="s">
        <v>135</v>
      </c>
      <c r="AT129" s="75" t="s">
        <v>130</v>
      </c>
      <c r="AU129" s="75" t="s">
        <v>82</v>
      </c>
      <c r="AY129" s="6" t="s">
        <v>129</v>
      </c>
      <c r="BE129" s="122">
        <f>IF($U$129="základní",$N$129,0)</f>
        <v>0</v>
      </c>
      <c r="BF129" s="122">
        <f>IF($U$129="snížená",$N$129,0)</f>
        <v>0</v>
      </c>
      <c r="BG129" s="122">
        <f>IF($U$129="zákl. přenesená",$N$129,0)</f>
        <v>0</v>
      </c>
      <c r="BH129" s="122">
        <f>IF($U$129="sníž. přenesená",$N$129,0)</f>
        <v>0</v>
      </c>
      <c r="BI129" s="122">
        <f>IF($U$129="nulová",$N$129,0)</f>
        <v>0</v>
      </c>
      <c r="BJ129" s="75" t="s">
        <v>17</v>
      </c>
      <c r="BK129" s="122">
        <f>ROUND($L$129*$K$129,2)</f>
        <v>0</v>
      </c>
      <c r="BL129" s="75" t="s">
        <v>135</v>
      </c>
      <c r="BM129" s="75" t="s">
        <v>213</v>
      </c>
    </row>
    <row r="130" spans="2:47" s="6" customFormat="1" ht="27" customHeight="1">
      <c r="B130" s="21"/>
      <c r="C130" s="22"/>
      <c r="D130" s="22"/>
      <c r="E130" s="22"/>
      <c r="F130" s="281" t="s">
        <v>214</v>
      </c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138</v>
      </c>
      <c r="AU130" s="6" t="s">
        <v>82</v>
      </c>
    </row>
    <row r="131" spans="2:51" s="6" customFormat="1" ht="15.75" customHeight="1">
      <c r="B131" s="123"/>
      <c r="C131" s="124"/>
      <c r="D131" s="124"/>
      <c r="E131" s="124"/>
      <c r="F131" s="284" t="s">
        <v>79</v>
      </c>
      <c r="G131" s="285"/>
      <c r="H131" s="285"/>
      <c r="I131" s="285"/>
      <c r="J131" s="124"/>
      <c r="K131" s="125">
        <v>39</v>
      </c>
      <c r="L131" s="124"/>
      <c r="M131" s="124"/>
      <c r="N131" s="124"/>
      <c r="O131" s="124"/>
      <c r="P131" s="124"/>
      <c r="Q131" s="124"/>
      <c r="R131" s="124"/>
      <c r="S131" s="126"/>
      <c r="T131" s="127"/>
      <c r="U131" s="124"/>
      <c r="V131" s="124"/>
      <c r="W131" s="124"/>
      <c r="X131" s="124"/>
      <c r="Y131" s="124"/>
      <c r="Z131" s="124"/>
      <c r="AA131" s="128"/>
      <c r="AT131" s="129" t="s">
        <v>140</v>
      </c>
      <c r="AU131" s="129" t="s">
        <v>82</v>
      </c>
      <c r="AV131" s="129" t="s">
        <v>82</v>
      </c>
      <c r="AW131" s="129" t="s">
        <v>103</v>
      </c>
      <c r="AX131" s="129" t="s">
        <v>17</v>
      </c>
      <c r="AY131" s="129" t="s">
        <v>129</v>
      </c>
    </row>
    <row r="132" spans="2:51" s="6" customFormat="1" ht="15.75" customHeight="1">
      <c r="B132" s="123"/>
      <c r="C132" s="124"/>
      <c r="D132" s="124"/>
      <c r="E132" s="124"/>
      <c r="F132" s="284" t="s">
        <v>215</v>
      </c>
      <c r="G132" s="285"/>
      <c r="H132" s="285"/>
      <c r="I132" s="285"/>
      <c r="J132" s="124"/>
      <c r="K132" s="125">
        <v>15.6</v>
      </c>
      <c r="L132" s="124"/>
      <c r="M132" s="124"/>
      <c r="N132" s="124"/>
      <c r="O132" s="124"/>
      <c r="P132" s="124"/>
      <c r="Q132" s="124"/>
      <c r="R132" s="124"/>
      <c r="S132" s="126"/>
      <c r="T132" s="127"/>
      <c r="U132" s="124"/>
      <c r="V132" s="124"/>
      <c r="W132" s="124"/>
      <c r="X132" s="124"/>
      <c r="Y132" s="124"/>
      <c r="Z132" s="124"/>
      <c r="AA132" s="128"/>
      <c r="AT132" s="129" t="s">
        <v>140</v>
      </c>
      <c r="AU132" s="129" t="s">
        <v>82</v>
      </c>
      <c r="AV132" s="129" t="s">
        <v>82</v>
      </c>
      <c r="AW132" s="129" t="s">
        <v>70</v>
      </c>
      <c r="AX132" s="129" t="s">
        <v>17</v>
      </c>
      <c r="AY132" s="129" t="s">
        <v>129</v>
      </c>
    </row>
    <row r="133" spans="2:65" s="6" customFormat="1" ht="27" customHeight="1">
      <c r="B133" s="21"/>
      <c r="C133" s="113" t="s">
        <v>216</v>
      </c>
      <c r="D133" s="113" t="s">
        <v>130</v>
      </c>
      <c r="E133" s="114" t="s">
        <v>217</v>
      </c>
      <c r="F133" s="277" t="s">
        <v>218</v>
      </c>
      <c r="G133" s="278"/>
      <c r="H133" s="278"/>
      <c r="I133" s="278"/>
      <c r="J133" s="116" t="s">
        <v>164</v>
      </c>
      <c r="K133" s="117">
        <v>3.12</v>
      </c>
      <c r="L133" s="279"/>
      <c r="M133" s="278"/>
      <c r="N133" s="280">
        <f>ROUND($L$133*$K$133,2)</f>
        <v>0</v>
      </c>
      <c r="O133" s="278"/>
      <c r="P133" s="278"/>
      <c r="Q133" s="278"/>
      <c r="R133" s="115" t="s">
        <v>134</v>
      </c>
      <c r="S133" s="41"/>
      <c r="T133" s="118"/>
      <c r="U133" s="119" t="s">
        <v>40</v>
      </c>
      <c r="V133" s="22"/>
      <c r="W133" s="22"/>
      <c r="X133" s="120">
        <v>0</v>
      </c>
      <c r="Y133" s="120">
        <f>$X$133*$K$133</f>
        <v>0</v>
      </c>
      <c r="Z133" s="120">
        <v>0</v>
      </c>
      <c r="AA133" s="121">
        <f>$Z$133*$K$133</f>
        <v>0</v>
      </c>
      <c r="AR133" s="75" t="s">
        <v>135</v>
      </c>
      <c r="AT133" s="75" t="s">
        <v>130</v>
      </c>
      <c r="AU133" s="75" t="s">
        <v>82</v>
      </c>
      <c r="AY133" s="6" t="s">
        <v>129</v>
      </c>
      <c r="BE133" s="122">
        <f>IF($U$133="základní",$N$133,0)</f>
        <v>0</v>
      </c>
      <c r="BF133" s="122">
        <f>IF($U$133="snížená",$N$133,0)</f>
        <v>0</v>
      </c>
      <c r="BG133" s="122">
        <f>IF($U$133="zákl. přenesená",$N$133,0)</f>
        <v>0</v>
      </c>
      <c r="BH133" s="122">
        <f>IF($U$133="sníž. přenesená",$N$133,0)</f>
        <v>0</v>
      </c>
      <c r="BI133" s="122">
        <f>IF($U$133="nulová",$N$133,0)</f>
        <v>0</v>
      </c>
      <c r="BJ133" s="75" t="s">
        <v>17</v>
      </c>
      <c r="BK133" s="122">
        <f>ROUND($L$133*$K$133,2)</f>
        <v>0</v>
      </c>
      <c r="BL133" s="75" t="s">
        <v>135</v>
      </c>
      <c r="BM133" s="75" t="s">
        <v>219</v>
      </c>
    </row>
    <row r="134" spans="2:47" s="6" customFormat="1" ht="27" customHeight="1">
      <c r="B134" s="21"/>
      <c r="C134" s="22"/>
      <c r="D134" s="22"/>
      <c r="E134" s="22"/>
      <c r="F134" s="281" t="s">
        <v>220</v>
      </c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138</v>
      </c>
      <c r="AU134" s="6" t="s">
        <v>82</v>
      </c>
    </row>
    <row r="135" spans="2:51" s="6" customFormat="1" ht="15.75" customHeight="1">
      <c r="B135" s="123"/>
      <c r="C135" s="124"/>
      <c r="D135" s="124"/>
      <c r="E135" s="124"/>
      <c r="F135" s="284" t="s">
        <v>208</v>
      </c>
      <c r="G135" s="285"/>
      <c r="H135" s="285"/>
      <c r="I135" s="285"/>
      <c r="J135" s="124"/>
      <c r="K135" s="125">
        <v>7.8</v>
      </c>
      <c r="L135" s="124"/>
      <c r="M135" s="124"/>
      <c r="N135" s="124"/>
      <c r="O135" s="124"/>
      <c r="P135" s="124"/>
      <c r="Q135" s="124"/>
      <c r="R135" s="124"/>
      <c r="S135" s="126"/>
      <c r="T135" s="127"/>
      <c r="U135" s="124"/>
      <c r="V135" s="124"/>
      <c r="W135" s="124"/>
      <c r="X135" s="124"/>
      <c r="Y135" s="124"/>
      <c r="Z135" s="124"/>
      <c r="AA135" s="128"/>
      <c r="AT135" s="129" t="s">
        <v>140</v>
      </c>
      <c r="AU135" s="129" t="s">
        <v>82</v>
      </c>
      <c r="AV135" s="129" t="s">
        <v>82</v>
      </c>
      <c r="AW135" s="129" t="s">
        <v>103</v>
      </c>
      <c r="AX135" s="129" t="s">
        <v>17</v>
      </c>
      <c r="AY135" s="129" t="s">
        <v>129</v>
      </c>
    </row>
    <row r="136" spans="2:51" s="6" customFormat="1" ht="15.75" customHeight="1">
      <c r="B136" s="123"/>
      <c r="C136" s="124"/>
      <c r="D136" s="124"/>
      <c r="E136" s="124"/>
      <c r="F136" s="284" t="s">
        <v>221</v>
      </c>
      <c r="G136" s="285"/>
      <c r="H136" s="285"/>
      <c r="I136" s="285"/>
      <c r="J136" s="124"/>
      <c r="K136" s="125">
        <v>3.12</v>
      </c>
      <c r="L136" s="124"/>
      <c r="M136" s="124"/>
      <c r="N136" s="124"/>
      <c r="O136" s="124"/>
      <c r="P136" s="124"/>
      <c r="Q136" s="124"/>
      <c r="R136" s="124"/>
      <c r="S136" s="126"/>
      <c r="T136" s="127"/>
      <c r="U136" s="124"/>
      <c r="V136" s="124"/>
      <c r="W136" s="124"/>
      <c r="X136" s="124"/>
      <c r="Y136" s="124"/>
      <c r="Z136" s="124"/>
      <c r="AA136" s="128"/>
      <c r="AT136" s="129" t="s">
        <v>140</v>
      </c>
      <c r="AU136" s="129" t="s">
        <v>82</v>
      </c>
      <c r="AV136" s="129" t="s">
        <v>82</v>
      </c>
      <c r="AW136" s="129" t="s">
        <v>70</v>
      </c>
      <c r="AX136" s="129" t="s">
        <v>17</v>
      </c>
      <c r="AY136" s="129" t="s">
        <v>129</v>
      </c>
    </row>
    <row r="137" spans="2:65" s="6" customFormat="1" ht="27" customHeight="1">
      <c r="B137" s="21"/>
      <c r="C137" s="113" t="s">
        <v>222</v>
      </c>
      <c r="D137" s="113" t="s">
        <v>130</v>
      </c>
      <c r="E137" s="114" t="s">
        <v>223</v>
      </c>
      <c r="F137" s="277" t="s">
        <v>224</v>
      </c>
      <c r="G137" s="278"/>
      <c r="H137" s="278"/>
      <c r="I137" s="278"/>
      <c r="J137" s="116" t="s">
        <v>164</v>
      </c>
      <c r="K137" s="117">
        <v>3.9</v>
      </c>
      <c r="L137" s="279"/>
      <c r="M137" s="278"/>
      <c r="N137" s="280">
        <f>ROUND($L$137*$K$137,2)</f>
        <v>0</v>
      </c>
      <c r="O137" s="278"/>
      <c r="P137" s="278"/>
      <c r="Q137" s="278"/>
      <c r="R137" s="115" t="s">
        <v>134</v>
      </c>
      <c r="S137" s="41"/>
      <c r="T137" s="118"/>
      <c r="U137" s="119" t="s">
        <v>40</v>
      </c>
      <c r="V137" s="22"/>
      <c r="W137" s="22"/>
      <c r="X137" s="120">
        <v>0.00351</v>
      </c>
      <c r="Y137" s="120">
        <f>$X$137*$K$137</f>
        <v>0.013689</v>
      </c>
      <c r="Z137" s="120">
        <v>0</v>
      </c>
      <c r="AA137" s="121">
        <f>$Z$137*$K$137</f>
        <v>0</v>
      </c>
      <c r="AR137" s="75" t="s">
        <v>135</v>
      </c>
      <c r="AT137" s="75" t="s">
        <v>130</v>
      </c>
      <c r="AU137" s="75" t="s">
        <v>82</v>
      </c>
      <c r="AY137" s="6" t="s">
        <v>129</v>
      </c>
      <c r="BE137" s="122">
        <f>IF($U$137="základní",$N$137,0)</f>
        <v>0</v>
      </c>
      <c r="BF137" s="122">
        <f>IF($U$137="snížená",$N$137,0)</f>
        <v>0</v>
      </c>
      <c r="BG137" s="122">
        <f>IF($U$137="zákl. přenesená",$N$137,0)</f>
        <v>0</v>
      </c>
      <c r="BH137" s="122">
        <f>IF($U$137="sníž. přenesená",$N$137,0)</f>
        <v>0</v>
      </c>
      <c r="BI137" s="122">
        <f>IF($U$137="nulová",$N$137,0)</f>
        <v>0</v>
      </c>
      <c r="BJ137" s="75" t="s">
        <v>17</v>
      </c>
      <c r="BK137" s="122">
        <f>ROUND($L$137*$K$137,2)</f>
        <v>0</v>
      </c>
      <c r="BL137" s="75" t="s">
        <v>135</v>
      </c>
      <c r="BM137" s="75" t="s">
        <v>225</v>
      </c>
    </row>
    <row r="138" spans="2:47" s="6" customFormat="1" ht="27" customHeight="1">
      <c r="B138" s="21"/>
      <c r="C138" s="22"/>
      <c r="D138" s="22"/>
      <c r="E138" s="22"/>
      <c r="F138" s="281" t="s">
        <v>226</v>
      </c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41"/>
      <c r="T138" s="50"/>
      <c r="U138" s="22"/>
      <c r="V138" s="22"/>
      <c r="W138" s="22"/>
      <c r="X138" s="22"/>
      <c r="Y138" s="22"/>
      <c r="Z138" s="22"/>
      <c r="AA138" s="51"/>
      <c r="AT138" s="6" t="s">
        <v>138</v>
      </c>
      <c r="AU138" s="6" t="s">
        <v>82</v>
      </c>
    </row>
    <row r="139" spans="2:51" s="6" customFormat="1" ht="15.75" customHeight="1">
      <c r="B139" s="123"/>
      <c r="C139" s="124"/>
      <c r="D139" s="124"/>
      <c r="E139" s="124"/>
      <c r="F139" s="284" t="s">
        <v>79</v>
      </c>
      <c r="G139" s="285"/>
      <c r="H139" s="285"/>
      <c r="I139" s="285"/>
      <c r="J139" s="124"/>
      <c r="K139" s="125">
        <v>39</v>
      </c>
      <c r="L139" s="124"/>
      <c r="M139" s="124"/>
      <c r="N139" s="124"/>
      <c r="O139" s="124"/>
      <c r="P139" s="124"/>
      <c r="Q139" s="124"/>
      <c r="R139" s="124"/>
      <c r="S139" s="126"/>
      <c r="T139" s="127"/>
      <c r="U139" s="124"/>
      <c r="V139" s="124"/>
      <c r="W139" s="124"/>
      <c r="X139" s="124"/>
      <c r="Y139" s="124"/>
      <c r="Z139" s="124"/>
      <c r="AA139" s="128"/>
      <c r="AT139" s="129" t="s">
        <v>140</v>
      </c>
      <c r="AU139" s="129" t="s">
        <v>82</v>
      </c>
      <c r="AV139" s="129" t="s">
        <v>82</v>
      </c>
      <c r="AW139" s="129" t="s">
        <v>103</v>
      </c>
      <c r="AX139" s="129" t="s">
        <v>17</v>
      </c>
      <c r="AY139" s="129" t="s">
        <v>129</v>
      </c>
    </row>
    <row r="140" spans="2:51" s="6" customFormat="1" ht="15.75" customHeight="1">
      <c r="B140" s="123"/>
      <c r="C140" s="124"/>
      <c r="D140" s="124"/>
      <c r="E140" s="124"/>
      <c r="F140" s="284" t="s">
        <v>227</v>
      </c>
      <c r="G140" s="285"/>
      <c r="H140" s="285"/>
      <c r="I140" s="285"/>
      <c r="J140" s="124"/>
      <c r="K140" s="125">
        <v>3.9</v>
      </c>
      <c r="L140" s="124"/>
      <c r="M140" s="124"/>
      <c r="N140" s="124"/>
      <c r="O140" s="124"/>
      <c r="P140" s="124"/>
      <c r="Q140" s="124"/>
      <c r="R140" s="124"/>
      <c r="S140" s="126"/>
      <c r="T140" s="127"/>
      <c r="U140" s="124"/>
      <c r="V140" s="124"/>
      <c r="W140" s="124"/>
      <c r="X140" s="124"/>
      <c r="Y140" s="124"/>
      <c r="Z140" s="124"/>
      <c r="AA140" s="128"/>
      <c r="AT140" s="129" t="s">
        <v>140</v>
      </c>
      <c r="AU140" s="129" t="s">
        <v>82</v>
      </c>
      <c r="AV140" s="129" t="s">
        <v>82</v>
      </c>
      <c r="AW140" s="129" t="s">
        <v>70</v>
      </c>
      <c r="AX140" s="129" t="s">
        <v>17</v>
      </c>
      <c r="AY140" s="129" t="s">
        <v>129</v>
      </c>
    </row>
    <row r="141" spans="2:65" s="6" customFormat="1" ht="27" customHeight="1">
      <c r="B141" s="21"/>
      <c r="C141" s="113" t="s">
        <v>8</v>
      </c>
      <c r="D141" s="113" t="s">
        <v>130</v>
      </c>
      <c r="E141" s="114" t="s">
        <v>228</v>
      </c>
      <c r="F141" s="277" t="s">
        <v>229</v>
      </c>
      <c r="G141" s="278"/>
      <c r="H141" s="278"/>
      <c r="I141" s="278"/>
      <c r="J141" s="116" t="s">
        <v>164</v>
      </c>
      <c r="K141" s="117">
        <v>11.6</v>
      </c>
      <c r="L141" s="279"/>
      <c r="M141" s="278"/>
      <c r="N141" s="280">
        <f>ROUND($L$141*$K$141,2)</f>
        <v>0</v>
      </c>
      <c r="O141" s="278"/>
      <c r="P141" s="278"/>
      <c r="Q141" s="278"/>
      <c r="R141" s="115" t="s">
        <v>134</v>
      </c>
      <c r="S141" s="41"/>
      <c r="T141" s="118"/>
      <c r="U141" s="119" t="s">
        <v>40</v>
      </c>
      <c r="V141" s="22"/>
      <c r="W141" s="22"/>
      <c r="X141" s="120">
        <v>0</v>
      </c>
      <c r="Y141" s="120">
        <f>$X$141*$K$141</f>
        <v>0</v>
      </c>
      <c r="Z141" s="120">
        <v>0</v>
      </c>
      <c r="AA141" s="121">
        <f>$Z$141*$K$141</f>
        <v>0</v>
      </c>
      <c r="AR141" s="75" t="s">
        <v>135</v>
      </c>
      <c r="AT141" s="75" t="s">
        <v>130</v>
      </c>
      <c r="AU141" s="75" t="s">
        <v>82</v>
      </c>
      <c r="AY141" s="6" t="s">
        <v>129</v>
      </c>
      <c r="BE141" s="122">
        <f>IF($U$141="základní",$N$141,0)</f>
        <v>0</v>
      </c>
      <c r="BF141" s="122">
        <f>IF($U$141="snížená",$N$141,0)</f>
        <v>0</v>
      </c>
      <c r="BG141" s="122">
        <f>IF($U$141="zákl. přenesená",$N$141,0)</f>
        <v>0</v>
      </c>
      <c r="BH141" s="122">
        <f>IF($U$141="sníž. přenesená",$N$141,0)</f>
        <v>0</v>
      </c>
      <c r="BI141" s="122">
        <f>IF($U$141="nulová",$N$141,0)</f>
        <v>0</v>
      </c>
      <c r="BJ141" s="75" t="s">
        <v>17</v>
      </c>
      <c r="BK141" s="122">
        <f>ROUND($L$141*$K$141,2)</f>
        <v>0</v>
      </c>
      <c r="BL141" s="75" t="s">
        <v>135</v>
      </c>
      <c r="BM141" s="75" t="s">
        <v>230</v>
      </c>
    </row>
    <row r="142" spans="2:47" s="6" customFormat="1" ht="16.5" customHeight="1">
      <c r="B142" s="21"/>
      <c r="C142" s="22"/>
      <c r="D142" s="22"/>
      <c r="E142" s="22"/>
      <c r="F142" s="281" t="s">
        <v>231</v>
      </c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41"/>
      <c r="T142" s="50"/>
      <c r="U142" s="22"/>
      <c r="V142" s="22"/>
      <c r="W142" s="22"/>
      <c r="X142" s="22"/>
      <c r="Y142" s="22"/>
      <c r="Z142" s="22"/>
      <c r="AA142" s="51"/>
      <c r="AT142" s="6" t="s">
        <v>138</v>
      </c>
      <c r="AU142" s="6" t="s">
        <v>82</v>
      </c>
    </row>
    <row r="143" spans="2:51" s="6" customFormat="1" ht="15.75" customHeight="1">
      <c r="B143" s="137"/>
      <c r="C143" s="138"/>
      <c r="D143" s="138"/>
      <c r="E143" s="138"/>
      <c r="F143" s="294" t="s">
        <v>232</v>
      </c>
      <c r="G143" s="295"/>
      <c r="H143" s="295"/>
      <c r="I143" s="295"/>
      <c r="J143" s="138"/>
      <c r="K143" s="138"/>
      <c r="L143" s="138"/>
      <c r="M143" s="138"/>
      <c r="N143" s="138"/>
      <c r="O143" s="138"/>
      <c r="P143" s="138"/>
      <c r="Q143" s="138"/>
      <c r="R143" s="138"/>
      <c r="S143" s="139"/>
      <c r="T143" s="140"/>
      <c r="U143" s="138"/>
      <c r="V143" s="138"/>
      <c r="W143" s="138"/>
      <c r="X143" s="138"/>
      <c r="Y143" s="138"/>
      <c r="Z143" s="138"/>
      <c r="AA143" s="141"/>
      <c r="AT143" s="142" t="s">
        <v>140</v>
      </c>
      <c r="AU143" s="142" t="s">
        <v>82</v>
      </c>
      <c r="AV143" s="142" t="s">
        <v>17</v>
      </c>
      <c r="AW143" s="142" t="s">
        <v>103</v>
      </c>
      <c r="AX143" s="142" t="s">
        <v>70</v>
      </c>
      <c r="AY143" s="142" t="s">
        <v>129</v>
      </c>
    </row>
    <row r="144" spans="2:51" s="6" customFormat="1" ht="15.75" customHeight="1">
      <c r="B144" s="123"/>
      <c r="C144" s="124"/>
      <c r="D144" s="124"/>
      <c r="E144" s="124"/>
      <c r="F144" s="284" t="s">
        <v>233</v>
      </c>
      <c r="G144" s="285"/>
      <c r="H144" s="285"/>
      <c r="I144" s="285"/>
      <c r="J144" s="124"/>
      <c r="K144" s="125">
        <v>13.2</v>
      </c>
      <c r="L144" s="124"/>
      <c r="M144" s="124"/>
      <c r="N144" s="124"/>
      <c r="O144" s="124"/>
      <c r="P144" s="124"/>
      <c r="Q144" s="124"/>
      <c r="R144" s="124"/>
      <c r="S144" s="126"/>
      <c r="T144" s="127"/>
      <c r="U144" s="124"/>
      <c r="V144" s="124"/>
      <c r="W144" s="124"/>
      <c r="X144" s="124"/>
      <c r="Y144" s="124"/>
      <c r="Z144" s="124"/>
      <c r="AA144" s="128"/>
      <c r="AT144" s="129" t="s">
        <v>140</v>
      </c>
      <c r="AU144" s="129" t="s">
        <v>82</v>
      </c>
      <c r="AV144" s="129" t="s">
        <v>82</v>
      </c>
      <c r="AW144" s="129" t="s">
        <v>103</v>
      </c>
      <c r="AX144" s="129" t="s">
        <v>70</v>
      </c>
      <c r="AY144" s="129" t="s">
        <v>129</v>
      </c>
    </row>
    <row r="145" spans="2:51" s="6" customFormat="1" ht="15.75" customHeight="1">
      <c r="B145" s="123"/>
      <c r="C145" s="124"/>
      <c r="D145" s="124"/>
      <c r="E145" s="124"/>
      <c r="F145" s="284" t="s">
        <v>234</v>
      </c>
      <c r="G145" s="285"/>
      <c r="H145" s="285"/>
      <c r="I145" s="285"/>
      <c r="J145" s="124"/>
      <c r="K145" s="125">
        <v>10</v>
      </c>
      <c r="L145" s="124"/>
      <c r="M145" s="124"/>
      <c r="N145" s="124"/>
      <c r="O145" s="124"/>
      <c r="P145" s="124"/>
      <c r="Q145" s="124"/>
      <c r="R145" s="124"/>
      <c r="S145" s="126"/>
      <c r="T145" s="127"/>
      <c r="U145" s="124"/>
      <c r="V145" s="124"/>
      <c r="W145" s="124"/>
      <c r="X145" s="124"/>
      <c r="Y145" s="124"/>
      <c r="Z145" s="124"/>
      <c r="AA145" s="128"/>
      <c r="AT145" s="129" t="s">
        <v>140</v>
      </c>
      <c r="AU145" s="129" t="s">
        <v>82</v>
      </c>
      <c r="AV145" s="129" t="s">
        <v>82</v>
      </c>
      <c r="AW145" s="129" t="s">
        <v>103</v>
      </c>
      <c r="AX145" s="129" t="s">
        <v>70</v>
      </c>
      <c r="AY145" s="129" t="s">
        <v>129</v>
      </c>
    </row>
    <row r="146" spans="2:51" s="6" customFormat="1" ht="15.75" customHeight="1">
      <c r="B146" s="130"/>
      <c r="C146" s="131"/>
      <c r="D146" s="131"/>
      <c r="E146" s="131" t="s">
        <v>86</v>
      </c>
      <c r="F146" s="286" t="s">
        <v>142</v>
      </c>
      <c r="G146" s="287"/>
      <c r="H146" s="287"/>
      <c r="I146" s="287"/>
      <c r="J146" s="131"/>
      <c r="K146" s="132">
        <v>23.2</v>
      </c>
      <c r="L146" s="131"/>
      <c r="M146" s="131"/>
      <c r="N146" s="131"/>
      <c r="O146" s="131"/>
      <c r="P146" s="131"/>
      <c r="Q146" s="131"/>
      <c r="R146" s="131"/>
      <c r="S146" s="133"/>
      <c r="T146" s="134"/>
      <c r="U146" s="131"/>
      <c r="V146" s="131"/>
      <c r="W146" s="131"/>
      <c r="X146" s="131"/>
      <c r="Y146" s="131"/>
      <c r="Z146" s="131"/>
      <c r="AA146" s="135"/>
      <c r="AT146" s="136" t="s">
        <v>140</v>
      </c>
      <c r="AU146" s="136" t="s">
        <v>82</v>
      </c>
      <c r="AV146" s="136" t="s">
        <v>135</v>
      </c>
      <c r="AW146" s="136" t="s">
        <v>103</v>
      </c>
      <c r="AX146" s="136" t="s">
        <v>17</v>
      </c>
      <c r="AY146" s="136" t="s">
        <v>129</v>
      </c>
    </row>
    <row r="147" spans="2:51" s="6" customFormat="1" ht="15.75" customHeight="1">
      <c r="B147" s="123"/>
      <c r="C147" s="124"/>
      <c r="D147" s="124"/>
      <c r="E147" s="124"/>
      <c r="F147" s="284" t="s">
        <v>235</v>
      </c>
      <c r="G147" s="285"/>
      <c r="H147" s="285"/>
      <c r="I147" s="285"/>
      <c r="J147" s="124"/>
      <c r="K147" s="125">
        <v>11.6</v>
      </c>
      <c r="L147" s="124"/>
      <c r="M147" s="124"/>
      <c r="N147" s="124"/>
      <c r="O147" s="124"/>
      <c r="P147" s="124"/>
      <c r="Q147" s="124"/>
      <c r="R147" s="124"/>
      <c r="S147" s="126"/>
      <c r="T147" s="127"/>
      <c r="U147" s="124"/>
      <c r="V147" s="124"/>
      <c r="W147" s="124"/>
      <c r="X147" s="124"/>
      <c r="Y147" s="124"/>
      <c r="Z147" s="124"/>
      <c r="AA147" s="128"/>
      <c r="AT147" s="129" t="s">
        <v>140</v>
      </c>
      <c r="AU147" s="129" t="s">
        <v>82</v>
      </c>
      <c r="AV147" s="129" t="s">
        <v>82</v>
      </c>
      <c r="AW147" s="129" t="s">
        <v>70</v>
      </c>
      <c r="AX147" s="129" t="s">
        <v>17</v>
      </c>
      <c r="AY147" s="129" t="s">
        <v>129</v>
      </c>
    </row>
    <row r="148" spans="2:65" s="6" customFormat="1" ht="27" customHeight="1">
      <c r="B148" s="21"/>
      <c r="C148" s="113" t="s">
        <v>236</v>
      </c>
      <c r="D148" s="113" t="s">
        <v>130</v>
      </c>
      <c r="E148" s="114" t="s">
        <v>237</v>
      </c>
      <c r="F148" s="277" t="s">
        <v>238</v>
      </c>
      <c r="G148" s="278"/>
      <c r="H148" s="278"/>
      <c r="I148" s="278"/>
      <c r="J148" s="116" t="s">
        <v>164</v>
      </c>
      <c r="K148" s="117">
        <v>2.32</v>
      </c>
      <c r="L148" s="279"/>
      <c r="M148" s="278"/>
      <c r="N148" s="280">
        <f>ROUND($L$148*$K$148,2)</f>
        <v>0</v>
      </c>
      <c r="O148" s="278"/>
      <c r="P148" s="278"/>
      <c r="Q148" s="278"/>
      <c r="R148" s="115" t="s">
        <v>134</v>
      </c>
      <c r="S148" s="41"/>
      <c r="T148" s="118"/>
      <c r="U148" s="119" t="s">
        <v>40</v>
      </c>
      <c r="V148" s="22"/>
      <c r="W148" s="22"/>
      <c r="X148" s="120">
        <v>0</v>
      </c>
      <c r="Y148" s="120">
        <f>$X$148*$K$148</f>
        <v>0</v>
      </c>
      <c r="Z148" s="120">
        <v>0</v>
      </c>
      <c r="AA148" s="121">
        <f>$Z$148*$K$148</f>
        <v>0</v>
      </c>
      <c r="AR148" s="75" t="s">
        <v>135</v>
      </c>
      <c r="AT148" s="75" t="s">
        <v>130</v>
      </c>
      <c r="AU148" s="75" t="s">
        <v>82</v>
      </c>
      <c r="AY148" s="6" t="s">
        <v>129</v>
      </c>
      <c r="BE148" s="122">
        <f>IF($U$148="základní",$N$148,0)</f>
        <v>0</v>
      </c>
      <c r="BF148" s="122">
        <f>IF($U$148="snížená",$N$148,0)</f>
        <v>0</v>
      </c>
      <c r="BG148" s="122">
        <f>IF($U$148="zákl. přenesená",$N$148,0)</f>
        <v>0</v>
      </c>
      <c r="BH148" s="122">
        <f>IF($U$148="sníž. přenesená",$N$148,0)</f>
        <v>0</v>
      </c>
      <c r="BI148" s="122">
        <f>IF($U$148="nulová",$N$148,0)</f>
        <v>0</v>
      </c>
      <c r="BJ148" s="75" t="s">
        <v>17</v>
      </c>
      <c r="BK148" s="122">
        <f>ROUND($L$148*$K$148,2)</f>
        <v>0</v>
      </c>
      <c r="BL148" s="75" t="s">
        <v>135</v>
      </c>
      <c r="BM148" s="75" t="s">
        <v>239</v>
      </c>
    </row>
    <row r="149" spans="2:47" s="6" customFormat="1" ht="27" customHeight="1">
      <c r="B149" s="21"/>
      <c r="C149" s="22"/>
      <c r="D149" s="22"/>
      <c r="E149" s="22"/>
      <c r="F149" s="281" t="s">
        <v>240</v>
      </c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138</v>
      </c>
      <c r="AU149" s="6" t="s">
        <v>82</v>
      </c>
    </row>
    <row r="150" spans="2:51" s="6" customFormat="1" ht="15.75" customHeight="1">
      <c r="B150" s="123"/>
      <c r="C150" s="124"/>
      <c r="D150" s="124"/>
      <c r="E150" s="124"/>
      <c r="F150" s="284" t="s">
        <v>241</v>
      </c>
      <c r="G150" s="285"/>
      <c r="H150" s="285"/>
      <c r="I150" s="285"/>
      <c r="J150" s="124"/>
      <c r="K150" s="125">
        <v>4.64</v>
      </c>
      <c r="L150" s="124"/>
      <c r="M150" s="124"/>
      <c r="N150" s="124"/>
      <c r="O150" s="124"/>
      <c r="P150" s="124"/>
      <c r="Q150" s="124"/>
      <c r="R150" s="124"/>
      <c r="S150" s="126"/>
      <c r="T150" s="127"/>
      <c r="U150" s="124"/>
      <c r="V150" s="124"/>
      <c r="W150" s="124"/>
      <c r="X150" s="124"/>
      <c r="Y150" s="124"/>
      <c r="Z150" s="124"/>
      <c r="AA150" s="128"/>
      <c r="AT150" s="129" t="s">
        <v>140</v>
      </c>
      <c r="AU150" s="129" t="s">
        <v>82</v>
      </c>
      <c r="AV150" s="129" t="s">
        <v>82</v>
      </c>
      <c r="AW150" s="129" t="s">
        <v>103</v>
      </c>
      <c r="AX150" s="129" t="s">
        <v>17</v>
      </c>
      <c r="AY150" s="129" t="s">
        <v>129</v>
      </c>
    </row>
    <row r="151" spans="2:51" s="6" customFormat="1" ht="15.75" customHeight="1">
      <c r="B151" s="123"/>
      <c r="C151" s="124"/>
      <c r="D151" s="124"/>
      <c r="E151" s="124"/>
      <c r="F151" s="284" t="s">
        <v>242</v>
      </c>
      <c r="G151" s="285"/>
      <c r="H151" s="285"/>
      <c r="I151" s="285"/>
      <c r="J151" s="124"/>
      <c r="K151" s="125">
        <v>2.32</v>
      </c>
      <c r="L151" s="124"/>
      <c r="M151" s="124"/>
      <c r="N151" s="124"/>
      <c r="O151" s="124"/>
      <c r="P151" s="124"/>
      <c r="Q151" s="124"/>
      <c r="R151" s="124"/>
      <c r="S151" s="126"/>
      <c r="T151" s="127"/>
      <c r="U151" s="124"/>
      <c r="V151" s="124"/>
      <c r="W151" s="124"/>
      <c r="X151" s="124"/>
      <c r="Y151" s="124"/>
      <c r="Z151" s="124"/>
      <c r="AA151" s="128"/>
      <c r="AT151" s="129" t="s">
        <v>140</v>
      </c>
      <c r="AU151" s="129" t="s">
        <v>82</v>
      </c>
      <c r="AV151" s="129" t="s">
        <v>82</v>
      </c>
      <c r="AW151" s="129" t="s">
        <v>70</v>
      </c>
      <c r="AX151" s="129" t="s">
        <v>17</v>
      </c>
      <c r="AY151" s="129" t="s">
        <v>129</v>
      </c>
    </row>
    <row r="152" spans="2:65" s="6" customFormat="1" ht="27" customHeight="1">
      <c r="B152" s="21"/>
      <c r="C152" s="113" t="s">
        <v>243</v>
      </c>
      <c r="D152" s="113" t="s">
        <v>130</v>
      </c>
      <c r="E152" s="114" t="s">
        <v>244</v>
      </c>
      <c r="F152" s="277" t="s">
        <v>245</v>
      </c>
      <c r="G152" s="278"/>
      <c r="H152" s="278"/>
      <c r="I152" s="278"/>
      <c r="J152" s="116" t="s">
        <v>164</v>
      </c>
      <c r="K152" s="117">
        <v>9.28</v>
      </c>
      <c r="L152" s="279"/>
      <c r="M152" s="278"/>
      <c r="N152" s="280">
        <f>ROUND($L$152*$K$152,2)</f>
        <v>0</v>
      </c>
      <c r="O152" s="278"/>
      <c r="P152" s="278"/>
      <c r="Q152" s="278"/>
      <c r="R152" s="115" t="s">
        <v>134</v>
      </c>
      <c r="S152" s="41"/>
      <c r="T152" s="118"/>
      <c r="U152" s="119" t="s">
        <v>40</v>
      </c>
      <c r="V152" s="22"/>
      <c r="W152" s="22"/>
      <c r="X152" s="120">
        <v>0</v>
      </c>
      <c r="Y152" s="120">
        <f>$X$152*$K$152</f>
        <v>0</v>
      </c>
      <c r="Z152" s="120">
        <v>0</v>
      </c>
      <c r="AA152" s="121">
        <f>$Z$152*$K$152</f>
        <v>0</v>
      </c>
      <c r="AR152" s="75" t="s">
        <v>135</v>
      </c>
      <c r="AT152" s="75" t="s">
        <v>130</v>
      </c>
      <c r="AU152" s="75" t="s">
        <v>82</v>
      </c>
      <c r="AY152" s="6" t="s">
        <v>129</v>
      </c>
      <c r="BE152" s="122">
        <f>IF($U$152="základní",$N$152,0)</f>
        <v>0</v>
      </c>
      <c r="BF152" s="122">
        <f>IF($U$152="snížená",$N$152,0)</f>
        <v>0</v>
      </c>
      <c r="BG152" s="122">
        <f>IF($U$152="zákl. přenesená",$N$152,0)</f>
        <v>0</v>
      </c>
      <c r="BH152" s="122">
        <f>IF($U$152="sníž. přenesená",$N$152,0)</f>
        <v>0</v>
      </c>
      <c r="BI152" s="122">
        <f>IF($U$152="nulová",$N$152,0)</f>
        <v>0</v>
      </c>
      <c r="BJ152" s="75" t="s">
        <v>17</v>
      </c>
      <c r="BK152" s="122">
        <f>ROUND($L$152*$K$152,2)</f>
        <v>0</v>
      </c>
      <c r="BL152" s="75" t="s">
        <v>135</v>
      </c>
      <c r="BM152" s="75" t="s">
        <v>246</v>
      </c>
    </row>
    <row r="153" spans="2:47" s="6" customFormat="1" ht="16.5" customHeight="1">
      <c r="B153" s="21"/>
      <c r="C153" s="22"/>
      <c r="D153" s="22"/>
      <c r="E153" s="22"/>
      <c r="F153" s="281" t="s">
        <v>247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138</v>
      </c>
      <c r="AU153" s="6" t="s">
        <v>82</v>
      </c>
    </row>
    <row r="154" spans="2:51" s="6" customFormat="1" ht="15.75" customHeight="1">
      <c r="B154" s="123"/>
      <c r="C154" s="124"/>
      <c r="D154" s="124"/>
      <c r="E154" s="124"/>
      <c r="F154" s="284" t="s">
        <v>86</v>
      </c>
      <c r="G154" s="285"/>
      <c r="H154" s="285"/>
      <c r="I154" s="285"/>
      <c r="J154" s="124"/>
      <c r="K154" s="125">
        <v>23.2</v>
      </c>
      <c r="L154" s="124"/>
      <c r="M154" s="124"/>
      <c r="N154" s="124"/>
      <c r="O154" s="124"/>
      <c r="P154" s="124"/>
      <c r="Q154" s="124"/>
      <c r="R154" s="124"/>
      <c r="S154" s="126"/>
      <c r="T154" s="127"/>
      <c r="U154" s="124"/>
      <c r="V154" s="124"/>
      <c r="W154" s="124"/>
      <c r="X154" s="124"/>
      <c r="Y154" s="124"/>
      <c r="Z154" s="124"/>
      <c r="AA154" s="128"/>
      <c r="AT154" s="129" t="s">
        <v>140</v>
      </c>
      <c r="AU154" s="129" t="s">
        <v>82</v>
      </c>
      <c r="AV154" s="129" t="s">
        <v>82</v>
      </c>
      <c r="AW154" s="129" t="s">
        <v>103</v>
      </c>
      <c r="AX154" s="129" t="s">
        <v>17</v>
      </c>
      <c r="AY154" s="129" t="s">
        <v>129</v>
      </c>
    </row>
    <row r="155" spans="2:51" s="6" customFormat="1" ht="15.75" customHeight="1">
      <c r="B155" s="123"/>
      <c r="C155" s="124"/>
      <c r="D155" s="124"/>
      <c r="E155" s="124"/>
      <c r="F155" s="284" t="s">
        <v>248</v>
      </c>
      <c r="G155" s="285"/>
      <c r="H155" s="285"/>
      <c r="I155" s="285"/>
      <c r="J155" s="124"/>
      <c r="K155" s="125">
        <v>9.28</v>
      </c>
      <c r="L155" s="124"/>
      <c r="M155" s="124"/>
      <c r="N155" s="124"/>
      <c r="O155" s="124"/>
      <c r="P155" s="124"/>
      <c r="Q155" s="124"/>
      <c r="R155" s="124"/>
      <c r="S155" s="126"/>
      <c r="T155" s="127"/>
      <c r="U155" s="124"/>
      <c r="V155" s="124"/>
      <c r="W155" s="124"/>
      <c r="X155" s="124"/>
      <c r="Y155" s="124"/>
      <c r="Z155" s="124"/>
      <c r="AA155" s="128"/>
      <c r="AT155" s="129" t="s">
        <v>140</v>
      </c>
      <c r="AU155" s="129" t="s">
        <v>82</v>
      </c>
      <c r="AV155" s="129" t="s">
        <v>82</v>
      </c>
      <c r="AW155" s="129" t="s">
        <v>70</v>
      </c>
      <c r="AX155" s="129" t="s">
        <v>17</v>
      </c>
      <c r="AY155" s="129" t="s">
        <v>129</v>
      </c>
    </row>
    <row r="156" spans="2:65" s="6" customFormat="1" ht="27" customHeight="1">
      <c r="B156" s="21"/>
      <c r="C156" s="113" t="s">
        <v>249</v>
      </c>
      <c r="D156" s="113" t="s">
        <v>130</v>
      </c>
      <c r="E156" s="114" t="s">
        <v>250</v>
      </c>
      <c r="F156" s="277" t="s">
        <v>251</v>
      </c>
      <c r="G156" s="278"/>
      <c r="H156" s="278"/>
      <c r="I156" s="278"/>
      <c r="J156" s="116" t="s">
        <v>164</v>
      </c>
      <c r="K156" s="117">
        <v>1.856</v>
      </c>
      <c r="L156" s="279"/>
      <c r="M156" s="278"/>
      <c r="N156" s="280">
        <f>ROUND($L$156*$K$156,2)</f>
        <v>0</v>
      </c>
      <c r="O156" s="278"/>
      <c r="P156" s="278"/>
      <c r="Q156" s="278"/>
      <c r="R156" s="115" t="s">
        <v>134</v>
      </c>
      <c r="S156" s="41"/>
      <c r="T156" s="118"/>
      <c r="U156" s="119" t="s">
        <v>40</v>
      </c>
      <c r="V156" s="22"/>
      <c r="W156" s="22"/>
      <c r="X156" s="120">
        <v>0</v>
      </c>
      <c r="Y156" s="120">
        <f>$X$156*$K$156</f>
        <v>0</v>
      </c>
      <c r="Z156" s="120">
        <v>0</v>
      </c>
      <c r="AA156" s="121">
        <f>$Z$156*$K$156</f>
        <v>0</v>
      </c>
      <c r="AR156" s="75" t="s">
        <v>135</v>
      </c>
      <c r="AT156" s="75" t="s">
        <v>130</v>
      </c>
      <c r="AU156" s="75" t="s">
        <v>82</v>
      </c>
      <c r="AY156" s="6" t="s">
        <v>129</v>
      </c>
      <c r="BE156" s="122">
        <f>IF($U$156="základní",$N$156,0)</f>
        <v>0</v>
      </c>
      <c r="BF156" s="122">
        <f>IF($U$156="snížená",$N$156,0)</f>
        <v>0</v>
      </c>
      <c r="BG156" s="122">
        <f>IF($U$156="zákl. přenesená",$N$156,0)</f>
        <v>0</v>
      </c>
      <c r="BH156" s="122">
        <f>IF($U$156="sníž. přenesená",$N$156,0)</f>
        <v>0</v>
      </c>
      <c r="BI156" s="122">
        <f>IF($U$156="nulová",$N$156,0)</f>
        <v>0</v>
      </c>
      <c r="BJ156" s="75" t="s">
        <v>17</v>
      </c>
      <c r="BK156" s="122">
        <f>ROUND($L$156*$K$156,2)</f>
        <v>0</v>
      </c>
      <c r="BL156" s="75" t="s">
        <v>135</v>
      </c>
      <c r="BM156" s="75" t="s">
        <v>252</v>
      </c>
    </row>
    <row r="157" spans="2:47" s="6" customFormat="1" ht="27" customHeight="1">
      <c r="B157" s="21"/>
      <c r="C157" s="22"/>
      <c r="D157" s="22"/>
      <c r="E157" s="22"/>
      <c r="F157" s="281" t="s">
        <v>253</v>
      </c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41"/>
      <c r="T157" s="50"/>
      <c r="U157" s="22"/>
      <c r="V157" s="22"/>
      <c r="W157" s="22"/>
      <c r="X157" s="22"/>
      <c r="Y157" s="22"/>
      <c r="Z157" s="22"/>
      <c r="AA157" s="51"/>
      <c r="AT157" s="6" t="s">
        <v>138</v>
      </c>
      <c r="AU157" s="6" t="s">
        <v>82</v>
      </c>
    </row>
    <row r="158" spans="2:51" s="6" customFormat="1" ht="15.75" customHeight="1">
      <c r="B158" s="123"/>
      <c r="C158" s="124"/>
      <c r="D158" s="124"/>
      <c r="E158" s="124"/>
      <c r="F158" s="284" t="s">
        <v>241</v>
      </c>
      <c r="G158" s="285"/>
      <c r="H158" s="285"/>
      <c r="I158" s="285"/>
      <c r="J158" s="124"/>
      <c r="K158" s="125">
        <v>4.64</v>
      </c>
      <c r="L158" s="124"/>
      <c r="M158" s="124"/>
      <c r="N158" s="124"/>
      <c r="O158" s="124"/>
      <c r="P158" s="124"/>
      <c r="Q158" s="124"/>
      <c r="R158" s="124"/>
      <c r="S158" s="126"/>
      <c r="T158" s="127"/>
      <c r="U158" s="124"/>
      <c r="V158" s="124"/>
      <c r="W158" s="124"/>
      <c r="X158" s="124"/>
      <c r="Y158" s="124"/>
      <c r="Z158" s="124"/>
      <c r="AA158" s="128"/>
      <c r="AT158" s="129" t="s">
        <v>140</v>
      </c>
      <c r="AU158" s="129" t="s">
        <v>82</v>
      </c>
      <c r="AV158" s="129" t="s">
        <v>82</v>
      </c>
      <c r="AW158" s="129" t="s">
        <v>103</v>
      </c>
      <c r="AX158" s="129" t="s">
        <v>17</v>
      </c>
      <c r="AY158" s="129" t="s">
        <v>129</v>
      </c>
    </row>
    <row r="159" spans="2:51" s="6" customFormat="1" ht="15.75" customHeight="1">
      <c r="B159" s="123"/>
      <c r="C159" s="124"/>
      <c r="D159" s="124"/>
      <c r="E159" s="124"/>
      <c r="F159" s="284" t="s">
        <v>254</v>
      </c>
      <c r="G159" s="285"/>
      <c r="H159" s="285"/>
      <c r="I159" s="285"/>
      <c r="J159" s="124"/>
      <c r="K159" s="125">
        <v>1.856</v>
      </c>
      <c r="L159" s="124"/>
      <c r="M159" s="124"/>
      <c r="N159" s="124"/>
      <c r="O159" s="124"/>
      <c r="P159" s="124"/>
      <c r="Q159" s="124"/>
      <c r="R159" s="124"/>
      <c r="S159" s="126"/>
      <c r="T159" s="127"/>
      <c r="U159" s="124"/>
      <c r="V159" s="124"/>
      <c r="W159" s="124"/>
      <c r="X159" s="124"/>
      <c r="Y159" s="124"/>
      <c r="Z159" s="124"/>
      <c r="AA159" s="128"/>
      <c r="AT159" s="129" t="s">
        <v>140</v>
      </c>
      <c r="AU159" s="129" t="s">
        <v>82</v>
      </c>
      <c r="AV159" s="129" t="s">
        <v>82</v>
      </c>
      <c r="AW159" s="129" t="s">
        <v>70</v>
      </c>
      <c r="AX159" s="129" t="s">
        <v>17</v>
      </c>
      <c r="AY159" s="129" t="s">
        <v>129</v>
      </c>
    </row>
    <row r="160" spans="2:65" s="6" customFormat="1" ht="15.75" customHeight="1">
      <c r="B160" s="21"/>
      <c r="C160" s="113" t="s">
        <v>255</v>
      </c>
      <c r="D160" s="113" t="s">
        <v>130</v>
      </c>
      <c r="E160" s="114" t="s">
        <v>256</v>
      </c>
      <c r="F160" s="277" t="s">
        <v>257</v>
      </c>
      <c r="G160" s="278"/>
      <c r="H160" s="278"/>
      <c r="I160" s="278"/>
      <c r="J160" s="116" t="s">
        <v>164</v>
      </c>
      <c r="K160" s="117">
        <v>9.28</v>
      </c>
      <c r="L160" s="279"/>
      <c r="M160" s="278"/>
      <c r="N160" s="280">
        <f>ROUND($L$160*$K$160,2)</f>
        <v>0</v>
      </c>
      <c r="O160" s="278"/>
      <c r="P160" s="278"/>
      <c r="Q160" s="278"/>
      <c r="R160" s="115" t="s">
        <v>134</v>
      </c>
      <c r="S160" s="41"/>
      <c r="T160" s="118"/>
      <c r="U160" s="119" t="s">
        <v>40</v>
      </c>
      <c r="V160" s="22"/>
      <c r="W160" s="22"/>
      <c r="X160" s="120">
        <v>0</v>
      </c>
      <c r="Y160" s="120">
        <f>$X$160*$K$160</f>
        <v>0</v>
      </c>
      <c r="Z160" s="120">
        <v>0</v>
      </c>
      <c r="AA160" s="121">
        <f>$Z$160*$K$160</f>
        <v>0</v>
      </c>
      <c r="AR160" s="75" t="s">
        <v>135</v>
      </c>
      <c r="AT160" s="75" t="s">
        <v>130</v>
      </c>
      <c r="AU160" s="75" t="s">
        <v>82</v>
      </c>
      <c r="AY160" s="6" t="s">
        <v>129</v>
      </c>
      <c r="BE160" s="122">
        <f>IF($U$160="základní",$N$160,0)</f>
        <v>0</v>
      </c>
      <c r="BF160" s="122">
        <f>IF($U$160="snížená",$N$160,0)</f>
        <v>0</v>
      </c>
      <c r="BG160" s="122">
        <f>IF($U$160="zákl. přenesená",$N$160,0)</f>
        <v>0</v>
      </c>
      <c r="BH160" s="122">
        <f>IF($U$160="sníž. přenesená",$N$160,0)</f>
        <v>0</v>
      </c>
      <c r="BI160" s="122">
        <f>IF($U$160="nulová",$N$160,0)</f>
        <v>0</v>
      </c>
      <c r="BJ160" s="75" t="s">
        <v>17</v>
      </c>
      <c r="BK160" s="122">
        <f>ROUND($L$160*$K$160,2)</f>
        <v>0</v>
      </c>
      <c r="BL160" s="75" t="s">
        <v>135</v>
      </c>
      <c r="BM160" s="75" t="s">
        <v>258</v>
      </c>
    </row>
    <row r="161" spans="2:47" s="6" customFormat="1" ht="27" customHeight="1">
      <c r="B161" s="21"/>
      <c r="C161" s="22"/>
      <c r="D161" s="22"/>
      <c r="E161" s="22"/>
      <c r="F161" s="281" t="s">
        <v>259</v>
      </c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138</v>
      </c>
      <c r="AU161" s="6" t="s">
        <v>82</v>
      </c>
    </row>
    <row r="162" spans="2:51" s="6" customFormat="1" ht="15.75" customHeight="1">
      <c r="B162" s="123"/>
      <c r="C162" s="124"/>
      <c r="D162" s="124"/>
      <c r="E162" s="124"/>
      <c r="F162" s="284" t="s">
        <v>86</v>
      </c>
      <c r="G162" s="285"/>
      <c r="H162" s="285"/>
      <c r="I162" s="285"/>
      <c r="J162" s="124"/>
      <c r="K162" s="125">
        <v>23.2</v>
      </c>
      <c r="L162" s="124"/>
      <c r="M162" s="124"/>
      <c r="N162" s="124"/>
      <c r="O162" s="124"/>
      <c r="P162" s="124"/>
      <c r="Q162" s="124"/>
      <c r="R162" s="124"/>
      <c r="S162" s="126"/>
      <c r="T162" s="127"/>
      <c r="U162" s="124"/>
      <c r="V162" s="124"/>
      <c r="W162" s="124"/>
      <c r="X162" s="124"/>
      <c r="Y162" s="124"/>
      <c r="Z162" s="124"/>
      <c r="AA162" s="128"/>
      <c r="AT162" s="129" t="s">
        <v>140</v>
      </c>
      <c r="AU162" s="129" t="s">
        <v>82</v>
      </c>
      <c r="AV162" s="129" t="s">
        <v>82</v>
      </c>
      <c r="AW162" s="129" t="s">
        <v>103</v>
      </c>
      <c r="AX162" s="129" t="s">
        <v>17</v>
      </c>
      <c r="AY162" s="129" t="s">
        <v>129</v>
      </c>
    </row>
    <row r="163" spans="2:51" s="6" customFormat="1" ht="15.75" customHeight="1">
      <c r="B163" s="123"/>
      <c r="C163" s="124"/>
      <c r="D163" s="124"/>
      <c r="E163" s="124"/>
      <c r="F163" s="284" t="s">
        <v>248</v>
      </c>
      <c r="G163" s="285"/>
      <c r="H163" s="285"/>
      <c r="I163" s="285"/>
      <c r="J163" s="124"/>
      <c r="K163" s="125">
        <v>9.28</v>
      </c>
      <c r="L163" s="124"/>
      <c r="M163" s="124"/>
      <c r="N163" s="124"/>
      <c r="O163" s="124"/>
      <c r="P163" s="124"/>
      <c r="Q163" s="124"/>
      <c r="R163" s="124"/>
      <c r="S163" s="126"/>
      <c r="T163" s="127"/>
      <c r="U163" s="124"/>
      <c r="V163" s="124"/>
      <c r="W163" s="124"/>
      <c r="X163" s="124"/>
      <c r="Y163" s="124"/>
      <c r="Z163" s="124"/>
      <c r="AA163" s="128"/>
      <c r="AT163" s="129" t="s">
        <v>140</v>
      </c>
      <c r="AU163" s="129" t="s">
        <v>82</v>
      </c>
      <c r="AV163" s="129" t="s">
        <v>82</v>
      </c>
      <c r="AW163" s="129" t="s">
        <v>70</v>
      </c>
      <c r="AX163" s="129" t="s">
        <v>17</v>
      </c>
      <c r="AY163" s="129" t="s">
        <v>129</v>
      </c>
    </row>
    <row r="164" spans="2:65" s="6" customFormat="1" ht="27" customHeight="1">
      <c r="B164" s="21"/>
      <c r="C164" s="113" t="s">
        <v>260</v>
      </c>
      <c r="D164" s="113" t="s">
        <v>130</v>
      </c>
      <c r="E164" s="114" t="s">
        <v>261</v>
      </c>
      <c r="F164" s="277" t="s">
        <v>262</v>
      </c>
      <c r="G164" s="278"/>
      <c r="H164" s="278"/>
      <c r="I164" s="278"/>
      <c r="J164" s="116" t="s">
        <v>164</v>
      </c>
      <c r="K164" s="117">
        <v>199.76</v>
      </c>
      <c r="L164" s="279"/>
      <c r="M164" s="278"/>
      <c r="N164" s="280">
        <f>ROUND($L$164*$K$164,2)</f>
        <v>0</v>
      </c>
      <c r="O164" s="278"/>
      <c r="P164" s="278"/>
      <c r="Q164" s="278"/>
      <c r="R164" s="115" t="s">
        <v>134</v>
      </c>
      <c r="S164" s="41"/>
      <c r="T164" s="118"/>
      <c r="U164" s="119" t="s">
        <v>40</v>
      </c>
      <c r="V164" s="22"/>
      <c r="W164" s="22"/>
      <c r="X164" s="120">
        <v>0</v>
      </c>
      <c r="Y164" s="120">
        <f>$X$164*$K$164</f>
        <v>0</v>
      </c>
      <c r="Z164" s="120">
        <v>0</v>
      </c>
      <c r="AA164" s="121">
        <f>$Z$164*$K$164</f>
        <v>0</v>
      </c>
      <c r="AR164" s="75" t="s">
        <v>135</v>
      </c>
      <c r="AT164" s="75" t="s">
        <v>130</v>
      </c>
      <c r="AU164" s="75" t="s">
        <v>82</v>
      </c>
      <c r="AY164" s="6" t="s">
        <v>129</v>
      </c>
      <c r="BE164" s="122">
        <f>IF($U$164="základní",$N$164,0)</f>
        <v>0</v>
      </c>
      <c r="BF164" s="122">
        <f>IF($U$164="snížená",$N$164,0)</f>
        <v>0</v>
      </c>
      <c r="BG164" s="122">
        <f>IF($U$164="zákl. přenesená",$N$164,0)</f>
        <v>0</v>
      </c>
      <c r="BH164" s="122">
        <f>IF($U$164="sníž. přenesená",$N$164,0)</f>
        <v>0</v>
      </c>
      <c r="BI164" s="122">
        <f>IF($U$164="nulová",$N$164,0)</f>
        <v>0</v>
      </c>
      <c r="BJ164" s="75" t="s">
        <v>17</v>
      </c>
      <c r="BK164" s="122">
        <f>ROUND($L$164*$K$164,2)</f>
        <v>0</v>
      </c>
      <c r="BL164" s="75" t="s">
        <v>135</v>
      </c>
      <c r="BM164" s="75" t="s">
        <v>263</v>
      </c>
    </row>
    <row r="165" spans="2:47" s="6" customFormat="1" ht="27" customHeight="1">
      <c r="B165" s="21"/>
      <c r="C165" s="22"/>
      <c r="D165" s="22"/>
      <c r="E165" s="22"/>
      <c r="F165" s="281" t="s">
        <v>264</v>
      </c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41"/>
      <c r="T165" s="50"/>
      <c r="U165" s="22"/>
      <c r="V165" s="22"/>
      <c r="W165" s="22"/>
      <c r="X165" s="22"/>
      <c r="Y165" s="22"/>
      <c r="Z165" s="22"/>
      <c r="AA165" s="51"/>
      <c r="AT165" s="6" t="s">
        <v>138</v>
      </c>
      <c r="AU165" s="6" t="s">
        <v>82</v>
      </c>
    </row>
    <row r="166" spans="2:51" s="6" customFormat="1" ht="15.75" customHeight="1">
      <c r="B166" s="123"/>
      <c r="C166" s="124"/>
      <c r="D166" s="124"/>
      <c r="E166" s="124"/>
      <c r="F166" s="284" t="s">
        <v>83</v>
      </c>
      <c r="G166" s="285"/>
      <c r="H166" s="285"/>
      <c r="I166" s="285"/>
      <c r="J166" s="124"/>
      <c r="K166" s="125">
        <v>199.76</v>
      </c>
      <c r="L166" s="124"/>
      <c r="M166" s="124"/>
      <c r="N166" s="124"/>
      <c r="O166" s="124"/>
      <c r="P166" s="124"/>
      <c r="Q166" s="124"/>
      <c r="R166" s="124"/>
      <c r="S166" s="126"/>
      <c r="T166" s="127"/>
      <c r="U166" s="124"/>
      <c r="V166" s="124"/>
      <c r="W166" s="124"/>
      <c r="X166" s="124"/>
      <c r="Y166" s="124"/>
      <c r="Z166" s="124"/>
      <c r="AA166" s="128"/>
      <c r="AT166" s="129" t="s">
        <v>140</v>
      </c>
      <c r="AU166" s="129" t="s">
        <v>82</v>
      </c>
      <c r="AV166" s="129" t="s">
        <v>82</v>
      </c>
      <c r="AW166" s="129" t="s">
        <v>103</v>
      </c>
      <c r="AX166" s="129" t="s">
        <v>70</v>
      </c>
      <c r="AY166" s="129" t="s">
        <v>129</v>
      </c>
    </row>
    <row r="167" spans="2:51" s="6" customFormat="1" ht="15.75" customHeight="1">
      <c r="B167" s="130"/>
      <c r="C167" s="131"/>
      <c r="D167" s="131"/>
      <c r="E167" s="131"/>
      <c r="F167" s="286" t="s">
        <v>142</v>
      </c>
      <c r="G167" s="287"/>
      <c r="H167" s="287"/>
      <c r="I167" s="287"/>
      <c r="J167" s="131"/>
      <c r="K167" s="132">
        <v>199.76</v>
      </c>
      <c r="L167" s="131"/>
      <c r="M167" s="131"/>
      <c r="N167" s="131"/>
      <c r="O167" s="131"/>
      <c r="P167" s="131"/>
      <c r="Q167" s="131"/>
      <c r="R167" s="131"/>
      <c r="S167" s="133"/>
      <c r="T167" s="134"/>
      <c r="U167" s="131"/>
      <c r="V167" s="131"/>
      <c r="W167" s="131"/>
      <c r="X167" s="131"/>
      <c r="Y167" s="131"/>
      <c r="Z167" s="131"/>
      <c r="AA167" s="135"/>
      <c r="AT167" s="136" t="s">
        <v>140</v>
      </c>
      <c r="AU167" s="136" t="s">
        <v>82</v>
      </c>
      <c r="AV167" s="136" t="s">
        <v>135</v>
      </c>
      <c r="AW167" s="136" t="s">
        <v>103</v>
      </c>
      <c r="AX167" s="136" t="s">
        <v>17</v>
      </c>
      <c r="AY167" s="136" t="s">
        <v>129</v>
      </c>
    </row>
    <row r="168" spans="2:65" s="6" customFormat="1" ht="15.75" customHeight="1">
      <c r="B168" s="21"/>
      <c r="C168" s="113" t="s">
        <v>7</v>
      </c>
      <c r="D168" s="113" t="s">
        <v>130</v>
      </c>
      <c r="E168" s="114" t="s">
        <v>265</v>
      </c>
      <c r="F168" s="277" t="s">
        <v>266</v>
      </c>
      <c r="G168" s="278"/>
      <c r="H168" s="278"/>
      <c r="I168" s="278"/>
      <c r="J168" s="116" t="s">
        <v>164</v>
      </c>
      <c r="K168" s="117">
        <v>199.76</v>
      </c>
      <c r="L168" s="279"/>
      <c r="M168" s="278"/>
      <c r="N168" s="280">
        <f>ROUND($L$168*$K$168,2)</f>
        <v>0</v>
      </c>
      <c r="O168" s="278"/>
      <c r="P168" s="278"/>
      <c r="Q168" s="278"/>
      <c r="R168" s="115" t="s">
        <v>134</v>
      </c>
      <c r="S168" s="41"/>
      <c r="T168" s="118"/>
      <c r="U168" s="119" t="s">
        <v>40</v>
      </c>
      <c r="V168" s="22"/>
      <c r="W168" s="22"/>
      <c r="X168" s="120">
        <v>0</v>
      </c>
      <c r="Y168" s="120">
        <f>$X$168*$K$168</f>
        <v>0</v>
      </c>
      <c r="Z168" s="120">
        <v>0</v>
      </c>
      <c r="AA168" s="121">
        <f>$Z$168*$K$168</f>
        <v>0</v>
      </c>
      <c r="AR168" s="75" t="s">
        <v>135</v>
      </c>
      <c r="AT168" s="75" t="s">
        <v>130</v>
      </c>
      <c r="AU168" s="75" t="s">
        <v>82</v>
      </c>
      <c r="AY168" s="6" t="s">
        <v>129</v>
      </c>
      <c r="BE168" s="122">
        <f>IF($U$168="základní",$N$168,0)</f>
        <v>0</v>
      </c>
      <c r="BF168" s="122">
        <f>IF($U$168="snížená",$N$168,0)</f>
        <v>0</v>
      </c>
      <c r="BG168" s="122">
        <f>IF($U$168="zákl. přenesená",$N$168,0)</f>
        <v>0</v>
      </c>
      <c r="BH168" s="122">
        <f>IF($U$168="sníž. přenesená",$N$168,0)</f>
        <v>0</v>
      </c>
      <c r="BI168" s="122">
        <f>IF($U$168="nulová",$N$168,0)</f>
        <v>0</v>
      </c>
      <c r="BJ168" s="75" t="s">
        <v>17</v>
      </c>
      <c r="BK168" s="122">
        <f>ROUND($L$168*$K$168,2)</f>
        <v>0</v>
      </c>
      <c r="BL168" s="75" t="s">
        <v>135</v>
      </c>
      <c r="BM168" s="75" t="s">
        <v>267</v>
      </c>
    </row>
    <row r="169" spans="2:47" s="6" customFormat="1" ht="16.5" customHeight="1">
      <c r="B169" s="21"/>
      <c r="C169" s="22"/>
      <c r="D169" s="22"/>
      <c r="E169" s="22"/>
      <c r="F169" s="281" t="s">
        <v>266</v>
      </c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41"/>
      <c r="T169" s="50"/>
      <c r="U169" s="22"/>
      <c r="V169" s="22"/>
      <c r="W169" s="22"/>
      <c r="X169" s="22"/>
      <c r="Y169" s="22"/>
      <c r="Z169" s="22"/>
      <c r="AA169" s="51"/>
      <c r="AT169" s="6" t="s">
        <v>138</v>
      </c>
      <c r="AU169" s="6" t="s">
        <v>82</v>
      </c>
    </row>
    <row r="170" spans="2:51" s="6" customFormat="1" ht="15.75" customHeight="1">
      <c r="B170" s="123"/>
      <c r="C170" s="124"/>
      <c r="D170" s="124"/>
      <c r="E170" s="124"/>
      <c r="F170" s="284" t="s">
        <v>268</v>
      </c>
      <c r="G170" s="285"/>
      <c r="H170" s="285"/>
      <c r="I170" s="285"/>
      <c r="J170" s="124"/>
      <c r="K170" s="125">
        <v>46.8</v>
      </c>
      <c r="L170" s="124"/>
      <c r="M170" s="124"/>
      <c r="N170" s="124"/>
      <c r="O170" s="124"/>
      <c r="P170" s="124"/>
      <c r="Q170" s="124"/>
      <c r="R170" s="124"/>
      <c r="S170" s="126"/>
      <c r="T170" s="127"/>
      <c r="U170" s="124"/>
      <c r="V170" s="124"/>
      <c r="W170" s="124"/>
      <c r="X170" s="124"/>
      <c r="Y170" s="124"/>
      <c r="Z170" s="124"/>
      <c r="AA170" s="128"/>
      <c r="AT170" s="129" t="s">
        <v>140</v>
      </c>
      <c r="AU170" s="129" t="s">
        <v>82</v>
      </c>
      <c r="AV170" s="129" t="s">
        <v>82</v>
      </c>
      <c r="AW170" s="129" t="s">
        <v>103</v>
      </c>
      <c r="AX170" s="129" t="s">
        <v>70</v>
      </c>
      <c r="AY170" s="129" t="s">
        <v>129</v>
      </c>
    </row>
    <row r="171" spans="2:51" s="6" customFormat="1" ht="15.75" customHeight="1">
      <c r="B171" s="123"/>
      <c r="C171" s="124"/>
      <c r="D171" s="124"/>
      <c r="E171" s="124"/>
      <c r="F171" s="284" t="s">
        <v>269</v>
      </c>
      <c r="G171" s="285"/>
      <c r="H171" s="285"/>
      <c r="I171" s="285"/>
      <c r="J171" s="124"/>
      <c r="K171" s="125">
        <v>27.84</v>
      </c>
      <c r="L171" s="124"/>
      <c r="M171" s="124"/>
      <c r="N171" s="124"/>
      <c r="O171" s="124"/>
      <c r="P171" s="124"/>
      <c r="Q171" s="124"/>
      <c r="R171" s="124"/>
      <c r="S171" s="126"/>
      <c r="T171" s="127"/>
      <c r="U171" s="124"/>
      <c r="V171" s="124"/>
      <c r="W171" s="124"/>
      <c r="X171" s="124"/>
      <c r="Y171" s="124"/>
      <c r="Z171" s="124"/>
      <c r="AA171" s="128"/>
      <c r="AT171" s="129" t="s">
        <v>140</v>
      </c>
      <c r="AU171" s="129" t="s">
        <v>82</v>
      </c>
      <c r="AV171" s="129" t="s">
        <v>82</v>
      </c>
      <c r="AW171" s="129" t="s">
        <v>103</v>
      </c>
      <c r="AX171" s="129" t="s">
        <v>70</v>
      </c>
      <c r="AY171" s="129" t="s">
        <v>129</v>
      </c>
    </row>
    <row r="172" spans="2:51" s="6" customFormat="1" ht="15.75" customHeight="1">
      <c r="B172" s="123"/>
      <c r="C172" s="124"/>
      <c r="D172" s="124"/>
      <c r="E172" s="124"/>
      <c r="F172" s="284" t="s">
        <v>270</v>
      </c>
      <c r="G172" s="285"/>
      <c r="H172" s="285"/>
      <c r="I172" s="285"/>
      <c r="J172" s="124"/>
      <c r="K172" s="125">
        <v>10.56</v>
      </c>
      <c r="L172" s="124"/>
      <c r="M172" s="124"/>
      <c r="N172" s="124"/>
      <c r="O172" s="124"/>
      <c r="P172" s="124"/>
      <c r="Q172" s="124"/>
      <c r="R172" s="124"/>
      <c r="S172" s="126"/>
      <c r="T172" s="127"/>
      <c r="U172" s="124"/>
      <c r="V172" s="124"/>
      <c r="W172" s="124"/>
      <c r="X172" s="124"/>
      <c r="Y172" s="124"/>
      <c r="Z172" s="124"/>
      <c r="AA172" s="128"/>
      <c r="AT172" s="129" t="s">
        <v>140</v>
      </c>
      <c r="AU172" s="129" t="s">
        <v>82</v>
      </c>
      <c r="AV172" s="129" t="s">
        <v>82</v>
      </c>
      <c r="AW172" s="129" t="s">
        <v>103</v>
      </c>
      <c r="AX172" s="129" t="s">
        <v>70</v>
      </c>
      <c r="AY172" s="129" t="s">
        <v>129</v>
      </c>
    </row>
    <row r="173" spans="2:51" s="6" customFormat="1" ht="15.75" customHeight="1">
      <c r="B173" s="123"/>
      <c r="C173" s="124"/>
      <c r="D173" s="124"/>
      <c r="E173" s="124"/>
      <c r="F173" s="284" t="s">
        <v>271</v>
      </c>
      <c r="G173" s="285"/>
      <c r="H173" s="285"/>
      <c r="I173" s="285"/>
      <c r="J173" s="124"/>
      <c r="K173" s="125">
        <v>-24</v>
      </c>
      <c r="L173" s="124"/>
      <c r="M173" s="124"/>
      <c r="N173" s="124"/>
      <c r="O173" s="124"/>
      <c r="P173" s="124"/>
      <c r="Q173" s="124"/>
      <c r="R173" s="124"/>
      <c r="S173" s="126"/>
      <c r="T173" s="127"/>
      <c r="U173" s="124"/>
      <c r="V173" s="124"/>
      <c r="W173" s="124"/>
      <c r="X173" s="124"/>
      <c r="Y173" s="124"/>
      <c r="Z173" s="124"/>
      <c r="AA173" s="128"/>
      <c r="AT173" s="129" t="s">
        <v>140</v>
      </c>
      <c r="AU173" s="129" t="s">
        <v>82</v>
      </c>
      <c r="AV173" s="129" t="s">
        <v>82</v>
      </c>
      <c r="AW173" s="129" t="s">
        <v>103</v>
      </c>
      <c r="AX173" s="129" t="s">
        <v>70</v>
      </c>
      <c r="AY173" s="129" t="s">
        <v>129</v>
      </c>
    </row>
    <row r="174" spans="2:51" s="6" customFormat="1" ht="15.75" customHeight="1">
      <c r="B174" s="123"/>
      <c r="C174" s="124"/>
      <c r="D174" s="124"/>
      <c r="E174" s="124"/>
      <c r="F174" s="284" t="s">
        <v>272</v>
      </c>
      <c r="G174" s="285"/>
      <c r="H174" s="285"/>
      <c r="I174" s="285"/>
      <c r="J174" s="124"/>
      <c r="K174" s="125">
        <v>-12.44</v>
      </c>
      <c r="L174" s="124"/>
      <c r="M174" s="124"/>
      <c r="N174" s="124"/>
      <c r="O174" s="124"/>
      <c r="P174" s="124"/>
      <c r="Q174" s="124"/>
      <c r="R174" s="124"/>
      <c r="S174" s="126"/>
      <c r="T174" s="127"/>
      <c r="U174" s="124"/>
      <c r="V174" s="124"/>
      <c r="W174" s="124"/>
      <c r="X174" s="124"/>
      <c r="Y174" s="124"/>
      <c r="Z174" s="124"/>
      <c r="AA174" s="128"/>
      <c r="AT174" s="129" t="s">
        <v>140</v>
      </c>
      <c r="AU174" s="129" t="s">
        <v>82</v>
      </c>
      <c r="AV174" s="129" t="s">
        <v>82</v>
      </c>
      <c r="AW174" s="129" t="s">
        <v>103</v>
      </c>
      <c r="AX174" s="129" t="s">
        <v>70</v>
      </c>
      <c r="AY174" s="129" t="s">
        <v>129</v>
      </c>
    </row>
    <row r="175" spans="2:51" s="6" customFormat="1" ht="15.75" customHeight="1">
      <c r="B175" s="123"/>
      <c r="C175" s="124"/>
      <c r="D175" s="124"/>
      <c r="E175" s="124"/>
      <c r="F175" s="284" t="s">
        <v>273</v>
      </c>
      <c r="G175" s="285"/>
      <c r="H175" s="285"/>
      <c r="I175" s="285"/>
      <c r="J175" s="124"/>
      <c r="K175" s="125">
        <v>151</v>
      </c>
      <c r="L175" s="124"/>
      <c r="M175" s="124"/>
      <c r="N175" s="124"/>
      <c r="O175" s="124"/>
      <c r="P175" s="124"/>
      <c r="Q175" s="124"/>
      <c r="R175" s="124"/>
      <c r="S175" s="126"/>
      <c r="T175" s="127"/>
      <c r="U175" s="124"/>
      <c r="V175" s="124"/>
      <c r="W175" s="124"/>
      <c r="X175" s="124"/>
      <c r="Y175" s="124"/>
      <c r="Z175" s="124"/>
      <c r="AA175" s="128"/>
      <c r="AT175" s="129" t="s">
        <v>140</v>
      </c>
      <c r="AU175" s="129" t="s">
        <v>82</v>
      </c>
      <c r="AV175" s="129" t="s">
        <v>82</v>
      </c>
      <c r="AW175" s="129" t="s">
        <v>103</v>
      </c>
      <c r="AX175" s="129" t="s">
        <v>70</v>
      </c>
      <c r="AY175" s="129" t="s">
        <v>129</v>
      </c>
    </row>
    <row r="176" spans="2:51" s="6" customFormat="1" ht="15.75" customHeight="1">
      <c r="B176" s="130"/>
      <c r="C176" s="131"/>
      <c r="D176" s="131"/>
      <c r="E176" s="131" t="s">
        <v>83</v>
      </c>
      <c r="F176" s="286" t="s">
        <v>142</v>
      </c>
      <c r="G176" s="287"/>
      <c r="H176" s="287"/>
      <c r="I176" s="287"/>
      <c r="J176" s="131"/>
      <c r="K176" s="132">
        <v>199.76</v>
      </c>
      <c r="L176" s="131"/>
      <c r="M176" s="131"/>
      <c r="N176" s="131"/>
      <c r="O176" s="131"/>
      <c r="P176" s="131"/>
      <c r="Q176" s="131"/>
      <c r="R176" s="131"/>
      <c r="S176" s="133"/>
      <c r="T176" s="134"/>
      <c r="U176" s="131"/>
      <c r="V176" s="131"/>
      <c r="W176" s="131"/>
      <c r="X176" s="131"/>
      <c r="Y176" s="131"/>
      <c r="Z176" s="131"/>
      <c r="AA176" s="135"/>
      <c r="AT176" s="136" t="s">
        <v>140</v>
      </c>
      <c r="AU176" s="136" t="s">
        <v>82</v>
      </c>
      <c r="AV176" s="136" t="s">
        <v>135</v>
      </c>
      <c r="AW176" s="136" t="s">
        <v>103</v>
      </c>
      <c r="AX176" s="136" t="s">
        <v>17</v>
      </c>
      <c r="AY176" s="136" t="s">
        <v>129</v>
      </c>
    </row>
    <row r="177" spans="2:65" s="6" customFormat="1" ht="27" customHeight="1">
      <c r="B177" s="21"/>
      <c r="C177" s="113" t="s">
        <v>274</v>
      </c>
      <c r="D177" s="113" t="s">
        <v>130</v>
      </c>
      <c r="E177" s="114" t="s">
        <v>275</v>
      </c>
      <c r="F177" s="277" t="s">
        <v>276</v>
      </c>
      <c r="G177" s="278"/>
      <c r="H177" s="278"/>
      <c r="I177" s="278"/>
      <c r="J177" s="116" t="s">
        <v>164</v>
      </c>
      <c r="K177" s="117">
        <v>12.44</v>
      </c>
      <c r="L177" s="279"/>
      <c r="M177" s="278"/>
      <c r="N177" s="280">
        <f>ROUND($L$177*$K$177,2)</f>
        <v>0</v>
      </c>
      <c r="O177" s="278"/>
      <c r="P177" s="278"/>
      <c r="Q177" s="278"/>
      <c r="R177" s="115" t="s">
        <v>134</v>
      </c>
      <c r="S177" s="41"/>
      <c r="T177" s="118"/>
      <c r="U177" s="119" t="s">
        <v>40</v>
      </c>
      <c r="V177" s="22"/>
      <c r="W177" s="22"/>
      <c r="X177" s="120">
        <v>0</v>
      </c>
      <c r="Y177" s="120">
        <f>$X$177*$K$177</f>
        <v>0</v>
      </c>
      <c r="Z177" s="120">
        <v>0</v>
      </c>
      <c r="AA177" s="121">
        <f>$Z$177*$K$177</f>
        <v>0</v>
      </c>
      <c r="AR177" s="75" t="s">
        <v>135</v>
      </c>
      <c r="AT177" s="75" t="s">
        <v>130</v>
      </c>
      <c r="AU177" s="75" t="s">
        <v>82</v>
      </c>
      <c r="AY177" s="6" t="s">
        <v>129</v>
      </c>
      <c r="BE177" s="122">
        <f>IF($U$177="základní",$N$177,0)</f>
        <v>0</v>
      </c>
      <c r="BF177" s="122">
        <f>IF($U$177="snížená",$N$177,0)</f>
        <v>0</v>
      </c>
      <c r="BG177" s="122">
        <f>IF($U$177="zákl. přenesená",$N$177,0)</f>
        <v>0</v>
      </c>
      <c r="BH177" s="122">
        <f>IF($U$177="sníž. přenesená",$N$177,0)</f>
        <v>0</v>
      </c>
      <c r="BI177" s="122">
        <f>IF($U$177="nulová",$N$177,0)</f>
        <v>0</v>
      </c>
      <c r="BJ177" s="75" t="s">
        <v>17</v>
      </c>
      <c r="BK177" s="122">
        <f>ROUND($L$177*$K$177,2)</f>
        <v>0</v>
      </c>
      <c r="BL177" s="75" t="s">
        <v>135</v>
      </c>
      <c r="BM177" s="75" t="s">
        <v>277</v>
      </c>
    </row>
    <row r="178" spans="2:47" s="6" customFormat="1" ht="16.5" customHeight="1">
      <c r="B178" s="21"/>
      <c r="C178" s="22"/>
      <c r="D178" s="22"/>
      <c r="E178" s="22"/>
      <c r="F178" s="281" t="s">
        <v>278</v>
      </c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41"/>
      <c r="T178" s="50"/>
      <c r="U178" s="22"/>
      <c r="V178" s="22"/>
      <c r="W178" s="22"/>
      <c r="X178" s="22"/>
      <c r="Y178" s="22"/>
      <c r="Z178" s="22"/>
      <c r="AA178" s="51"/>
      <c r="AT178" s="6" t="s">
        <v>138</v>
      </c>
      <c r="AU178" s="6" t="s">
        <v>82</v>
      </c>
    </row>
    <row r="179" spans="2:51" s="6" customFormat="1" ht="15.75" customHeight="1">
      <c r="B179" s="123"/>
      <c r="C179" s="124"/>
      <c r="D179" s="124"/>
      <c r="E179" s="124"/>
      <c r="F179" s="284" t="s">
        <v>208</v>
      </c>
      <c r="G179" s="285"/>
      <c r="H179" s="285"/>
      <c r="I179" s="285"/>
      <c r="J179" s="124"/>
      <c r="K179" s="125">
        <v>7.8</v>
      </c>
      <c r="L179" s="124"/>
      <c r="M179" s="124"/>
      <c r="N179" s="124"/>
      <c r="O179" s="124"/>
      <c r="P179" s="124"/>
      <c r="Q179" s="124"/>
      <c r="R179" s="124"/>
      <c r="S179" s="126"/>
      <c r="T179" s="127"/>
      <c r="U179" s="124"/>
      <c r="V179" s="124"/>
      <c r="W179" s="124"/>
      <c r="X179" s="124"/>
      <c r="Y179" s="124"/>
      <c r="Z179" s="124"/>
      <c r="AA179" s="128"/>
      <c r="AT179" s="129" t="s">
        <v>140</v>
      </c>
      <c r="AU179" s="129" t="s">
        <v>82</v>
      </c>
      <c r="AV179" s="129" t="s">
        <v>82</v>
      </c>
      <c r="AW179" s="129" t="s">
        <v>103</v>
      </c>
      <c r="AX179" s="129" t="s">
        <v>70</v>
      </c>
      <c r="AY179" s="129" t="s">
        <v>129</v>
      </c>
    </row>
    <row r="180" spans="2:51" s="6" customFormat="1" ht="15.75" customHeight="1">
      <c r="B180" s="123"/>
      <c r="C180" s="124"/>
      <c r="D180" s="124"/>
      <c r="E180" s="124"/>
      <c r="F180" s="284" t="s">
        <v>241</v>
      </c>
      <c r="G180" s="285"/>
      <c r="H180" s="285"/>
      <c r="I180" s="285"/>
      <c r="J180" s="124"/>
      <c r="K180" s="125">
        <v>4.64</v>
      </c>
      <c r="L180" s="124"/>
      <c r="M180" s="124"/>
      <c r="N180" s="124"/>
      <c r="O180" s="124"/>
      <c r="P180" s="124"/>
      <c r="Q180" s="124"/>
      <c r="R180" s="124"/>
      <c r="S180" s="126"/>
      <c r="T180" s="127"/>
      <c r="U180" s="124"/>
      <c r="V180" s="124"/>
      <c r="W180" s="124"/>
      <c r="X180" s="124"/>
      <c r="Y180" s="124"/>
      <c r="Z180" s="124"/>
      <c r="AA180" s="128"/>
      <c r="AT180" s="129" t="s">
        <v>140</v>
      </c>
      <c r="AU180" s="129" t="s">
        <v>82</v>
      </c>
      <c r="AV180" s="129" t="s">
        <v>82</v>
      </c>
      <c r="AW180" s="129" t="s">
        <v>103</v>
      </c>
      <c r="AX180" s="129" t="s">
        <v>70</v>
      </c>
      <c r="AY180" s="129" t="s">
        <v>129</v>
      </c>
    </row>
    <row r="181" spans="2:51" s="6" customFormat="1" ht="15.75" customHeight="1">
      <c r="B181" s="130"/>
      <c r="C181" s="131"/>
      <c r="D181" s="131"/>
      <c r="E181" s="131" t="s">
        <v>92</v>
      </c>
      <c r="F181" s="286" t="s">
        <v>142</v>
      </c>
      <c r="G181" s="287"/>
      <c r="H181" s="287"/>
      <c r="I181" s="287"/>
      <c r="J181" s="131"/>
      <c r="K181" s="132">
        <v>12.44</v>
      </c>
      <c r="L181" s="131"/>
      <c r="M181" s="131"/>
      <c r="N181" s="131"/>
      <c r="O181" s="131"/>
      <c r="P181" s="131"/>
      <c r="Q181" s="131"/>
      <c r="R181" s="131"/>
      <c r="S181" s="133"/>
      <c r="T181" s="134"/>
      <c r="U181" s="131"/>
      <c r="V181" s="131"/>
      <c r="W181" s="131"/>
      <c r="X181" s="131"/>
      <c r="Y181" s="131"/>
      <c r="Z181" s="131"/>
      <c r="AA181" s="135"/>
      <c r="AT181" s="136" t="s">
        <v>140</v>
      </c>
      <c r="AU181" s="136" t="s">
        <v>82</v>
      </c>
      <c r="AV181" s="136" t="s">
        <v>135</v>
      </c>
      <c r="AW181" s="136" t="s">
        <v>103</v>
      </c>
      <c r="AX181" s="136" t="s">
        <v>17</v>
      </c>
      <c r="AY181" s="136" t="s">
        <v>129</v>
      </c>
    </row>
    <row r="182" spans="2:65" s="6" customFormat="1" ht="15.75" customHeight="1">
      <c r="B182" s="21"/>
      <c r="C182" s="113" t="s">
        <v>279</v>
      </c>
      <c r="D182" s="113" t="s">
        <v>130</v>
      </c>
      <c r="E182" s="114" t="s">
        <v>280</v>
      </c>
      <c r="F182" s="277" t="s">
        <v>281</v>
      </c>
      <c r="G182" s="278"/>
      <c r="H182" s="278"/>
      <c r="I182" s="278"/>
      <c r="J182" s="116" t="s">
        <v>133</v>
      </c>
      <c r="K182" s="117">
        <v>5643.5</v>
      </c>
      <c r="L182" s="279"/>
      <c r="M182" s="278"/>
      <c r="N182" s="280">
        <f>ROUND($L$182*$K$182,2)</f>
        <v>0</v>
      </c>
      <c r="O182" s="278"/>
      <c r="P182" s="278"/>
      <c r="Q182" s="278"/>
      <c r="R182" s="115" t="s">
        <v>134</v>
      </c>
      <c r="S182" s="41"/>
      <c r="T182" s="118"/>
      <c r="U182" s="119" t="s">
        <v>40</v>
      </c>
      <c r="V182" s="22"/>
      <c r="W182" s="22"/>
      <c r="X182" s="120">
        <v>0</v>
      </c>
      <c r="Y182" s="120">
        <f>$X$182*$K$182</f>
        <v>0</v>
      </c>
      <c r="Z182" s="120">
        <v>0</v>
      </c>
      <c r="AA182" s="121">
        <f>$Z$182*$K$182</f>
        <v>0</v>
      </c>
      <c r="AR182" s="75" t="s">
        <v>135</v>
      </c>
      <c r="AT182" s="75" t="s">
        <v>130</v>
      </c>
      <c r="AU182" s="75" t="s">
        <v>82</v>
      </c>
      <c r="AY182" s="6" t="s">
        <v>129</v>
      </c>
      <c r="BE182" s="122">
        <f>IF($U$182="základní",$N$182,0)</f>
        <v>0</v>
      </c>
      <c r="BF182" s="122">
        <f>IF($U$182="snížená",$N$182,0)</f>
        <v>0</v>
      </c>
      <c r="BG182" s="122">
        <f>IF($U$182="zákl. přenesená",$N$182,0)</f>
        <v>0</v>
      </c>
      <c r="BH182" s="122">
        <f>IF($U$182="sníž. přenesená",$N$182,0)</f>
        <v>0</v>
      </c>
      <c r="BI182" s="122">
        <f>IF($U$182="nulová",$N$182,0)</f>
        <v>0</v>
      </c>
      <c r="BJ182" s="75" t="s">
        <v>17</v>
      </c>
      <c r="BK182" s="122">
        <f>ROUND($L$182*$K$182,2)</f>
        <v>0</v>
      </c>
      <c r="BL182" s="75" t="s">
        <v>135</v>
      </c>
      <c r="BM182" s="75" t="s">
        <v>282</v>
      </c>
    </row>
    <row r="183" spans="2:47" s="6" customFormat="1" ht="16.5" customHeight="1">
      <c r="B183" s="21"/>
      <c r="C183" s="22"/>
      <c r="D183" s="22"/>
      <c r="E183" s="22"/>
      <c r="F183" s="281" t="s">
        <v>283</v>
      </c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41"/>
      <c r="T183" s="50"/>
      <c r="U183" s="22"/>
      <c r="V183" s="22"/>
      <c r="W183" s="22"/>
      <c r="X183" s="22"/>
      <c r="Y183" s="22"/>
      <c r="Z183" s="22"/>
      <c r="AA183" s="51"/>
      <c r="AT183" s="6" t="s">
        <v>138</v>
      </c>
      <c r="AU183" s="6" t="s">
        <v>82</v>
      </c>
    </row>
    <row r="184" spans="2:51" s="6" customFormat="1" ht="15.75" customHeight="1">
      <c r="B184" s="137"/>
      <c r="C184" s="138"/>
      <c r="D184" s="138"/>
      <c r="E184" s="138"/>
      <c r="F184" s="294" t="s">
        <v>284</v>
      </c>
      <c r="G184" s="295"/>
      <c r="H184" s="295"/>
      <c r="I184" s="295"/>
      <c r="J184" s="138"/>
      <c r="K184" s="138"/>
      <c r="L184" s="138"/>
      <c r="M184" s="138"/>
      <c r="N184" s="138"/>
      <c r="O184" s="138"/>
      <c r="P184" s="138"/>
      <c r="Q184" s="138"/>
      <c r="R184" s="138"/>
      <c r="S184" s="139"/>
      <c r="T184" s="140"/>
      <c r="U184" s="138"/>
      <c r="V184" s="138"/>
      <c r="W184" s="138"/>
      <c r="X184" s="138"/>
      <c r="Y184" s="138"/>
      <c r="Z184" s="138"/>
      <c r="AA184" s="141"/>
      <c r="AT184" s="142" t="s">
        <v>140</v>
      </c>
      <c r="AU184" s="142" t="s">
        <v>82</v>
      </c>
      <c r="AV184" s="142" t="s">
        <v>17</v>
      </c>
      <c r="AW184" s="142" t="s">
        <v>103</v>
      </c>
      <c r="AX184" s="142" t="s">
        <v>70</v>
      </c>
      <c r="AY184" s="142" t="s">
        <v>129</v>
      </c>
    </row>
    <row r="185" spans="2:51" s="6" customFormat="1" ht="15.75" customHeight="1">
      <c r="B185" s="123"/>
      <c r="C185" s="124"/>
      <c r="D185" s="124"/>
      <c r="E185" s="124"/>
      <c r="F185" s="284" t="s">
        <v>285</v>
      </c>
      <c r="G185" s="285"/>
      <c r="H185" s="285"/>
      <c r="I185" s="285"/>
      <c r="J185" s="124"/>
      <c r="K185" s="125">
        <v>12</v>
      </c>
      <c r="L185" s="124"/>
      <c r="M185" s="124"/>
      <c r="N185" s="124"/>
      <c r="O185" s="124"/>
      <c r="P185" s="124"/>
      <c r="Q185" s="124"/>
      <c r="R185" s="124"/>
      <c r="S185" s="126"/>
      <c r="T185" s="127"/>
      <c r="U185" s="124"/>
      <c r="V185" s="124"/>
      <c r="W185" s="124"/>
      <c r="X185" s="124"/>
      <c r="Y185" s="124"/>
      <c r="Z185" s="124"/>
      <c r="AA185" s="128"/>
      <c r="AT185" s="129" t="s">
        <v>140</v>
      </c>
      <c r="AU185" s="129" t="s">
        <v>82</v>
      </c>
      <c r="AV185" s="129" t="s">
        <v>82</v>
      </c>
      <c r="AW185" s="129" t="s">
        <v>103</v>
      </c>
      <c r="AX185" s="129" t="s">
        <v>70</v>
      </c>
      <c r="AY185" s="129" t="s">
        <v>129</v>
      </c>
    </row>
    <row r="186" spans="2:51" s="6" customFormat="1" ht="15.75" customHeight="1">
      <c r="B186" s="123"/>
      <c r="C186" s="124"/>
      <c r="D186" s="124"/>
      <c r="E186" s="124"/>
      <c r="F186" s="284" t="s">
        <v>286</v>
      </c>
      <c r="G186" s="285"/>
      <c r="H186" s="285"/>
      <c r="I186" s="285"/>
      <c r="J186" s="124"/>
      <c r="K186" s="125">
        <v>12</v>
      </c>
      <c r="L186" s="124"/>
      <c r="M186" s="124"/>
      <c r="N186" s="124"/>
      <c r="O186" s="124"/>
      <c r="P186" s="124"/>
      <c r="Q186" s="124"/>
      <c r="R186" s="124"/>
      <c r="S186" s="126"/>
      <c r="T186" s="127"/>
      <c r="U186" s="124"/>
      <c r="V186" s="124"/>
      <c r="W186" s="124"/>
      <c r="X186" s="124"/>
      <c r="Y186" s="124"/>
      <c r="Z186" s="124"/>
      <c r="AA186" s="128"/>
      <c r="AT186" s="129" t="s">
        <v>140</v>
      </c>
      <c r="AU186" s="129" t="s">
        <v>82</v>
      </c>
      <c r="AV186" s="129" t="s">
        <v>82</v>
      </c>
      <c r="AW186" s="129" t="s">
        <v>103</v>
      </c>
      <c r="AX186" s="129" t="s">
        <v>70</v>
      </c>
      <c r="AY186" s="129" t="s">
        <v>129</v>
      </c>
    </row>
    <row r="187" spans="2:51" s="6" customFormat="1" ht="15.75" customHeight="1">
      <c r="B187" s="123"/>
      <c r="C187" s="124"/>
      <c r="D187" s="124"/>
      <c r="E187" s="124"/>
      <c r="F187" s="284" t="s">
        <v>287</v>
      </c>
      <c r="G187" s="285"/>
      <c r="H187" s="285"/>
      <c r="I187" s="285"/>
      <c r="J187" s="124"/>
      <c r="K187" s="125">
        <v>12</v>
      </c>
      <c r="L187" s="124"/>
      <c r="M187" s="124"/>
      <c r="N187" s="124"/>
      <c r="O187" s="124"/>
      <c r="P187" s="124"/>
      <c r="Q187" s="124"/>
      <c r="R187" s="124"/>
      <c r="S187" s="126"/>
      <c r="T187" s="127"/>
      <c r="U187" s="124"/>
      <c r="V187" s="124"/>
      <c r="W187" s="124"/>
      <c r="X187" s="124"/>
      <c r="Y187" s="124"/>
      <c r="Z187" s="124"/>
      <c r="AA187" s="128"/>
      <c r="AT187" s="129" t="s">
        <v>140</v>
      </c>
      <c r="AU187" s="129" t="s">
        <v>82</v>
      </c>
      <c r="AV187" s="129" t="s">
        <v>82</v>
      </c>
      <c r="AW187" s="129" t="s">
        <v>103</v>
      </c>
      <c r="AX187" s="129" t="s">
        <v>70</v>
      </c>
      <c r="AY187" s="129" t="s">
        <v>129</v>
      </c>
    </row>
    <row r="188" spans="2:51" s="6" customFormat="1" ht="15.75" customHeight="1">
      <c r="B188" s="123"/>
      <c r="C188" s="124"/>
      <c r="D188" s="124"/>
      <c r="E188" s="124"/>
      <c r="F188" s="284" t="s">
        <v>288</v>
      </c>
      <c r="G188" s="285"/>
      <c r="H188" s="285"/>
      <c r="I188" s="285"/>
      <c r="J188" s="124"/>
      <c r="K188" s="125">
        <v>12</v>
      </c>
      <c r="L188" s="124"/>
      <c r="M188" s="124"/>
      <c r="N188" s="124"/>
      <c r="O188" s="124"/>
      <c r="P188" s="124"/>
      <c r="Q188" s="124"/>
      <c r="R188" s="124"/>
      <c r="S188" s="126"/>
      <c r="T188" s="127"/>
      <c r="U188" s="124"/>
      <c r="V188" s="124"/>
      <c r="W188" s="124"/>
      <c r="X188" s="124"/>
      <c r="Y188" s="124"/>
      <c r="Z188" s="124"/>
      <c r="AA188" s="128"/>
      <c r="AT188" s="129" t="s">
        <v>140</v>
      </c>
      <c r="AU188" s="129" t="s">
        <v>82</v>
      </c>
      <c r="AV188" s="129" t="s">
        <v>82</v>
      </c>
      <c r="AW188" s="129" t="s">
        <v>103</v>
      </c>
      <c r="AX188" s="129" t="s">
        <v>70</v>
      </c>
      <c r="AY188" s="129" t="s">
        <v>129</v>
      </c>
    </row>
    <row r="189" spans="2:51" s="6" customFormat="1" ht="15.75" customHeight="1">
      <c r="B189" s="123"/>
      <c r="C189" s="124"/>
      <c r="D189" s="124"/>
      <c r="E189" s="124"/>
      <c r="F189" s="284" t="s">
        <v>289</v>
      </c>
      <c r="G189" s="285"/>
      <c r="H189" s="285"/>
      <c r="I189" s="285"/>
      <c r="J189" s="124"/>
      <c r="K189" s="125">
        <v>12</v>
      </c>
      <c r="L189" s="124"/>
      <c r="M189" s="124"/>
      <c r="N189" s="124"/>
      <c r="O189" s="124"/>
      <c r="P189" s="124"/>
      <c r="Q189" s="124"/>
      <c r="R189" s="124"/>
      <c r="S189" s="126"/>
      <c r="T189" s="127"/>
      <c r="U189" s="124"/>
      <c r="V189" s="124"/>
      <c r="W189" s="124"/>
      <c r="X189" s="124"/>
      <c r="Y189" s="124"/>
      <c r="Z189" s="124"/>
      <c r="AA189" s="128"/>
      <c r="AT189" s="129" t="s">
        <v>140</v>
      </c>
      <c r="AU189" s="129" t="s">
        <v>82</v>
      </c>
      <c r="AV189" s="129" t="s">
        <v>82</v>
      </c>
      <c r="AW189" s="129" t="s">
        <v>103</v>
      </c>
      <c r="AX189" s="129" t="s">
        <v>70</v>
      </c>
      <c r="AY189" s="129" t="s">
        <v>129</v>
      </c>
    </row>
    <row r="190" spans="2:51" s="6" customFormat="1" ht="15.75" customHeight="1">
      <c r="B190" s="123"/>
      <c r="C190" s="124"/>
      <c r="D190" s="124"/>
      <c r="E190" s="124"/>
      <c r="F190" s="284" t="s">
        <v>290</v>
      </c>
      <c r="G190" s="285"/>
      <c r="H190" s="285"/>
      <c r="I190" s="285"/>
      <c r="J190" s="124"/>
      <c r="K190" s="125">
        <v>12</v>
      </c>
      <c r="L190" s="124"/>
      <c r="M190" s="124"/>
      <c r="N190" s="124"/>
      <c r="O190" s="124"/>
      <c r="P190" s="124"/>
      <c r="Q190" s="124"/>
      <c r="R190" s="124"/>
      <c r="S190" s="126"/>
      <c r="T190" s="127"/>
      <c r="U190" s="124"/>
      <c r="V190" s="124"/>
      <c r="W190" s="124"/>
      <c r="X190" s="124"/>
      <c r="Y190" s="124"/>
      <c r="Z190" s="124"/>
      <c r="AA190" s="128"/>
      <c r="AT190" s="129" t="s">
        <v>140</v>
      </c>
      <c r="AU190" s="129" t="s">
        <v>82</v>
      </c>
      <c r="AV190" s="129" t="s">
        <v>82</v>
      </c>
      <c r="AW190" s="129" t="s">
        <v>103</v>
      </c>
      <c r="AX190" s="129" t="s">
        <v>70</v>
      </c>
      <c r="AY190" s="129" t="s">
        <v>129</v>
      </c>
    </row>
    <row r="191" spans="2:51" s="6" customFormat="1" ht="15.75" customHeight="1">
      <c r="B191" s="123"/>
      <c r="C191" s="124"/>
      <c r="D191" s="124"/>
      <c r="E191" s="124"/>
      <c r="F191" s="284" t="s">
        <v>291</v>
      </c>
      <c r="G191" s="285"/>
      <c r="H191" s="285"/>
      <c r="I191" s="285"/>
      <c r="J191" s="124"/>
      <c r="K191" s="125">
        <v>12</v>
      </c>
      <c r="L191" s="124"/>
      <c r="M191" s="124"/>
      <c r="N191" s="124"/>
      <c r="O191" s="124"/>
      <c r="P191" s="124"/>
      <c r="Q191" s="124"/>
      <c r="R191" s="124"/>
      <c r="S191" s="126"/>
      <c r="T191" s="127"/>
      <c r="U191" s="124"/>
      <c r="V191" s="124"/>
      <c r="W191" s="124"/>
      <c r="X191" s="124"/>
      <c r="Y191" s="124"/>
      <c r="Z191" s="124"/>
      <c r="AA191" s="128"/>
      <c r="AT191" s="129" t="s">
        <v>140</v>
      </c>
      <c r="AU191" s="129" t="s">
        <v>82</v>
      </c>
      <c r="AV191" s="129" t="s">
        <v>82</v>
      </c>
      <c r="AW191" s="129" t="s">
        <v>103</v>
      </c>
      <c r="AX191" s="129" t="s">
        <v>70</v>
      </c>
      <c r="AY191" s="129" t="s">
        <v>129</v>
      </c>
    </row>
    <row r="192" spans="2:51" s="6" customFormat="1" ht="15.75" customHeight="1">
      <c r="B192" s="123"/>
      <c r="C192" s="124"/>
      <c r="D192" s="124"/>
      <c r="E192" s="124"/>
      <c r="F192" s="284" t="s">
        <v>292</v>
      </c>
      <c r="G192" s="285"/>
      <c r="H192" s="285"/>
      <c r="I192" s="285"/>
      <c r="J192" s="124"/>
      <c r="K192" s="125">
        <v>12</v>
      </c>
      <c r="L192" s="124"/>
      <c r="M192" s="124"/>
      <c r="N192" s="124"/>
      <c r="O192" s="124"/>
      <c r="P192" s="124"/>
      <c r="Q192" s="124"/>
      <c r="R192" s="124"/>
      <c r="S192" s="126"/>
      <c r="T192" s="127"/>
      <c r="U192" s="124"/>
      <c r="V192" s="124"/>
      <c r="W192" s="124"/>
      <c r="X192" s="124"/>
      <c r="Y192" s="124"/>
      <c r="Z192" s="124"/>
      <c r="AA192" s="128"/>
      <c r="AT192" s="129" t="s">
        <v>140</v>
      </c>
      <c r="AU192" s="129" t="s">
        <v>82</v>
      </c>
      <c r="AV192" s="129" t="s">
        <v>82</v>
      </c>
      <c r="AW192" s="129" t="s">
        <v>103</v>
      </c>
      <c r="AX192" s="129" t="s">
        <v>70</v>
      </c>
      <c r="AY192" s="129" t="s">
        <v>129</v>
      </c>
    </row>
    <row r="193" spans="2:51" s="6" customFormat="1" ht="15.75" customHeight="1">
      <c r="B193" s="123"/>
      <c r="C193" s="124"/>
      <c r="D193" s="124"/>
      <c r="E193" s="124"/>
      <c r="F193" s="284" t="s">
        <v>293</v>
      </c>
      <c r="G193" s="285"/>
      <c r="H193" s="285"/>
      <c r="I193" s="285"/>
      <c r="J193" s="124"/>
      <c r="K193" s="125">
        <v>12</v>
      </c>
      <c r="L193" s="124"/>
      <c r="M193" s="124"/>
      <c r="N193" s="124"/>
      <c r="O193" s="124"/>
      <c r="P193" s="124"/>
      <c r="Q193" s="124"/>
      <c r="R193" s="124"/>
      <c r="S193" s="126"/>
      <c r="T193" s="127"/>
      <c r="U193" s="124"/>
      <c r="V193" s="124"/>
      <c r="W193" s="124"/>
      <c r="X193" s="124"/>
      <c r="Y193" s="124"/>
      <c r="Z193" s="124"/>
      <c r="AA193" s="128"/>
      <c r="AT193" s="129" t="s">
        <v>140</v>
      </c>
      <c r="AU193" s="129" t="s">
        <v>82</v>
      </c>
      <c r="AV193" s="129" t="s">
        <v>82</v>
      </c>
      <c r="AW193" s="129" t="s">
        <v>103</v>
      </c>
      <c r="AX193" s="129" t="s">
        <v>70</v>
      </c>
      <c r="AY193" s="129" t="s">
        <v>129</v>
      </c>
    </row>
    <row r="194" spans="2:51" s="6" customFormat="1" ht="15.75" customHeight="1">
      <c r="B194" s="123"/>
      <c r="C194" s="124"/>
      <c r="D194" s="124"/>
      <c r="E194" s="124"/>
      <c r="F194" s="284" t="s">
        <v>294</v>
      </c>
      <c r="G194" s="285"/>
      <c r="H194" s="285"/>
      <c r="I194" s="285"/>
      <c r="J194" s="124"/>
      <c r="K194" s="125">
        <v>12</v>
      </c>
      <c r="L194" s="124"/>
      <c r="M194" s="124"/>
      <c r="N194" s="124"/>
      <c r="O194" s="124"/>
      <c r="P194" s="124"/>
      <c r="Q194" s="124"/>
      <c r="R194" s="124"/>
      <c r="S194" s="126"/>
      <c r="T194" s="127"/>
      <c r="U194" s="124"/>
      <c r="V194" s="124"/>
      <c r="W194" s="124"/>
      <c r="X194" s="124"/>
      <c r="Y194" s="124"/>
      <c r="Z194" s="124"/>
      <c r="AA194" s="128"/>
      <c r="AT194" s="129" t="s">
        <v>140</v>
      </c>
      <c r="AU194" s="129" t="s">
        <v>82</v>
      </c>
      <c r="AV194" s="129" t="s">
        <v>82</v>
      </c>
      <c r="AW194" s="129" t="s">
        <v>103</v>
      </c>
      <c r="AX194" s="129" t="s">
        <v>70</v>
      </c>
      <c r="AY194" s="129" t="s">
        <v>129</v>
      </c>
    </row>
    <row r="195" spans="2:51" s="6" customFormat="1" ht="15.75" customHeight="1">
      <c r="B195" s="123"/>
      <c r="C195" s="124"/>
      <c r="D195" s="124"/>
      <c r="E195" s="124"/>
      <c r="F195" s="284" t="s">
        <v>141</v>
      </c>
      <c r="G195" s="285"/>
      <c r="H195" s="285"/>
      <c r="I195" s="285"/>
      <c r="J195" s="124"/>
      <c r="K195" s="125">
        <v>84</v>
      </c>
      <c r="L195" s="124"/>
      <c r="M195" s="124"/>
      <c r="N195" s="124"/>
      <c r="O195" s="124"/>
      <c r="P195" s="124"/>
      <c r="Q195" s="124"/>
      <c r="R195" s="124"/>
      <c r="S195" s="126"/>
      <c r="T195" s="127"/>
      <c r="U195" s="124"/>
      <c r="V195" s="124"/>
      <c r="W195" s="124"/>
      <c r="X195" s="124"/>
      <c r="Y195" s="124"/>
      <c r="Z195" s="124"/>
      <c r="AA195" s="128"/>
      <c r="AT195" s="129" t="s">
        <v>140</v>
      </c>
      <c r="AU195" s="129" t="s">
        <v>82</v>
      </c>
      <c r="AV195" s="129" t="s">
        <v>82</v>
      </c>
      <c r="AW195" s="129" t="s">
        <v>103</v>
      </c>
      <c r="AX195" s="129" t="s">
        <v>70</v>
      </c>
      <c r="AY195" s="129" t="s">
        <v>129</v>
      </c>
    </row>
    <row r="196" spans="2:51" s="6" customFormat="1" ht="15.75" customHeight="1">
      <c r="B196" s="143"/>
      <c r="C196" s="144"/>
      <c r="D196" s="144"/>
      <c r="E196" s="144" t="s">
        <v>97</v>
      </c>
      <c r="F196" s="292" t="s">
        <v>295</v>
      </c>
      <c r="G196" s="293"/>
      <c r="H196" s="293"/>
      <c r="I196" s="293"/>
      <c r="J196" s="144"/>
      <c r="K196" s="145">
        <v>204</v>
      </c>
      <c r="L196" s="144"/>
      <c r="M196" s="144"/>
      <c r="N196" s="144"/>
      <c r="O196" s="144"/>
      <c r="P196" s="144"/>
      <c r="Q196" s="144"/>
      <c r="R196" s="144"/>
      <c r="S196" s="146"/>
      <c r="T196" s="147"/>
      <c r="U196" s="144"/>
      <c r="V196" s="144"/>
      <c r="W196" s="144"/>
      <c r="X196" s="144"/>
      <c r="Y196" s="144"/>
      <c r="Z196" s="144"/>
      <c r="AA196" s="148"/>
      <c r="AT196" s="149" t="s">
        <v>140</v>
      </c>
      <c r="AU196" s="149" t="s">
        <v>82</v>
      </c>
      <c r="AV196" s="149" t="s">
        <v>149</v>
      </c>
      <c r="AW196" s="149" t="s">
        <v>103</v>
      </c>
      <c r="AX196" s="149" t="s">
        <v>70</v>
      </c>
      <c r="AY196" s="149" t="s">
        <v>129</v>
      </c>
    </row>
    <row r="197" spans="2:51" s="6" customFormat="1" ht="15.75" customHeight="1">
      <c r="B197" s="137"/>
      <c r="C197" s="138"/>
      <c r="D197" s="138"/>
      <c r="E197" s="138"/>
      <c r="F197" s="294" t="s">
        <v>296</v>
      </c>
      <c r="G197" s="295"/>
      <c r="H197" s="295"/>
      <c r="I197" s="295"/>
      <c r="J197" s="138"/>
      <c r="K197" s="138"/>
      <c r="L197" s="138"/>
      <c r="M197" s="138"/>
      <c r="N197" s="138"/>
      <c r="O197" s="138"/>
      <c r="P197" s="138"/>
      <c r="Q197" s="138"/>
      <c r="R197" s="138"/>
      <c r="S197" s="139"/>
      <c r="T197" s="140"/>
      <c r="U197" s="138"/>
      <c r="V197" s="138"/>
      <c r="W197" s="138"/>
      <c r="X197" s="138"/>
      <c r="Y197" s="138"/>
      <c r="Z197" s="138"/>
      <c r="AA197" s="141"/>
      <c r="AT197" s="142" t="s">
        <v>140</v>
      </c>
      <c r="AU197" s="142" t="s">
        <v>82</v>
      </c>
      <c r="AV197" s="142" t="s">
        <v>17</v>
      </c>
      <c r="AW197" s="142" t="s">
        <v>103</v>
      </c>
      <c r="AX197" s="142" t="s">
        <v>70</v>
      </c>
      <c r="AY197" s="142" t="s">
        <v>129</v>
      </c>
    </row>
    <row r="198" spans="2:51" s="6" customFormat="1" ht="15.75" customHeight="1">
      <c r="B198" s="123"/>
      <c r="C198" s="124"/>
      <c r="D198" s="124"/>
      <c r="E198" s="124"/>
      <c r="F198" s="284" t="s">
        <v>139</v>
      </c>
      <c r="G198" s="285"/>
      <c r="H198" s="285"/>
      <c r="I198" s="285"/>
      <c r="J198" s="124"/>
      <c r="K198" s="125">
        <v>5439.5</v>
      </c>
      <c r="L198" s="124"/>
      <c r="M198" s="124"/>
      <c r="N198" s="124"/>
      <c r="O198" s="124"/>
      <c r="P198" s="124"/>
      <c r="Q198" s="124"/>
      <c r="R198" s="124"/>
      <c r="S198" s="126"/>
      <c r="T198" s="127"/>
      <c r="U198" s="124"/>
      <c r="V198" s="124"/>
      <c r="W198" s="124"/>
      <c r="X198" s="124"/>
      <c r="Y198" s="124"/>
      <c r="Z198" s="124"/>
      <c r="AA198" s="128"/>
      <c r="AT198" s="129" t="s">
        <v>140</v>
      </c>
      <c r="AU198" s="129" t="s">
        <v>82</v>
      </c>
      <c r="AV198" s="129" t="s">
        <v>82</v>
      </c>
      <c r="AW198" s="129" t="s">
        <v>103</v>
      </c>
      <c r="AX198" s="129" t="s">
        <v>70</v>
      </c>
      <c r="AY198" s="129" t="s">
        <v>129</v>
      </c>
    </row>
    <row r="199" spans="2:51" s="6" customFormat="1" ht="15.75" customHeight="1">
      <c r="B199" s="130"/>
      <c r="C199" s="131"/>
      <c r="D199" s="131"/>
      <c r="E199" s="131"/>
      <c r="F199" s="286" t="s">
        <v>142</v>
      </c>
      <c r="G199" s="287"/>
      <c r="H199" s="287"/>
      <c r="I199" s="287"/>
      <c r="J199" s="131"/>
      <c r="K199" s="132">
        <v>5643.5</v>
      </c>
      <c r="L199" s="131"/>
      <c r="M199" s="131"/>
      <c r="N199" s="131"/>
      <c r="O199" s="131"/>
      <c r="P199" s="131"/>
      <c r="Q199" s="131"/>
      <c r="R199" s="131"/>
      <c r="S199" s="133"/>
      <c r="T199" s="134"/>
      <c r="U199" s="131"/>
      <c r="V199" s="131"/>
      <c r="W199" s="131"/>
      <c r="X199" s="131"/>
      <c r="Y199" s="131"/>
      <c r="Z199" s="131"/>
      <c r="AA199" s="135"/>
      <c r="AT199" s="136" t="s">
        <v>140</v>
      </c>
      <c r="AU199" s="136" t="s">
        <v>82</v>
      </c>
      <c r="AV199" s="136" t="s">
        <v>135</v>
      </c>
      <c r="AW199" s="136" t="s">
        <v>103</v>
      </c>
      <c r="AX199" s="136" t="s">
        <v>17</v>
      </c>
      <c r="AY199" s="136" t="s">
        <v>129</v>
      </c>
    </row>
    <row r="200" spans="2:63" s="102" customFormat="1" ht="30.75" customHeight="1">
      <c r="B200" s="103"/>
      <c r="C200" s="104"/>
      <c r="D200" s="112" t="s">
        <v>106</v>
      </c>
      <c r="E200" s="104"/>
      <c r="F200" s="104"/>
      <c r="G200" s="104"/>
      <c r="H200" s="104"/>
      <c r="I200" s="104"/>
      <c r="J200" s="104"/>
      <c r="K200" s="104"/>
      <c r="L200" s="104"/>
      <c r="M200" s="104"/>
      <c r="N200" s="273">
        <f>$BK$200</f>
        <v>0</v>
      </c>
      <c r="O200" s="274"/>
      <c r="P200" s="274"/>
      <c r="Q200" s="274"/>
      <c r="R200" s="104"/>
      <c r="S200" s="106"/>
      <c r="T200" s="107"/>
      <c r="U200" s="104"/>
      <c r="V200" s="104"/>
      <c r="W200" s="108">
        <f>SUM($W$201:$W$204)</f>
        <v>0</v>
      </c>
      <c r="X200" s="104"/>
      <c r="Y200" s="108">
        <f>SUM($Y$201:$Y$204)</f>
        <v>0.033697920000000006</v>
      </c>
      <c r="Z200" s="104"/>
      <c r="AA200" s="109">
        <f>SUM($AA$201:$AA$204)</f>
        <v>0</v>
      </c>
      <c r="AR200" s="110" t="s">
        <v>17</v>
      </c>
      <c r="AT200" s="110" t="s">
        <v>69</v>
      </c>
      <c r="AU200" s="110" t="s">
        <v>17</v>
      </c>
      <c r="AY200" s="110" t="s">
        <v>129</v>
      </c>
      <c r="BK200" s="111">
        <f>SUM($BK$201:$BK$204)</f>
        <v>0</v>
      </c>
    </row>
    <row r="201" spans="2:65" s="6" customFormat="1" ht="27" customHeight="1">
      <c r="B201" s="21"/>
      <c r="C201" s="113" t="s">
        <v>89</v>
      </c>
      <c r="D201" s="113" t="s">
        <v>130</v>
      </c>
      <c r="E201" s="114" t="s">
        <v>297</v>
      </c>
      <c r="F201" s="277" t="s">
        <v>298</v>
      </c>
      <c r="G201" s="278"/>
      <c r="H201" s="278"/>
      <c r="I201" s="278"/>
      <c r="J201" s="116" t="s">
        <v>299</v>
      </c>
      <c r="K201" s="117">
        <v>0.032</v>
      </c>
      <c r="L201" s="279"/>
      <c r="M201" s="278"/>
      <c r="N201" s="280">
        <f>ROUND($L$201*$K$201,2)</f>
        <v>0</v>
      </c>
      <c r="O201" s="278"/>
      <c r="P201" s="278"/>
      <c r="Q201" s="278"/>
      <c r="R201" s="115" t="s">
        <v>134</v>
      </c>
      <c r="S201" s="41"/>
      <c r="T201" s="118"/>
      <c r="U201" s="119" t="s">
        <v>40</v>
      </c>
      <c r="V201" s="22"/>
      <c r="W201" s="22"/>
      <c r="X201" s="120">
        <v>1.05306</v>
      </c>
      <c r="Y201" s="120">
        <f>$X$201*$K$201</f>
        <v>0.033697920000000006</v>
      </c>
      <c r="Z201" s="120">
        <v>0</v>
      </c>
      <c r="AA201" s="121">
        <f>$Z$201*$K$201</f>
        <v>0</v>
      </c>
      <c r="AR201" s="75" t="s">
        <v>135</v>
      </c>
      <c r="AT201" s="75" t="s">
        <v>130</v>
      </c>
      <c r="AU201" s="75" t="s">
        <v>82</v>
      </c>
      <c r="AY201" s="6" t="s">
        <v>129</v>
      </c>
      <c r="BE201" s="122">
        <f>IF($U$201="základní",$N$201,0)</f>
        <v>0</v>
      </c>
      <c r="BF201" s="122">
        <f>IF($U$201="snížená",$N$201,0)</f>
        <v>0</v>
      </c>
      <c r="BG201" s="122">
        <f>IF($U$201="zákl. přenesená",$N$201,0)</f>
        <v>0</v>
      </c>
      <c r="BH201" s="122">
        <f>IF($U$201="sníž. přenesená",$N$201,0)</f>
        <v>0</v>
      </c>
      <c r="BI201" s="122">
        <f>IF($U$201="nulová",$N$201,0)</f>
        <v>0</v>
      </c>
      <c r="BJ201" s="75" t="s">
        <v>17</v>
      </c>
      <c r="BK201" s="122">
        <f>ROUND($L$201*$K$201,2)</f>
        <v>0</v>
      </c>
      <c r="BL201" s="75" t="s">
        <v>135</v>
      </c>
      <c r="BM201" s="75" t="s">
        <v>300</v>
      </c>
    </row>
    <row r="202" spans="2:47" s="6" customFormat="1" ht="16.5" customHeight="1">
      <c r="B202" s="21"/>
      <c r="C202" s="22"/>
      <c r="D202" s="22"/>
      <c r="E202" s="22"/>
      <c r="F202" s="281" t="s">
        <v>301</v>
      </c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41"/>
      <c r="T202" s="50"/>
      <c r="U202" s="22"/>
      <c r="V202" s="22"/>
      <c r="W202" s="22"/>
      <c r="X202" s="22"/>
      <c r="Y202" s="22"/>
      <c r="Z202" s="22"/>
      <c r="AA202" s="51"/>
      <c r="AT202" s="6" t="s">
        <v>138</v>
      </c>
      <c r="AU202" s="6" t="s">
        <v>82</v>
      </c>
    </row>
    <row r="203" spans="2:51" s="6" customFormat="1" ht="15.75" customHeight="1">
      <c r="B203" s="123"/>
      <c r="C203" s="124"/>
      <c r="D203" s="124"/>
      <c r="E203" s="124"/>
      <c r="F203" s="284" t="s">
        <v>302</v>
      </c>
      <c r="G203" s="285"/>
      <c r="H203" s="285"/>
      <c r="I203" s="285"/>
      <c r="J203" s="124"/>
      <c r="K203" s="125">
        <v>0.032</v>
      </c>
      <c r="L203" s="124"/>
      <c r="M203" s="124"/>
      <c r="N203" s="124"/>
      <c r="O203" s="124"/>
      <c r="P203" s="124"/>
      <c r="Q203" s="124"/>
      <c r="R203" s="124"/>
      <c r="S203" s="126"/>
      <c r="T203" s="127"/>
      <c r="U203" s="124"/>
      <c r="V203" s="124"/>
      <c r="W203" s="124"/>
      <c r="X203" s="124"/>
      <c r="Y203" s="124"/>
      <c r="Z203" s="124"/>
      <c r="AA203" s="128"/>
      <c r="AT203" s="129" t="s">
        <v>140</v>
      </c>
      <c r="AU203" s="129" t="s">
        <v>82</v>
      </c>
      <c r="AV203" s="129" t="s">
        <v>82</v>
      </c>
      <c r="AW203" s="129" t="s">
        <v>103</v>
      </c>
      <c r="AX203" s="129" t="s">
        <v>70</v>
      </c>
      <c r="AY203" s="129" t="s">
        <v>129</v>
      </c>
    </row>
    <row r="204" spans="2:51" s="6" customFormat="1" ht="15.75" customHeight="1">
      <c r="B204" s="130"/>
      <c r="C204" s="131"/>
      <c r="D204" s="131"/>
      <c r="E204" s="131"/>
      <c r="F204" s="286" t="s">
        <v>142</v>
      </c>
      <c r="G204" s="287"/>
      <c r="H204" s="287"/>
      <c r="I204" s="287"/>
      <c r="J204" s="131"/>
      <c r="K204" s="132">
        <v>0.032</v>
      </c>
      <c r="L204" s="131"/>
      <c r="M204" s="131"/>
      <c r="N204" s="131"/>
      <c r="O204" s="131"/>
      <c r="P204" s="131"/>
      <c r="Q204" s="131"/>
      <c r="R204" s="131"/>
      <c r="S204" s="133"/>
      <c r="T204" s="134"/>
      <c r="U204" s="131"/>
      <c r="V204" s="131"/>
      <c r="W204" s="131"/>
      <c r="X204" s="131"/>
      <c r="Y204" s="131"/>
      <c r="Z204" s="131"/>
      <c r="AA204" s="135"/>
      <c r="AT204" s="136" t="s">
        <v>140</v>
      </c>
      <c r="AU204" s="136" t="s">
        <v>82</v>
      </c>
      <c r="AV204" s="136" t="s">
        <v>135</v>
      </c>
      <c r="AW204" s="136" t="s">
        <v>103</v>
      </c>
      <c r="AX204" s="136" t="s">
        <v>17</v>
      </c>
      <c r="AY204" s="136" t="s">
        <v>129</v>
      </c>
    </row>
    <row r="205" spans="2:63" s="102" customFormat="1" ht="30.75" customHeight="1">
      <c r="B205" s="103"/>
      <c r="C205" s="104"/>
      <c r="D205" s="112" t="s">
        <v>107</v>
      </c>
      <c r="E205" s="104"/>
      <c r="F205" s="104"/>
      <c r="G205" s="104"/>
      <c r="H205" s="104"/>
      <c r="I205" s="104"/>
      <c r="J205" s="104"/>
      <c r="K205" s="104"/>
      <c r="L205" s="104"/>
      <c r="M205" s="104"/>
      <c r="N205" s="273">
        <f>$BK$205</f>
        <v>0</v>
      </c>
      <c r="O205" s="274"/>
      <c r="P205" s="274"/>
      <c r="Q205" s="274"/>
      <c r="R205" s="104"/>
      <c r="S205" s="106"/>
      <c r="T205" s="107"/>
      <c r="U205" s="104"/>
      <c r="V205" s="104"/>
      <c r="W205" s="108">
        <f>SUM($W$206:$W$213)</f>
        <v>0</v>
      </c>
      <c r="X205" s="104"/>
      <c r="Y205" s="108">
        <f>SUM($Y$206:$Y$213)</f>
        <v>17.903856000000005</v>
      </c>
      <c r="Z205" s="104"/>
      <c r="AA205" s="109">
        <f>SUM($AA$206:$AA$213)</f>
        <v>0</v>
      </c>
      <c r="AR205" s="110" t="s">
        <v>17</v>
      </c>
      <c r="AT205" s="110" t="s">
        <v>69</v>
      </c>
      <c r="AU205" s="110" t="s">
        <v>17</v>
      </c>
      <c r="AY205" s="110" t="s">
        <v>129</v>
      </c>
      <c r="BK205" s="111">
        <f>SUM($BK$206:$BK$213)</f>
        <v>0</v>
      </c>
    </row>
    <row r="206" spans="2:65" s="6" customFormat="1" ht="27" customHeight="1">
      <c r="B206" s="21"/>
      <c r="C206" s="113" t="s">
        <v>303</v>
      </c>
      <c r="D206" s="113" t="s">
        <v>130</v>
      </c>
      <c r="E206" s="114" t="s">
        <v>304</v>
      </c>
      <c r="F206" s="277" t="s">
        <v>305</v>
      </c>
      <c r="G206" s="278"/>
      <c r="H206" s="278"/>
      <c r="I206" s="278"/>
      <c r="J206" s="116" t="s">
        <v>133</v>
      </c>
      <c r="K206" s="117">
        <v>7.2</v>
      </c>
      <c r="L206" s="279"/>
      <c r="M206" s="278"/>
      <c r="N206" s="280">
        <f>ROUND($L$206*$K$206,2)</f>
        <v>0</v>
      </c>
      <c r="O206" s="278"/>
      <c r="P206" s="278"/>
      <c r="Q206" s="278"/>
      <c r="R206" s="115" t="s">
        <v>134</v>
      </c>
      <c r="S206" s="41"/>
      <c r="T206" s="118"/>
      <c r="U206" s="119" t="s">
        <v>40</v>
      </c>
      <c r="V206" s="22"/>
      <c r="W206" s="22"/>
      <c r="X206" s="120">
        <v>0.22798</v>
      </c>
      <c r="Y206" s="120">
        <f>$X$206*$K$206</f>
        <v>1.641456</v>
      </c>
      <c r="Z206" s="120">
        <v>0</v>
      </c>
      <c r="AA206" s="121">
        <f>$Z$206*$K$206</f>
        <v>0</v>
      </c>
      <c r="AR206" s="75" t="s">
        <v>135</v>
      </c>
      <c r="AT206" s="75" t="s">
        <v>130</v>
      </c>
      <c r="AU206" s="75" t="s">
        <v>82</v>
      </c>
      <c r="AY206" s="6" t="s">
        <v>129</v>
      </c>
      <c r="BE206" s="122">
        <f>IF($U$206="základní",$N$206,0)</f>
        <v>0</v>
      </c>
      <c r="BF206" s="122">
        <f>IF($U$206="snížená",$N$206,0)</f>
        <v>0</v>
      </c>
      <c r="BG206" s="122">
        <f>IF($U$206="zákl. přenesená",$N$206,0)</f>
        <v>0</v>
      </c>
      <c r="BH206" s="122">
        <f>IF($U$206="sníž. přenesená",$N$206,0)</f>
        <v>0</v>
      </c>
      <c r="BI206" s="122">
        <f>IF($U$206="nulová",$N$206,0)</f>
        <v>0</v>
      </c>
      <c r="BJ206" s="75" t="s">
        <v>17</v>
      </c>
      <c r="BK206" s="122">
        <f>ROUND($L$206*$K$206,2)</f>
        <v>0</v>
      </c>
      <c r="BL206" s="75" t="s">
        <v>135</v>
      </c>
      <c r="BM206" s="75" t="s">
        <v>306</v>
      </c>
    </row>
    <row r="207" spans="2:47" s="6" customFormat="1" ht="16.5" customHeight="1">
      <c r="B207" s="21"/>
      <c r="C207" s="22"/>
      <c r="D207" s="22"/>
      <c r="E207" s="22"/>
      <c r="F207" s="281" t="s">
        <v>307</v>
      </c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41"/>
      <c r="T207" s="50"/>
      <c r="U207" s="22"/>
      <c r="V207" s="22"/>
      <c r="W207" s="22"/>
      <c r="X207" s="22"/>
      <c r="Y207" s="22"/>
      <c r="Z207" s="22"/>
      <c r="AA207" s="51"/>
      <c r="AT207" s="6" t="s">
        <v>138</v>
      </c>
      <c r="AU207" s="6" t="s">
        <v>82</v>
      </c>
    </row>
    <row r="208" spans="2:51" s="6" customFormat="1" ht="15.75" customHeight="1">
      <c r="B208" s="123"/>
      <c r="C208" s="124"/>
      <c r="D208" s="124"/>
      <c r="E208" s="124"/>
      <c r="F208" s="284" t="s">
        <v>308</v>
      </c>
      <c r="G208" s="285"/>
      <c r="H208" s="285"/>
      <c r="I208" s="285"/>
      <c r="J208" s="124"/>
      <c r="K208" s="125">
        <v>7.2</v>
      </c>
      <c r="L208" s="124"/>
      <c r="M208" s="124"/>
      <c r="N208" s="124"/>
      <c r="O208" s="124"/>
      <c r="P208" s="124"/>
      <c r="Q208" s="124"/>
      <c r="R208" s="124"/>
      <c r="S208" s="126"/>
      <c r="T208" s="127"/>
      <c r="U208" s="124"/>
      <c r="V208" s="124"/>
      <c r="W208" s="124"/>
      <c r="X208" s="124"/>
      <c r="Y208" s="124"/>
      <c r="Z208" s="124"/>
      <c r="AA208" s="128"/>
      <c r="AT208" s="129" t="s">
        <v>140</v>
      </c>
      <c r="AU208" s="129" t="s">
        <v>82</v>
      </c>
      <c r="AV208" s="129" t="s">
        <v>82</v>
      </c>
      <c r="AW208" s="129" t="s">
        <v>103</v>
      </c>
      <c r="AX208" s="129" t="s">
        <v>70</v>
      </c>
      <c r="AY208" s="129" t="s">
        <v>129</v>
      </c>
    </row>
    <row r="209" spans="2:51" s="6" customFormat="1" ht="15.75" customHeight="1">
      <c r="B209" s="130"/>
      <c r="C209" s="131"/>
      <c r="D209" s="131"/>
      <c r="E209" s="131"/>
      <c r="F209" s="286" t="s">
        <v>142</v>
      </c>
      <c r="G209" s="287"/>
      <c r="H209" s="287"/>
      <c r="I209" s="287"/>
      <c r="J209" s="131"/>
      <c r="K209" s="132">
        <v>7.2</v>
      </c>
      <c r="L209" s="131"/>
      <c r="M209" s="131"/>
      <c r="N209" s="131"/>
      <c r="O209" s="131"/>
      <c r="P209" s="131"/>
      <c r="Q209" s="131"/>
      <c r="R209" s="131"/>
      <c r="S209" s="133"/>
      <c r="T209" s="134"/>
      <c r="U209" s="131"/>
      <c r="V209" s="131"/>
      <c r="W209" s="131"/>
      <c r="X209" s="131"/>
      <c r="Y209" s="131"/>
      <c r="Z209" s="131"/>
      <c r="AA209" s="135"/>
      <c r="AT209" s="136" t="s">
        <v>140</v>
      </c>
      <c r="AU209" s="136" t="s">
        <v>82</v>
      </c>
      <c r="AV209" s="136" t="s">
        <v>135</v>
      </c>
      <c r="AW209" s="136" t="s">
        <v>103</v>
      </c>
      <c r="AX209" s="136" t="s">
        <v>17</v>
      </c>
      <c r="AY209" s="136" t="s">
        <v>129</v>
      </c>
    </row>
    <row r="210" spans="2:65" s="6" customFormat="1" ht="39" customHeight="1">
      <c r="B210" s="21"/>
      <c r="C210" s="113" t="s">
        <v>309</v>
      </c>
      <c r="D210" s="113" t="s">
        <v>130</v>
      </c>
      <c r="E210" s="114" t="s">
        <v>310</v>
      </c>
      <c r="F210" s="277" t="s">
        <v>311</v>
      </c>
      <c r="G210" s="278"/>
      <c r="H210" s="278"/>
      <c r="I210" s="278"/>
      <c r="J210" s="116" t="s">
        <v>164</v>
      </c>
      <c r="K210" s="117">
        <v>8.8</v>
      </c>
      <c r="L210" s="279"/>
      <c r="M210" s="278"/>
      <c r="N210" s="280">
        <f>ROUND($L$210*$K$210,2)</f>
        <v>0</v>
      </c>
      <c r="O210" s="278"/>
      <c r="P210" s="278"/>
      <c r="Q210" s="278"/>
      <c r="R210" s="115" t="s">
        <v>134</v>
      </c>
      <c r="S210" s="41"/>
      <c r="T210" s="118"/>
      <c r="U210" s="119" t="s">
        <v>40</v>
      </c>
      <c r="V210" s="22"/>
      <c r="W210" s="22"/>
      <c r="X210" s="120">
        <v>1.848</v>
      </c>
      <c r="Y210" s="120">
        <f>$X$210*$K$210</f>
        <v>16.262400000000003</v>
      </c>
      <c r="Z210" s="120">
        <v>0</v>
      </c>
      <c r="AA210" s="121">
        <f>$Z$210*$K$210</f>
        <v>0</v>
      </c>
      <c r="AR210" s="75" t="s">
        <v>135</v>
      </c>
      <c r="AT210" s="75" t="s">
        <v>130</v>
      </c>
      <c r="AU210" s="75" t="s">
        <v>82</v>
      </c>
      <c r="AY210" s="6" t="s">
        <v>129</v>
      </c>
      <c r="BE210" s="122">
        <f>IF($U$210="základní",$N$210,0)</f>
        <v>0</v>
      </c>
      <c r="BF210" s="122">
        <f>IF($U$210="snížená",$N$210,0)</f>
        <v>0</v>
      </c>
      <c r="BG210" s="122">
        <f>IF($U$210="zákl. přenesená",$N$210,0)</f>
        <v>0</v>
      </c>
      <c r="BH210" s="122">
        <f>IF($U$210="sníž. přenesená",$N$210,0)</f>
        <v>0</v>
      </c>
      <c r="BI210" s="122">
        <f>IF($U$210="nulová",$N$210,0)</f>
        <v>0</v>
      </c>
      <c r="BJ210" s="75" t="s">
        <v>17</v>
      </c>
      <c r="BK210" s="122">
        <f>ROUND($L$210*$K$210,2)</f>
        <v>0</v>
      </c>
      <c r="BL210" s="75" t="s">
        <v>135</v>
      </c>
      <c r="BM210" s="75" t="s">
        <v>312</v>
      </c>
    </row>
    <row r="211" spans="2:47" s="6" customFormat="1" ht="27" customHeight="1">
      <c r="B211" s="21"/>
      <c r="C211" s="22"/>
      <c r="D211" s="22"/>
      <c r="E211" s="22"/>
      <c r="F211" s="281" t="s">
        <v>313</v>
      </c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41"/>
      <c r="T211" s="50"/>
      <c r="U211" s="22"/>
      <c r="V211" s="22"/>
      <c r="W211" s="22"/>
      <c r="X211" s="22"/>
      <c r="Y211" s="22"/>
      <c r="Z211" s="22"/>
      <c r="AA211" s="51"/>
      <c r="AT211" s="6" t="s">
        <v>138</v>
      </c>
      <c r="AU211" s="6" t="s">
        <v>82</v>
      </c>
    </row>
    <row r="212" spans="2:51" s="6" customFormat="1" ht="15.75" customHeight="1">
      <c r="B212" s="123"/>
      <c r="C212" s="124"/>
      <c r="D212" s="124"/>
      <c r="E212" s="124"/>
      <c r="F212" s="284" t="s">
        <v>168</v>
      </c>
      <c r="G212" s="285"/>
      <c r="H212" s="285"/>
      <c r="I212" s="285"/>
      <c r="J212" s="124"/>
      <c r="K212" s="125">
        <v>8.8</v>
      </c>
      <c r="L212" s="124"/>
      <c r="M212" s="124"/>
      <c r="N212" s="124"/>
      <c r="O212" s="124"/>
      <c r="P212" s="124"/>
      <c r="Q212" s="124"/>
      <c r="R212" s="124"/>
      <c r="S212" s="126"/>
      <c r="T212" s="127"/>
      <c r="U212" s="124"/>
      <c r="V212" s="124"/>
      <c r="W212" s="124"/>
      <c r="X212" s="124"/>
      <c r="Y212" s="124"/>
      <c r="Z212" s="124"/>
      <c r="AA212" s="128"/>
      <c r="AT212" s="129" t="s">
        <v>140</v>
      </c>
      <c r="AU212" s="129" t="s">
        <v>82</v>
      </c>
      <c r="AV212" s="129" t="s">
        <v>82</v>
      </c>
      <c r="AW212" s="129" t="s">
        <v>103</v>
      </c>
      <c r="AX212" s="129" t="s">
        <v>70</v>
      </c>
      <c r="AY212" s="129" t="s">
        <v>129</v>
      </c>
    </row>
    <row r="213" spans="2:51" s="6" customFormat="1" ht="15.75" customHeight="1">
      <c r="B213" s="130"/>
      <c r="C213" s="131"/>
      <c r="D213" s="131"/>
      <c r="E213" s="131"/>
      <c r="F213" s="286" t="s">
        <v>142</v>
      </c>
      <c r="G213" s="287"/>
      <c r="H213" s="287"/>
      <c r="I213" s="287"/>
      <c r="J213" s="131"/>
      <c r="K213" s="132">
        <v>8.8</v>
      </c>
      <c r="L213" s="131"/>
      <c r="M213" s="131"/>
      <c r="N213" s="131"/>
      <c r="O213" s="131"/>
      <c r="P213" s="131"/>
      <c r="Q213" s="131"/>
      <c r="R213" s="131"/>
      <c r="S213" s="133"/>
      <c r="T213" s="134"/>
      <c r="U213" s="131"/>
      <c r="V213" s="131"/>
      <c r="W213" s="131"/>
      <c r="X213" s="131"/>
      <c r="Y213" s="131"/>
      <c r="Z213" s="131"/>
      <c r="AA213" s="135"/>
      <c r="AT213" s="136" t="s">
        <v>140</v>
      </c>
      <c r="AU213" s="136" t="s">
        <v>82</v>
      </c>
      <c r="AV213" s="136" t="s">
        <v>135</v>
      </c>
      <c r="AW213" s="136" t="s">
        <v>103</v>
      </c>
      <c r="AX213" s="136" t="s">
        <v>17</v>
      </c>
      <c r="AY213" s="136" t="s">
        <v>129</v>
      </c>
    </row>
    <row r="214" spans="2:63" s="102" customFormat="1" ht="30.75" customHeight="1">
      <c r="B214" s="103"/>
      <c r="C214" s="104"/>
      <c r="D214" s="112" t="s">
        <v>108</v>
      </c>
      <c r="E214" s="104"/>
      <c r="F214" s="104"/>
      <c r="G214" s="104"/>
      <c r="H214" s="104"/>
      <c r="I214" s="104"/>
      <c r="J214" s="104"/>
      <c r="K214" s="104"/>
      <c r="L214" s="104"/>
      <c r="M214" s="104"/>
      <c r="N214" s="273">
        <f>$BK$214</f>
        <v>0</v>
      </c>
      <c r="O214" s="274"/>
      <c r="P214" s="274"/>
      <c r="Q214" s="274"/>
      <c r="R214" s="104"/>
      <c r="S214" s="106"/>
      <c r="T214" s="107"/>
      <c r="U214" s="104"/>
      <c r="V214" s="104"/>
      <c r="W214" s="108">
        <f>SUM($W$215:$W$246)</f>
        <v>0</v>
      </c>
      <c r="X214" s="104"/>
      <c r="Y214" s="108">
        <f>SUM($Y$215:$Y$246)</f>
        <v>1740.87029</v>
      </c>
      <c r="Z214" s="104"/>
      <c r="AA214" s="109">
        <f>SUM($AA$215:$AA$246)</f>
        <v>0</v>
      </c>
      <c r="AR214" s="110" t="s">
        <v>17</v>
      </c>
      <c r="AT214" s="110" t="s">
        <v>69</v>
      </c>
      <c r="AU214" s="110" t="s">
        <v>17</v>
      </c>
      <c r="AY214" s="110" t="s">
        <v>129</v>
      </c>
      <c r="BK214" s="111">
        <f>SUM($BK$215:$BK$246)</f>
        <v>0</v>
      </c>
    </row>
    <row r="215" spans="2:65" s="6" customFormat="1" ht="15.75" customHeight="1">
      <c r="B215" s="21"/>
      <c r="C215" s="113" t="s">
        <v>314</v>
      </c>
      <c r="D215" s="113" t="s">
        <v>130</v>
      </c>
      <c r="E215" s="114" t="s">
        <v>315</v>
      </c>
      <c r="F215" s="277" t="s">
        <v>316</v>
      </c>
      <c r="G215" s="278"/>
      <c r="H215" s="278"/>
      <c r="I215" s="278"/>
      <c r="J215" s="116" t="s">
        <v>133</v>
      </c>
      <c r="K215" s="117">
        <v>120</v>
      </c>
      <c r="L215" s="279"/>
      <c r="M215" s="278"/>
      <c r="N215" s="280">
        <f>ROUND($L$215*$K$215,2)</f>
        <v>0</v>
      </c>
      <c r="O215" s="278"/>
      <c r="P215" s="278"/>
      <c r="Q215" s="278"/>
      <c r="R215" s="115" t="s">
        <v>134</v>
      </c>
      <c r="S215" s="41"/>
      <c r="T215" s="118"/>
      <c r="U215" s="119" t="s">
        <v>40</v>
      </c>
      <c r="V215" s="22"/>
      <c r="W215" s="22"/>
      <c r="X215" s="120">
        <v>0.18907</v>
      </c>
      <c r="Y215" s="120">
        <f>$X$215*$K$215</f>
        <v>22.688399999999998</v>
      </c>
      <c r="Z215" s="120">
        <v>0</v>
      </c>
      <c r="AA215" s="121">
        <f>$Z$215*$K$215</f>
        <v>0</v>
      </c>
      <c r="AR215" s="75" t="s">
        <v>135</v>
      </c>
      <c r="AT215" s="75" t="s">
        <v>130</v>
      </c>
      <c r="AU215" s="75" t="s">
        <v>82</v>
      </c>
      <c r="AY215" s="6" t="s">
        <v>129</v>
      </c>
      <c r="BE215" s="122">
        <f>IF($U$215="základní",$N$215,0)</f>
        <v>0</v>
      </c>
      <c r="BF215" s="122">
        <f>IF($U$215="snížená",$N$215,0)</f>
        <v>0</v>
      </c>
      <c r="BG215" s="122">
        <f>IF($U$215="zákl. přenesená",$N$215,0)</f>
        <v>0</v>
      </c>
      <c r="BH215" s="122">
        <f>IF($U$215="sníž. přenesená",$N$215,0)</f>
        <v>0</v>
      </c>
      <c r="BI215" s="122">
        <f>IF($U$215="nulová",$N$215,0)</f>
        <v>0</v>
      </c>
      <c r="BJ215" s="75" t="s">
        <v>17</v>
      </c>
      <c r="BK215" s="122">
        <f>ROUND($L$215*$K$215,2)</f>
        <v>0</v>
      </c>
      <c r="BL215" s="75" t="s">
        <v>135</v>
      </c>
      <c r="BM215" s="75" t="s">
        <v>317</v>
      </c>
    </row>
    <row r="216" spans="2:47" s="6" customFormat="1" ht="16.5" customHeight="1">
      <c r="B216" s="21"/>
      <c r="C216" s="22"/>
      <c r="D216" s="22"/>
      <c r="E216" s="22"/>
      <c r="F216" s="281" t="s">
        <v>318</v>
      </c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41"/>
      <c r="T216" s="50"/>
      <c r="U216" s="22"/>
      <c r="V216" s="22"/>
      <c r="W216" s="22"/>
      <c r="X216" s="22"/>
      <c r="Y216" s="22"/>
      <c r="Z216" s="22"/>
      <c r="AA216" s="51"/>
      <c r="AT216" s="6" t="s">
        <v>138</v>
      </c>
      <c r="AU216" s="6" t="s">
        <v>82</v>
      </c>
    </row>
    <row r="217" spans="2:51" s="6" customFormat="1" ht="15.75" customHeight="1">
      <c r="B217" s="123"/>
      <c r="C217" s="124"/>
      <c r="D217" s="124"/>
      <c r="E217" s="124"/>
      <c r="F217" s="284" t="s">
        <v>97</v>
      </c>
      <c r="G217" s="285"/>
      <c r="H217" s="285"/>
      <c r="I217" s="285"/>
      <c r="J217" s="124"/>
      <c r="K217" s="125">
        <v>204</v>
      </c>
      <c r="L217" s="124"/>
      <c r="M217" s="124"/>
      <c r="N217" s="124"/>
      <c r="O217" s="124"/>
      <c r="P217" s="124"/>
      <c r="Q217" s="124"/>
      <c r="R217" s="124"/>
      <c r="S217" s="126"/>
      <c r="T217" s="127"/>
      <c r="U217" s="124"/>
      <c r="V217" s="124"/>
      <c r="W217" s="124"/>
      <c r="X217" s="124"/>
      <c r="Y217" s="124"/>
      <c r="Z217" s="124"/>
      <c r="AA217" s="128"/>
      <c r="AT217" s="129" t="s">
        <v>140</v>
      </c>
      <c r="AU217" s="129" t="s">
        <v>82</v>
      </c>
      <c r="AV217" s="129" t="s">
        <v>82</v>
      </c>
      <c r="AW217" s="129" t="s">
        <v>103</v>
      </c>
      <c r="AX217" s="129" t="s">
        <v>70</v>
      </c>
      <c r="AY217" s="129" t="s">
        <v>129</v>
      </c>
    </row>
    <row r="218" spans="2:51" s="6" customFormat="1" ht="15.75" customHeight="1">
      <c r="B218" s="123"/>
      <c r="C218" s="124"/>
      <c r="D218" s="124"/>
      <c r="E218" s="124"/>
      <c r="F218" s="284" t="s">
        <v>319</v>
      </c>
      <c r="G218" s="285"/>
      <c r="H218" s="285"/>
      <c r="I218" s="285"/>
      <c r="J218" s="124"/>
      <c r="K218" s="125">
        <v>-84</v>
      </c>
      <c r="L218" s="124"/>
      <c r="M218" s="124"/>
      <c r="N218" s="124"/>
      <c r="O218" s="124"/>
      <c r="P218" s="124"/>
      <c r="Q218" s="124"/>
      <c r="R218" s="124"/>
      <c r="S218" s="126"/>
      <c r="T218" s="127"/>
      <c r="U218" s="124"/>
      <c r="V218" s="124"/>
      <c r="W218" s="124"/>
      <c r="X218" s="124"/>
      <c r="Y218" s="124"/>
      <c r="Z218" s="124"/>
      <c r="AA218" s="128"/>
      <c r="AT218" s="129" t="s">
        <v>140</v>
      </c>
      <c r="AU218" s="129" t="s">
        <v>82</v>
      </c>
      <c r="AV218" s="129" t="s">
        <v>82</v>
      </c>
      <c r="AW218" s="129" t="s">
        <v>103</v>
      </c>
      <c r="AX218" s="129" t="s">
        <v>70</v>
      </c>
      <c r="AY218" s="129" t="s">
        <v>129</v>
      </c>
    </row>
    <row r="219" spans="2:51" s="6" customFormat="1" ht="15.75" customHeight="1">
      <c r="B219" s="130"/>
      <c r="C219" s="131"/>
      <c r="D219" s="131"/>
      <c r="E219" s="131"/>
      <c r="F219" s="286" t="s">
        <v>142</v>
      </c>
      <c r="G219" s="287"/>
      <c r="H219" s="287"/>
      <c r="I219" s="287"/>
      <c r="J219" s="131"/>
      <c r="K219" s="132">
        <v>120</v>
      </c>
      <c r="L219" s="131"/>
      <c r="M219" s="131"/>
      <c r="N219" s="131"/>
      <c r="O219" s="131"/>
      <c r="P219" s="131"/>
      <c r="Q219" s="131"/>
      <c r="R219" s="131"/>
      <c r="S219" s="133"/>
      <c r="T219" s="134"/>
      <c r="U219" s="131"/>
      <c r="V219" s="131"/>
      <c r="W219" s="131"/>
      <c r="X219" s="131"/>
      <c r="Y219" s="131"/>
      <c r="Z219" s="131"/>
      <c r="AA219" s="135"/>
      <c r="AT219" s="136" t="s">
        <v>140</v>
      </c>
      <c r="AU219" s="136" t="s">
        <v>82</v>
      </c>
      <c r="AV219" s="136" t="s">
        <v>135</v>
      </c>
      <c r="AW219" s="136" t="s">
        <v>103</v>
      </c>
      <c r="AX219" s="136" t="s">
        <v>17</v>
      </c>
      <c r="AY219" s="136" t="s">
        <v>129</v>
      </c>
    </row>
    <row r="220" spans="2:65" s="6" customFormat="1" ht="27" customHeight="1">
      <c r="B220" s="21"/>
      <c r="C220" s="113" t="s">
        <v>320</v>
      </c>
      <c r="D220" s="113" t="s">
        <v>130</v>
      </c>
      <c r="E220" s="114" t="s">
        <v>321</v>
      </c>
      <c r="F220" s="277" t="s">
        <v>322</v>
      </c>
      <c r="G220" s="278"/>
      <c r="H220" s="278"/>
      <c r="I220" s="278"/>
      <c r="J220" s="116" t="s">
        <v>133</v>
      </c>
      <c r="K220" s="117">
        <v>5523.5</v>
      </c>
      <c r="L220" s="279"/>
      <c r="M220" s="278"/>
      <c r="N220" s="280">
        <f>ROUND($L$220*$K$220,2)</f>
        <v>0</v>
      </c>
      <c r="O220" s="278"/>
      <c r="P220" s="278"/>
      <c r="Q220" s="278"/>
      <c r="R220" s="115" t="s">
        <v>134</v>
      </c>
      <c r="S220" s="41"/>
      <c r="T220" s="118"/>
      <c r="U220" s="119" t="s">
        <v>40</v>
      </c>
      <c r="V220" s="22"/>
      <c r="W220" s="22"/>
      <c r="X220" s="120">
        <v>0.09848</v>
      </c>
      <c r="Y220" s="120">
        <f>$X$220*$K$220</f>
        <v>543.95428</v>
      </c>
      <c r="Z220" s="120">
        <v>0</v>
      </c>
      <c r="AA220" s="121">
        <f>$Z$220*$K$220</f>
        <v>0</v>
      </c>
      <c r="AR220" s="75" t="s">
        <v>135</v>
      </c>
      <c r="AT220" s="75" t="s">
        <v>130</v>
      </c>
      <c r="AU220" s="75" t="s">
        <v>82</v>
      </c>
      <c r="AY220" s="6" t="s">
        <v>129</v>
      </c>
      <c r="BE220" s="122">
        <f>IF($U$220="základní",$N$220,0)</f>
        <v>0</v>
      </c>
      <c r="BF220" s="122">
        <f>IF($U$220="snížená",$N$220,0)</f>
        <v>0</v>
      </c>
      <c r="BG220" s="122">
        <f>IF($U$220="zákl. přenesená",$N$220,0)</f>
        <v>0</v>
      </c>
      <c r="BH220" s="122">
        <f>IF($U$220="sníž. přenesená",$N$220,0)</f>
        <v>0</v>
      </c>
      <c r="BI220" s="122">
        <f>IF($U$220="nulová",$N$220,0)</f>
        <v>0</v>
      </c>
      <c r="BJ220" s="75" t="s">
        <v>17</v>
      </c>
      <c r="BK220" s="122">
        <f>ROUND($L$220*$K$220,2)</f>
        <v>0</v>
      </c>
      <c r="BL220" s="75" t="s">
        <v>135</v>
      </c>
      <c r="BM220" s="75" t="s">
        <v>323</v>
      </c>
    </row>
    <row r="221" spans="2:47" s="6" customFormat="1" ht="27" customHeight="1">
      <c r="B221" s="21"/>
      <c r="C221" s="22"/>
      <c r="D221" s="22"/>
      <c r="E221" s="22"/>
      <c r="F221" s="281" t="s">
        <v>324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41"/>
      <c r="T221" s="50"/>
      <c r="U221" s="22"/>
      <c r="V221" s="22"/>
      <c r="W221" s="22"/>
      <c r="X221" s="22"/>
      <c r="Y221" s="22"/>
      <c r="Z221" s="22"/>
      <c r="AA221" s="51"/>
      <c r="AT221" s="6" t="s">
        <v>138</v>
      </c>
      <c r="AU221" s="6" t="s">
        <v>82</v>
      </c>
    </row>
    <row r="222" spans="2:51" s="6" customFormat="1" ht="15.75" customHeight="1">
      <c r="B222" s="123"/>
      <c r="C222" s="124"/>
      <c r="D222" s="124"/>
      <c r="E222" s="124"/>
      <c r="F222" s="284" t="s">
        <v>139</v>
      </c>
      <c r="G222" s="285"/>
      <c r="H222" s="285"/>
      <c r="I222" s="285"/>
      <c r="J222" s="124"/>
      <c r="K222" s="125">
        <v>5439.5</v>
      </c>
      <c r="L222" s="124"/>
      <c r="M222" s="124"/>
      <c r="N222" s="124"/>
      <c r="O222" s="124"/>
      <c r="P222" s="124"/>
      <c r="Q222" s="124"/>
      <c r="R222" s="124"/>
      <c r="S222" s="126"/>
      <c r="T222" s="127"/>
      <c r="U222" s="124"/>
      <c r="V222" s="124"/>
      <c r="W222" s="124"/>
      <c r="X222" s="124"/>
      <c r="Y222" s="124"/>
      <c r="Z222" s="124"/>
      <c r="AA222" s="128"/>
      <c r="AT222" s="129" t="s">
        <v>140</v>
      </c>
      <c r="AU222" s="129" t="s">
        <v>82</v>
      </c>
      <c r="AV222" s="129" t="s">
        <v>82</v>
      </c>
      <c r="AW222" s="129" t="s">
        <v>103</v>
      </c>
      <c r="AX222" s="129" t="s">
        <v>70</v>
      </c>
      <c r="AY222" s="129" t="s">
        <v>129</v>
      </c>
    </row>
    <row r="223" spans="2:51" s="6" customFormat="1" ht="15.75" customHeight="1">
      <c r="B223" s="123"/>
      <c r="C223" s="124"/>
      <c r="D223" s="124"/>
      <c r="E223" s="124"/>
      <c r="F223" s="284" t="s">
        <v>141</v>
      </c>
      <c r="G223" s="285"/>
      <c r="H223" s="285"/>
      <c r="I223" s="285"/>
      <c r="J223" s="124"/>
      <c r="K223" s="125">
        <v>84</v>
      </c>
      <c r="L223" s="124"/>
      <c r="M223" s="124"/>
      <c r="N223" s="124"/>
      <c r="O223" s="124"/>
      <c r="P223" s="124"/>
      <c r="Q223" s="124"/>
      <c r="R223" s="124"/>
      <c r="S223" s="126"/>
      <c r="T223" s="127"/>
      <c r="U223" s="124"/>
      <c r="V223" s="124"/>
      <c r="W223" s="124"/>
      <c r="X223" s="124"/>
      <c r="Y223" s="124"/>
      <c r="Z223" s="124"/>
      <c r="AA223" s="128"/>
      <c r="AT223" s="129" t="s">
        <v>140</v>
      </c>
      <c r="AU223" s="129" t="s">
        <v>82</v>
      </c>
      <c r="AV223" s="129" t="s">
        <v>82</v>
      </c>
      <c r="AW223" s="129" t="s">
        <v>103</v>
      </c>
      <c r="AX223" s="129" t="s">
        <v>70</v>
      </c>
      <c r="AY223" s="129" t="s">
        <v>129</v>
      </c>
    </row>
    <row r="224" spans="2:51" s="6" customFormat="1" ht="15.75" customHeight="1">
      <c r="B224" s="130"/>
      <c r="C224" s="131"/>
      <c r="D224" s="131"/>
      <c r="E224" s="131"/>
      <c r="F224" s="286" t="s">
        <v>142</v>
      </c>
      <c r="G224" s="287"/>
      <c r="H224" s="287"/>
      <c r="I224" s="287"/>
      <c r="J224" s="131"/>
      <c r="K224" s="132">
        <v>5523.5</v>
      </c>
      <c r="L224" s="131"/>
      <c r="M224" s="131"/>
      <c r="N224" s="131"/>
      <c r="O224" s="131"/>
      <c r="P224" s="131"/>
      <c r="Q224" s="131"/>
      <c r="R224" s="131"/>
      <c r="S224" s="133"/>
      <c r="T224" s="134"/>
      <c r="U224" s="131"/>
      <c r="V224" s="131"/>
      <c r="W224" s="131"/>
      <c r="X224" s="131"/>
      <c r="Y224" s="131"/>
      <c r="Z224" s="131"/>
      <c r="AA224" s="135"/>
      <c r="AT224" s="136" t="s">
        <v>140</v>
      </c>
      <c r="AU224" s="136" t="s">
        <v>82</v>
      </c>
      <c r="AV224" s="136" t="s">
        <v>135</v>
      </c>
      <c r="AW224" s="136" t="s">
        <v>103</v>
      </c>
      <c r="AX224" s="136" t="s">
        <v>17</v>
      </c>
      <c r="AY224" s="136" t="s">
        <v>129</v>
      </c>
    </row>
    <row r="225" spans="2:65" s="6" customFormat="1" ht="27" customHeight="1">
      <c r="B225" s="21"/>
      <c r="C225" s="113" t="s">
        <v>325</v>
      </c>
      <c r="D225" s="113" t="s">
        <v>130</v>
      </c>
      <c r="E225" s="114" t="s">
        <v>326</v>
      </c>
      <c r="F225" s="277" t="s">
        <v>327</v>
      </c>
      <c r="G225" s="278"/>
      <c r="H225" s="278"/>
      <c r="I225" s="278"/>
      <c r="J225" s="116" t="s">
        <v>133</v>
      </c>
      <c r="K225" s="117">
        <v>5523.5</v>
      </c>
      <c r="L225" s="279"/>
      <c r="M225" s="278"/>
      <c r="N225" s="280">
        <f>ROUND($L$225*$K$225,2)</f>
        <v>0</v>
      </c>
      <c r="O225" s="278"/>
      <c r="P225" s="278"/>
      <c r="Q225" s="278"/>
      <c r="R225" s="115" t="s">
        <v>134</v>
      </c>
      <c r="S225" s="41"/>
      <c r="T225" s="118"/>
      <c r="U225" s="119" t="s">
        <v>40</v>
      </c>
      <c r="V225" s="22"/>
      <c r="W225" s="22"/>
      <c r="X225" s="120">
        <v>0.17726</v>
      </c>
      <c r="Y225" s="120">
        <f>$X$225*$K$225</f>
        <v>979.09561</v>
      </c>
      <c r="Z225" s="120">
        <v>0</v>
      </c>
      <c r="AA225" s="121">
        <f>$Z$225*$K$225</f>
        <v>0</v>
      </c>
      <c r="AR225" s="75" t="s">
        <v>135</v>
      </c>
      <c r="AT225" s="75" t="s">
        <v>130</v>
      </c>
      <c r="AU225" s="75" t="s">
        <v>82</v>
      </c>
      <c r="AY225" s="6" t="s">
        <v>129</v>
      </c>
      <c r="BE225" s="122">
        <f>IF($U$225="základní",$N$225,0)</f>
        <v>0</v>
      </c>
      <c r="BF225" s="122">
        <f>IF($U$225="snížená",$N$225,0)</f>
        <v>0</v>
      </c>
      <c r="BG225" s="122">
        <f>IF($U$225="zákl. přenesená",$N$225,0)</f>
        <v>0</v>
      </c>
      <c r="BH225" s="122">
        <f>IF($U$225="sníž. přenesená",$N$225,0)</f>
        <v>0</v>
      </c>
      <c r="BI225" s="122">
        <f>IF($U$225="nulová",$N$225,0)</f>
        <v>0</v>
      </c>
      <c r="BJ225" s="75" t="s">
        <v>17</v>
      </c>
      <c r="BK225" s="122">
        <f>ROUND($L$225*$K$225,2)</f>
        <v>0</v>
      </c>
      <c r="BL225" s="75" t="s">
        <v>135</v>
      </c>
      <c r="BM225" s="75" t="s">
        <v>328</v>
      </c>
    </row>
    <row r="226" spans="2:47" s="6" customFormat="1" ht="27" customHeight="1">
      <c r="B226" s="21"/>
      <c r="C226" s="22"/>
      <c r="D226" s="22"/>
      <c r="E226" s="22"/>
      <c r="F226" s="281" t="s">
        <v>329</v>
      </c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41"/>
      <c r="T226" s="50"/>
      <c r="U226" s="22"/>
      <c r="V226" s="22"/>
      <c r="W226" s="22"/>
      <c r="X226" s="22"/>
      <c r="Y226" s="22"/>
      <c r="Z226" s="22"/>
      <c r="AA226" s="51"/>
      <c r="AT226" s="6" t="s">
        <v>138</v>
      </c>
      <c r="AU226" s="6" t="s">
        <v>82</v>
      </c>
    </row>
    <row r="227" spans="2:51" s="6" customFormat="1" ht="15.75" customHeight="1">
      <c r="B227" s="123"/>
      <c r="C227" s="124"/>
      <c r="D227" s="124"/>
      <c r="E227" s="124"/>
      <c r="F227" s="284" t="s">
        <v>139</v>
      </c>
      <c r="G227" s="285"/>
      <c r="H227" s="285"/>
      <c r="I227" s="285"/>
      <c r="J227" s="124"/>
      <c r="K227" s="125">
        <v>5439.5</v>
      </c>
      <c r="L227" s="124"/>
      <c r="M227" s="124"/>
      <c r="N227" s="124"/>
      <c r="O227" s="124"/>
      <c r="P227" s="124"/>
      <c r="Q227" s="124"/>
      <c r="R227" s="124"/>
      <c r="S227" s="126"/>
      <c r="T227" s="127"/>
      <c r="U227" s="124"/>
      <c r="V227" s="124"/>
      <c r="W227" s="124"/>
      <c r="X227" s="124"/>
      <c r="Y227" s="124"/>
      <c r="Z227" s="124"/>
      <c r="AA227" s="128"/>
      <c r="AT227" s="129" t="s">
        <v>140</v>
      </c>
      <c r="AU227" s="129" t="s">
        <v>82</v>
      </c>
      <c r="AV227" s="129" t="s">
        <v>82</v>
      </c>
      <c r="AW227" s="129" t="s">
        <v>103</v>
      </c>
      <c r="AX227" s="129" t="s">
        <v>70</v>
      </c>
      <c r="AY227" s="129" t="s">
        <v>129</v>
      </c>
    </row>
    <row r="228" spans="2:51" s="6" customFormat="1" ht="15.75" customHeight="1">
      <c r="B228" s="123"/>
      <c r="C228" s="124"/>
      <c r="D228" s="124"/>
      <c r="E228" s="124"/>
      <c r="F228" s="284" t="s">
        <v>141</v>
      </c>
      <c r="G228" s="285"/>
      <c r="H228" s="285"/>
      <c r="I228" s="285"/>
      <c r="J228" s="124"/>
      <c r="K228" s="125">
        <v>84</v>
      </c>
      <c r="L228" s="124"/>
      <c r="M228" s="124"/>
      <c r="N228" s="124"/>
      <c r="O228" s="124"/>
      <c r="P228" s="124"/>
      <c r="Q228" s="124"/>
      <c r="R228" s="124"/>
      <c r="S228" s="126"/>
      <c r="T228" s="127"/>
      <c r="U228" s="124"/>
      <c r="V228" s="124"/>
      <c r="W228" s="124"/>
      <c r="X228" s="124"/>
      <c r="Y228" s="124"/>
      <c r="Z228" s="124"/>
      <c r="AA228" s="128"/>
      <c r="AT228" s="129" t="s">
        <v>140</v>
      </c>
      <c r="AU228" s="129" t="s">
        <v>82</v>
      </c>
      <c r="AV228" s="129" t="s">
        <v>82</v>
      </c>
      <c r="AW228" s="129" t="s">
        <v>103</v>
      </c>
      <c r="AX228" s="129" t="s">
        <v>70</v>
      </c>
      <c r="AY228" s="129" t="s">
        <v>129</v>
      </c>
    </row>
    <row r="229" spans="2:51" s="6" customFormat="1" ht="15.75" customHeight="1">
      <c r="B229" s="130"/>
      <c r="C229" s="131"/>
      <c r="D229" s="131"/>
      <c r="E229" s="131"/>
      <c r="F229" s="286" t="s">
        <v>142</v>
      </c>
      <c r="G229" s="287"/>
      <c r="H229" s="287"/>
      <c r="I229" s="287"/>
      <c r="J229" s="131"/>
      <c r="K229" s="132">
        <v>5523.5</v>
      </c>
      <c r="L229" s="131"/>
      <c r="M229" s="131"/>
      <c r="N229" s="131"/>
      <c r="O229" s="131"/>
      <c r="P229" s="131"/>
      <c r="Q229" s="131"/>
      <c r="R229" s="131"/>
      <c r="S229" s="133"/>
      <c r="T229" s="134"/>
      <c r="U229" s="131"/>
      <c r="V229" s="131"/>
      <c r="W229" s="131"/>
      <c r="X229" s="131"/>
      <c r="Y229" s="131"/>
      <c r="Z229" s="131"/>
      <c r="AA229" s="135"/>
      <c r="AT229" s="136" t="s">
        <v>140</v>
      </c>
      <c r="AU229" s="136" t="s">
        <v>82</v>
      </c>
      <c r="AV229" s="136" t="s">
        <v>135</v>
      </c>
      <c r="AW229" s="136" t="s">
        <v>103</v>
      </c>
      <c r="AX229" s="136" t="s">
        <v>17</v>
      </c>
      <c r="AY229" s="136" t="s">
        <v>129</v>
      </c>
    </row>
    <row r="230" spans="2:65" s="6" customFormat="1" ht="15.75" customHeight="1">
      <c r="B230" s="21"/>
      <c r="C230" s="113" t="s">
        <v>330</v>
      </c>
      <c r="D230" s="113" t="s">
        <v>130</v>
      </c>
      <c r="E230" s="114" t="s">
        <v>331</v>
      </c>
      <c r="F230" s="277" t="s">
        <v>332</v>
      </c>
      <c r="G230" s="278"/>
      <c r="H230" s="278"/>
      <c r="I230" s="278"/>
      <c r="J230" s="116" t="s">
        <v>133</v>
      </c>
      <c r="K230" s="117">
        <v>1150</v>
      </c>
      <c r="L230" s="279"/>
      <c r="M230" s="278"/>
      <c r="N230" s="280">
        <f>ROUND($L$230*$K$230,2)</f>
        <v>0</v>
      </c>
      <c r="O230" s="278"/>
      <c r="P230" s="278"/>
      <c r="Q230" s="278"/>
      <c r="R230" s="115" t="s">
        <v>134</v>
      </c>
      <c r="S230" s="41"/>
      <c r="T230" s="118"/>
      <c r="U230" s="119" t="s">
        <v>40</v>
      </c>
      <c r="V230" s="22"/>
      <c r="W230" s="22"/>
      <c r="X230" s="120">
        <v>0.16968</v>
      </c>
      <c r="Y230" s="120">
        <f>$X$230*$K$230</f>
        <v>195.132</v>
      </c>
      <c r="Z230" s="120">
        <v>0</v>
      </c>
      <c r="AA230" s="121">
        <f>$Z$230*$K$230</f>
        <v>0</v>
      </c>
      <c r="AR230" s="75" t="s">
        <v>135</v>
      </c>
      <c r="AT230" s="75" t="s">
        <v>130</v>
      </c>
      <c r="AU230" s="75" t="s">
        <v>82</v>
      </c>
      <c r="AY230" s="6" t="s">
        <v>129</v>
      </c>
      <c r="BE230" s="122">
        <f>IF($U$230="základní",$N$230,0)</f>
        <v>0</v>
      </c>
      <c r="BF230" s="122">
        <f>IF($U$230="snížená",$N$230,0)</f>
        <v>0</v>
      </c>
      <c r="BG230" s="122">
        <f>IF($U$230="zákl. přenesená",$N$230,0)</f>
        <v>0</v>
      </c>
      <c r="BH230" s="122">
        <f>IF($U$230="sníž. přenesená",$N$230,0)</f>
        <v>0</v>
      </c>
      <c r="BI230" s="122">
        <f>IF($U$230="nulová",$N$230,0)</f>
        <v>0</v>
      </c>
      <c r="BJ230" s="75" t="s">
        <v>17</v>
      </c>
      <c r="BK230" s="122">
        <f>ROUND($L$230*$K$230,2)</f>
        <v>0</v>
      </c>
      <c r="BL230" s="75" t="s">
        <v>135</v>
      </c>
      <c r="BM230" s="75" t="s">
        <v>333</v>
      </c>
    </row>
    <row r="231" spans="2:47" s="6" customFormat="1" ht="16.5" customHeight="1">
      <c r="B231" s="21"/>
      <c r="C231" s="22"/>
      <c r="D231" s="22"/>
      <c r="E231" s="22"/>
      <c r="F231" s="281" t="s">
        <v>334</v>
      </c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41"/>
      <c r="T231" s="50"/>
      <c r="U231" s="22"/>
      <c r="V231" s="22"/>
      <c r="W231" s="22"/>
      <c r="X231" s="22"/>
      <c r="Y231" s="22"/>
      <c r="Z231" s="22"/>
      <c r="AA231" s="51"/>
      <c r="AT231" s="6" t="s">
        <v>138</v>
      </c>
      <c r="AU231" s="6" t="s">
        <v>82</v>
      </c>
    </row>
    <row r="232" spans="2:51" s="6" customFormat="1" ht="15.75" customHeight="1">
      <c r="B232" s="123"/>
      <c r="C232" s="124"/>
      <c r="D232" s="124"/>
      <c r="E232" s="124"/>
      <c r="F232" s="284" t="s">
        <v>335</v>
      </c>
      <c r="G232" s="285"/>
      <c r="H232" s="285"/>
      <c r="I232" s="285"/>
      <c r="J232" s="124"/>
      <c r="K232" s="125">
        <v>1150</v>
      </c>
      <c r="L232" s="124"/>
      <c r="M232" s="124"/>
      <c r="N232" s="124"/>
      <c r="O232" s="124"/>
      <c r="P232" s="124"/>
      <c r="Q232" s="124"/>
      <c r="R232" s="124"/>
      <c r="S232" s="126"/>
      <c r="T232" s="127"/>
      <c r="U232" s="124"/>
      <c r="V232" s="124"/>
      <c r="W232" s="124"/>
      <c r="X232" s="124"/>
      <c r="Y232" s="124"/>
      <c r="Z232" s="124"/>
      <c r="AA232" s="128"/>
      <c r="AT232" s="129" t="s">
        <v>140</v>
      </c>
      <c r="AU232" s="129" t="s">
        <v>82</v>
      </c>
      <c r="AV232" s="129" t="s">
        <v>82</v>
      </c>
      <c r="AW232" s="129" t="s">
        <v>103</v>
      </c>
      <c r="AX232" s="129" t="s">
        <v>70</v>
      </c>
      <c r="AY232" s="129" t="s">
        <v>129</v>
      </c>
    </row>
    <row r="233" spans="2:51" s="6" customFormat="1" ht="15.75" customHeight="1">
      <c r="B233" s="130"/>
      <c r="C233" s="131"/>
      <c r="D233" s="131"/>
      <c r="E233" s="131"/>
      <c r="F233" s="286" t="s">
        <v>142</v>
      </c>
      <c r="G233" s="287"/>
      <c r="H233" s="287"/>
      <c r="I233" s="287"/>
      <c r="J233" s="131"/>
      <c r="K233" s="132">
        <v>1150</v>
      </c>
      <c r="L233" s="131"/>
      <c r="M233" s="131"/>
      <c r="N233" s="131"/>
      <c r="O233" s="131"/>
      <c r="P233" s="131"/>
      <c r="Q233" s="131"/>
      <c r="R233" s="131"/>
      <c r="S233" s="133"/>
      <c r="T233" s="134"/>
      <c r="U233" s="131"/>
      <c r="V233" s="131"/>
      <c r="W233" s="131"/>
      <c r="X233" s="131"/>
      <c r="Y233" s="131"/>
      <c r="Z233" s="131"/>
      <c r="AA233" s="135"/>
      <c r="AT233" s="136" t="s">
        <v>140</v>
      </c>
      <c r="AU233" s="136" t="s">
        <v>82</v>
      </c>
      <c r="AV233" s="136" t="s">
        <v>135</v>
      </c>
      <c r="AW233" s="136" t="s">
        <v>103</v>
      </c>
      <c r="AX233" s="136" t="s">
        <v>17</v>
      </c>
      <c r="AY233" s="136" t="s">
        <v>129</v>
      </c>
    </row>
    <row r="234" spans="2:65" s="6" customFormat="1" ht="27" customHeight="1">
      <c r="B234" s="21"/>
      <c r="C234" s="113" t="s">
        <v>336</v>
      </c>
      <c r="D234" s="113" t="s">
        <v>130</v>
      </c>
      <c r="E234" s="114" t="s">
        <v>337</v>
      </c>
      <c r="F234" s="277" t="s">
        <v>338</v>
      </c>
      <c r="G234" s="278"/>
      <c r="H234" s="278"/>
      <c r="I234" s="278"/>
      <c r="J234" s="116" t="s">
        <v>133</v>
      </c>
      <c r="K234" s="117">
        <v>5060</v>
      </c>
      <c r="L234" s="279"/>
      <c r="M234" s="278"/>
      <c r="N234" s="280">
        <f>ROUND($L$234*$K$234,2)</f>
        <v>0</v>
      </c>
      <c r="O234" s="278"/>
      <c r="P234" s="278"/>
      <c r="Q234" s="278"/>
      <c r="R234" s="115" t="s">
        <v>134</v>
      </c>
      <c r="S234" s="41"/>
      <c r="T234" s="118"/>
      <c r="U234" s="119" t="s">
        <v>40</v>
      </c>
      <c r="V234" s="22"/>
      <c r="W234" s="22"/>
      <c r="X234" s="120">
        <v>0</v>
      </c>
      <c r="Y234" s="120">
        <f>$X$234*$K$234</f>
        <v>0</v>
      </c>
      <c r="Z234" s="120">
        <v>0</v>
      </c>
      <c r="AA234" s="121">
        <f>$Z$234*$K$234</f>
        <v>0</v>
      </c>
      <c r="AR234" s="75" t="s">
        <v>135</v>
      </c>
      <c r="AT234" s="75" t="s">
        <v>130</v>
      </c>
      <c r="AU234" s="75" t="s">
        <v>82</v>
      </c>
      <c r="AY234" s="6" t="s">
        <v>129</v>
      </c>
      <c r="BE234" s="122">
        <f>IF($U$234="základní",$N$234,0)</f>
        <v>0</v>
      </c>
      <c r="BF234" s="122">
        <f>IF($U$234="snížená",$N$234,0)</f>
        <v>0</v>
      </c>
      <c r="BG234" s="122">
        <f>IF($U$234="zákl. přenesená",$N$234,0)</f>
        <v>0</v>
      </c>
      <c r="BH234" s="122">
        <f>IF($U$234="sníž. přenesená",$N$234,0)</f>
        <v>0</v>
      </c>
      <c r="BI234" s="122">
        <f>IF($U$234="nulová",$N$234,0)</f>
        <v>0</v>
      </c>
      <c r="BJ234" s="75" t="s">
        <v>17</v>
      </c>
      <c r="BK234" s="122">
        <f>ROUND($L$234*$K$234,2)</f>
        <v>0</v>
      </c>
      <c r="BL234" s="75" t="s">
        <v>135</v>
      </c>
      <c r="BM234" s="75" t="s">
        <v>339</v>
      </c>
    </row>
    <row r="235" spans="2:47" s="6" customFormat="1" ht="16.5" customHeight="1">
      <c r="B235" s="21"/>
      <c r="C235" s="22"/>
      <c r="D235" s="22"/>
      <c r="E235" s="22"/>
      <c r="F235" s="281" t="s">
        <v>340</v>
      </c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41"/>
      <c r="T235" s="50"/>
      <c r="U235" s="22"/>
      <c r="V235" s="22"/>
      <c r="W235" s="22"/>
      <c r="X235" s="22"/>
      <c r="Y235" s="22"/>
      <c r="Z235" s="22"/>
      <c r="AA235" s="51"/>
      <c r="AT235" s="6" t="s">
        <v>138</v>
      </c>
      <c r="AU235" s="6" t="s">
        <v>82</v>
      </c>
    </row>
    <row r="236" spans="2:51" s="6" customFormat="1" ht="15.75" customHeight="1">
      <c r="B236" s="123"/>
      <c r="C236" s="124"/>
      <c r="D236" s="124"/>
      <c r="E236" s="124"/>
      <c r="F236" s="284" t="s">
        <v>341</v>
      </c>
      <c r="G236" s="285"/>
      <c r="H236" s="285"/>
      <c r="I236" s="285"/>
      <c r="J236" s="124"/>
      <c r="K236" s="125">
        <v>5060</v>
      </c>
      <c r="L236" s="124"/>
      <c r="M236" s="124"/>
      <c r="N236" s="124"/>
      <c r="O236" s="124"/>
      <c r="P236" s="124"/>
      <c r="Q236" s="124"/>
      <c r="R236" s="124"/>
      <c r="S236" s="126"/>
      <c r="T236" s="127"/>
      <c r="U236" s="124"/>
      <c r="V236" s="124"/>
      <c r="W236" s="124"/>
      <c r="X236" s="124"/>
      <c r="Y236" s="124"/>
      <c r="Z236" s="124"/>
      <c r="AA236" s="128"/>
      <c r="AT236" s="129" t="s">
        <v>140</v>
      </c>
      <c r="AU236" s="129" t="s">
        <v>82</v>
      </c>
      <c r="AV236" s="129" t="s">
        <v>82</v>
      </c>
      <c r="AW236" s="129" t="s">
        <v>103</v>
      </c>
      <c r="AX236" s="129" t="s">
        <v>70</v>
      </c>
      <c r="AY236" s="129" t="s">
        <v>129</v>
      </c>
    </row>
    <row r="237" spans="2:51" s="6" customFormat="1" ht="15.75" customHeight="1">
      <c r="B237" s="130"/>
      <c r="C237" s="131"/>
      <c r="D237" s="131"/>
      <c r="E237" s="131"/>
      <c r="F237" s="286" t="s">
        <v>142</v>
      </c>
      <c r="G237" s="287"/>
      <c r="H237" s="287"/>
      <c r="I237" s="287"/>
      <c r="J237" s="131"/>
      <c r="K237" s="132">
        <v>5060</v>
      </c>
      <c r="L237" s="131"/>
      <c r="M237" s="131"/>
      <c r="N237" s="131"/>
      <c r="O237" s="131"/>
      <c r="P237" s="131"/>
      <c r="Q237" s="131"/>
      <c r="R237" s="131"/>
      <c r="S237" s="133"/>
      <c r="T237" s="134"/>
      <c r="U237" s="131"/>
      <c r="V237" s="131"/>
      <c r="W237" s="131"/>
      <c r="X237" s="131"/>
      <c r="Y237" s="131"/>
      <c r="Z237" s="131"/>
      <c r="AA237" s="135"/>
      <c r="AT237" s="136" t="s">
        <v>140</v>
      </c>
      <c r="AU237" s="136" t="s">
        <v>82</v>
      </c>
      <c r="AV237" s="136" t="s">
        <v>135</v>
      </c>
      <c r="AW237" s="136" t="s">
        <v>103</v>
      </c>
      <c r="AX237" s="136" t="s">
        <v>17</v>
      </c>
      <c r="AY237" s="136" t="s">
        <v>129</v>
      </c>
    </row>
    <row r="238" spans="2:65" s="6" customFormat="1" ht="27" customHeight="1">
      <c r="B238" s="21"/>
      <c r="C238" s="113" t="s">
        <v>342</v>
      </c>
      <c r="D238" s="113" t="s">
        <v>130</v>
      </c>
      <c r="E238" s="114" t="s">
        <v>343</v>
      </c>
      <c r="F238" s="277" t="s">
        <v>344</v>
      </c>
      <c r="G238" s="278"/>
      <c r="H238" s="278"/>
      <c r="I238" s="278"/>
      <c r="J238" s="116" t="s">
        <v>133</v>
      </c>
      <c r="K238" s="117">
        <v>5439.5</v>
      </c>
      <c r="L238" s="279"/>
      <c r="M238" s="278"/>
      <c r="N238" s="280">
        <f>ROUND($L$238*$K$238,2)</f>
        <v>0</v>
      </c>
      <c r="O238" s="278"/>
      <c r="P238" s="278"/>
      <c r="Q238" s="278"/>
      <c r="R238" s="115" t="s">
        <v>134</v>
      </c>
      <c r="S238" s="41"/>
      <c r="T238" s="118"/>
      <c r="U238" s="119" t="s">
        <v>40</v>
      </c>
      <c r="V238" s="22"/>
      <c r="W238" s="22"/>
      <c r="X238" s="120">
        <v>0</v>
      </c>
      <c r="Y238" s="120">
        <f>$X$238*$K$238</f>
        <v>0</v>
      </c>
      <c r="Z238" s="120">
        <v>0</v>
      </c>
      <c r="AA238" s="121">
        <f>$Z$238*$K$238</f>
        <v>0</v>
      </c>
      <c r="AR238" s="75" t="s">
        <v>135</v>
      </c>
      <c r="AT238" s="75" t="s">
        <v>130</v>
      </c>
      <c r="AU238" s="75" t="s">
        <v>82</v>
      </c>
      <c r="AY238" s="6" t="s">
        <v>129</v>
      </c>
      <c r="BE238" s="122">
        <f>IF($U$238="základní",$N$238,0)</f>
        <v>0</v>
      </c>
      <c r="BF238" s="122">
        <f>IF($U$238="snížená",$N$238,0)</f>
        <v>0</v>
      </c>
      <c r="BG238" s="122">
        <f>IF($U$238="zákl. přenesená",$N$238,0)</f>
        <v>0</v>
      </c>
      <c r="BH238" s="122">
        <f>IF($U$238="sníž. přenesená",$N$238,0)</f>
        <v>0</v>
      </c>
      <c r="BI238" s="122">
        <f>IF($U$238="nulová",$N$238,0)</f>
        <v>0</v>
      </c>
      <c r="BJ238" s="75" t="s">
        <v>17</v>
      </c>
      <c r="BK238" s="122">
        <f>ROUND($L$238*$K$238,2)</f>
        <v>0</v>
      </c>
      <c r="BL238" s="75" t="s">
        <v>135</v>
      </c>
      <c r="BM238" s="75" t="s">
        <v>345</v>
      </c>
    </row>
    <row r="239" spans="2:47" s="6" customFormat="1" ht="16.5" customHeight="1">
      <c r="B239" s="21"/>
      <c r="C239" s="22"/>
      <c r="D239" s="22"/>
      <c r="E239" s="22"/>
      <c r="F239" s="281" t="s">
        <v>346</v>
      </c>
      <c r="G239" s="253"/>
      <c r="H239" s="253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41"/>
      <c r="T239" s="50"/>
      <c r="U239" s="22"/>
      <c r="V239" s="22"/>
      <c r="W239" s="22"/>
      <c r="X239" s="22"/>
      <c r="Y239" s="22"/>
      <c r="Z239" s="22"/>
      <c r="AA239" s="51"/>
      <c r="AT239" s="6" t="s">
        <v>138</v>
      </c>
      <c r="AU239" s="6" t="s">
        <v>82</v>
      </c>
    </row>
    <row r="240" spans="2:51" s="6" customFormat="1" ht="15.75" customHeight="1">
      <c r="B240" s="123"/>
      <c r="C240" s="124"/>
      <c r="D240" s="124"/>
      <c r="E240" s="124"/>
      <c r="F240" s="284" t="s">
        <v>139</v>
      </c>
      <c r="G240" s="285"/>
      <c r="H240" s="285"/>
      <c r="I240" s="285"/>
      <c r="J240" s="124"/>
      <c r="K240" s="125">
        <v>5439.5</v>
      </c>
      <c r="L240" s="124"/>
      <c r="M240" s="124"/>
      <c r="N240" s="124"/>
      <c r="O240" s="124"/>
      <c r="P240" s="124"/>
      <c r="Q240" s="124"/>
      <c r="R240" s="124"/>
      <c r="S240" s="126"/>
      <c r="T240" s="127"/>
      <c r="U240" s="124"/>
      <c r="V240" s="124"/>
      <c r="W240" s="124"/>
      <c r="X240" s="124"/>
      <c r="Y240" s="124"/>
      <c r="Z240" s="124"/>
      <c r="AA240" s="128"/>
      <c r="AT240" s="129" t="s">
        <v>140</v>
      </c>
      <c r="AU240" s="129" t="s">
        <v>82</v>
      </c>
      <c r="AV240" s="129" t="s">
        <v>82</v>
      </c>
      <c r="AW240" s="129" t="s">
        <v>103</v>
      </c>
      <c r="AX240" s="129" t="s">
        <v>70</v>
      </c>
      <c r="AY240" s="129" t="s">
        <v>129</v>
      </c>
    </row>
    <row r="241" spans="2:51" s="6" customFormat="1" ht="15.75" customHeight="1">
      <c r="B241" s="130"/>
      <c r="C241" s="131"/>
      <c r="D241" s="131"/>
      <c r="E241" s="131"/>
      <c r="F241" s="286" t="s">
        <v>142</v>
      </c>
      <c r="G241" s="287"/>
      <c r="H241" s="287"/>
      <c r="I241" s="287"/>
      <c r="J241" s="131"/>
      <c r="K241" s="132">
        <v>5439.5</v>
      </c>
      <c r="L241" s="131"/>
      <c r="M241" s="131"/>
      <c r="N241" s="131"/>
      <c r="O241" s="131"/>
      <c r="P241" s="131"/>
      <c r="Q241" s="131"/>
      <c r="R241" s="131"/>
      <c r="S241" s="133"/>
      <c r="T241" s="134"/>
      <c r="U241" s="131"/>
      <c r="V241" s="131"/>
      <c r="W241" s="131"/>
      <c r="X241" s="131"/>
      <c r="Y241" s="131"/>
      <c r="Z241" s="131"/>
      <c r="AA241" s="135"/>
      <c r="AT241" s="136" t="s">
        <v>140</v>
      </c>
      <c r="AU241" s="136" t="s">
        <v>82</v>
      </c>
      <c r="AV241" s="136" t="s">
        <v>135</v>
      </c>
      <c r="AW241" s="136" t="s">
        <v>103</v>
      </c>
      <c r="AX241" s="136" t="s">
        <v>17</v>
      </c>
      <c r="AY241" s="136" t="s">
        <v>129</v>
      </c>
    </row>
    <row r="242" spans="2:65" s="6" customFormat="1" ht="15.75" customHeight="1">
      <c r="B242" s="21"/>
      <c r="C242" s="113" t="s">
        <v>347</v>
      </c>
      <c r="D242" s="113" t="s">
        <v>130</v>
      </c>
      <c r="E242" s="114" t="s">
        <v>348</v>
      </c>
      <c r="F242" s="277" t="s">
        <v>349</v>
      </c>
      <c r="G242" s="278"/>
      <c r="H242" s="278"/>
      <c r="I242" s="278"/>
      <c r="J242" s="116" t="s">
        <v>133</v>
      </c>
      <c r="K242" s="117">
        <v>5397</v>
      </c>
      <c r="L242" s="279"/>
      <c r="M242" s="278"/>
      <c r="N242" s="280">
        <f>ROUND($L$242*$K$242,2)</f>
        <v>0</v>
      </c>
      <c r="O242" s="278"/>
      <c r="P242" s="278"/>
      <c r="Q242" s="278"/>
      <c r="R242" s="115" t="s">
        <v>134</v>
      </c>
      <c r="S242" s="41"/>
      <c r="T242" s="118"/>
      <c r="U242" s="119" t="s">
        <v>40</v>
      </c>
      <c r="V242" s="22"/>
      <c r="W242" s="22"/>
      <c r="X242" s="120">
        <v>0</v>
      </c>
      <c r="Y242" s="120">
        <f>$X$242*$K$242</f>
        <v>0</v>
      </c>
      <c r="Z242" s="120">
        <v>0</v>
      </c>
      <c r="AA242" s="121">
        <f>$Z$242*$K$242</f>
        <v>0</v>
      </c>
      <c r="AR242" s="75" t="s">
        <v>135</v>
      </c>
      <c r="AT242" s="75" t="s">
        <v>130</v>
      </c>
      <c r="AU242" s="75" t="s">
        <v>82</v>
      </c>
      <c r="AY242" s="6" t="s">
        <v>129</v>
      </c>
      <c r="BE242" s="122">
        <f>IF($U$242="základní",$N$242,0)</f>
        <v>0</v>
      </c>
      <c r="BF242" s="122">
        <f>IF($U$242="snížená",$N$242,0)</f>
        <v>0</v>
      </c>
      <c r="BG242" s="122">
        <f>IF($U$242="zákl. přenesená",$N$242,0)</f>
        <v>0</v>
      </c>
      <c r="BH242" s="122">
        <f>IF($U$242="sníž. přenesená",$N$242,0)</f>
        <v>0</v>
      </c>
      <c r="BI242" s="122">
        <f>IF($U$242="nulová",$N$242,0)</f>
        <v>0</v>
      </c>
      <c r="BJ242" s="75" t="s">
        <v>17</v>
      </c>
      <c r="BK242" s="122">
        <f>ROUND($L$242*$K$242,2)</f>
        <v>0</v>
      </c>
      <c r="BL242" s="75" t="s">
        <v>135</v>
      </c>
      <c r="BM242" s="75" t="s">
        <v>350</v>
      </c>
    </row>
    <row r="243" spans="2:47" s="6" customFormat="1" ht="27" customHeight="1">
      <c r="B243" s="21"/>
      <c r="C243" s="22"/>
      <c r="D243" s="22"/>
      <c r="E243" s="22"/>
      <c r="F243" s="281" t="s">
        <v>351</v>
      </c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41"/>
      <c r="T243" s="50"/>
      <c r="U243" s="22"/>
      <c r="V243" s="22"/>
      <c r="W243" s="22"/>
      <c r="X243" s="22"/>
      <c r="Y243" s="22"/>
      <c r="Z243" s="22"/>
      <c r="AA243" s="51"/>
      <c r="AT243" s="6" t="s">
        <v>138</v>
      </c>
      <c r="AU243" s="6" t="s">
        <v>82</v>
      </c>
    </row>
    <row r="244" spans="2:51" s="6" customFormat="1" ht="15.75" customHeight="1">
      <c r="B244" s="123"/>
      <c r="C244" s="124"/>
      <c r="D244" s="124"/>
      <c r="E244" s="124"/>
      <c r="F244" s="284" t="s">
        <v>352</v>
      </c>
      <c r="G244" s="285"/>
      <c r="H244" s="285"/>
      <c r="I244" s="285"/>
      <c r="J244" s="124"/>
      <c r="K244" s="125">
        <v>5313</v>
      </c>
      <c r="L244" s="124"/>
      <c r="M244" s="124"/>
      <c r="N244" s="124"/>
      <c r="O244" s="124"/>
      <c r="P244" s="124"/>
      <c r="Q244" s="124"/>
      <c r="R244" s="124"/>
      <c r="S244" s="126"/>
      <c r="T244" s="127"/>
      <c r="U244" s="124"/>
      <c r="V244" s="124"/>
      <c r="W244" s="124"/>
      <c r="X244" s="124"/>
      <c r="Y244" s="124"/>
      <c r="Z244" s="124"/>
      <c r="AA244" s="128"/>
      <c r="AT244" s="129" t="s">
        <v>140</v>
      </c>
      <c r="AU244" s="129" t="s">
        <v>82</v>
      </c>
      <c r="AV244" s="129" t="s">
        <v>82</v>
      </c>
      <c r="AW244" s="129" t="s">
        <v>103</v>
      </c>
      <c r="AX244" s="129" t="s">
        <v>70</v>
      </c>
      <c r="AY244" s="129" t="s">
        <v>129</v>
      </c>
    </row>
    <row r="245" spans="2:51" s="6" customFormat="1" ht="15.75" customHeight="1">
      <c r="B245" s="123"/>
      <c r="C245" s="124"/>
      <c r="D245" s="124"/>
      <c r="E245" s="124"/>
      <c r="F245" s="284" t="s">
        <v>141</v>
      </c>
      <c r="G245" s="285"/>
      <c r="H245" s="285"/>
      <c r="I245" s="285"/>
      <c r="J245" s="124"/>
      <c r="K245" s="125">
        <v>84</v>
      </c>
      <c r="L245" s="124"/>
      <c r="M245" s="124"/>
      <c r="N245" s="124"/>
      <c r="O245" s="124"/>
      <c r="P245" s="124"/>
      <c r="Q245" s="124"/>
      <c r="R245" s="124"/>
      <c r="S245" s="126"/>
      <c r="T245" s="127"/>
      <c r="U245" s="124"/>
      <c r="V245" s="124"/>
      <c r="W245" s="124"/>
      <c r="X245" s="124"/>
      <c r="Y245" s="124"/>
      <c r="Z245" s="124"/>
      <c r="AA245" s="128"/>
      <c r="AT245" s="129" t="s">
        <v>140</v>
      </c>
      <c r="AU245" s="129" t="s">
        <v>82</v>
      </c>
      <c r="AV245" s="129" t="s">
        <v>82</v>
      </c>
      <c r="AW245" s="129" t="s">
        <v>103</v>
      </c>
      <c r="AX245" s="129" t="s">
        <v>70</v>
      </c>
      <c r="AY245" s="129" t="s">
        <v>129</v>
      </c>
    </row>
    <row r="246" spans="2:51" s="6" customFormat="1" ht="15.75" customHeight="1">
      <c r="B246" s="130"/>
      <c r="C246" s="131"/>
      <c r="D246" s="131"/>
      <c r="E246" s="131"/>
      <c r="F246" s="286" t="s">
        <v>142</v>
      </c>
      <c r="G246" s="287"/>
      <c r="H246" s="287"/>
      <c r="I246" s="287"/>
      <c r="J246" s="131"/>
      <c r="K246" s="132">
        <v>5397</v>
      </c>
      <c r="L246" s="131"/>
      <c r="M246" s="131"/>
      <c r="N246" s="131"/>
      <c r="O246" s="131"/>
      <c r="P246" s="131"/>
      <c r="Q246" s="131"/>
      <c r="R246" s="131"/>
      <c r="S246" s="133"/>
      <c r="T246" s="134"/>
      <c r="U246" s="131"/>
      <c r="V246" s="131"/>
      <c r="W246" s="131"/>
      <c r="X246" s="131"/>
      <c r="Y246" s="131"/>
      <c r="Z246" s="131"/>
      <c r="AA246" s="135"/>
      <c r="AT246" s="136" t="s">
        <v>140</v>
      </c>
      <c r="AU246" s="136" t="s">
        <v>82</v>
      </c>
      <c r="AV246" s="136" t="s">
        <v>135</v>
      </c>
      <c r="AW246" s="136" t="s">
        <v>103</v>
      </c>
      <c r="AX246" s="136" t="s">
        <v>17</v>
      </c>
      <c r="AY246" s="136" t="s">
        <v>129</v>
      </c>
    </row>
    <row r="247" spans="2:63" s="102" customFormat="1" ht="30.75" customHeight="1">
      <c r="B247" s="103"/>
      <c r="C247" s="104"/>
      <c r="D247" s="112" t="s">
        <v>109</v>
      </c>
      <c r="E247" s="104"/>
      <c r="F247" s="104"/>
      <c r="G247" s="104"/>
      <c r="H247" s="104"/>
      <c r="I247" s="104"/>
      <c r="J247" s="104"/>
      <c r="K247" s="104"/>
      <c r="L247" s="104"/>
      <c r="M247" s="104"/>
      <c r="N247" s="273">
        <f>$BK$247</f>
        <v>0</v>
      </c>
      <c r="O247" s="274"/>
      <c r="P247" s="274"/>
      <c r="Q247" s="274"/>
      <c r="R247" s="104"/>
      <c r="S247" s="106"/>
      <c r="T247" s="107"/>
      <c r="U247" s="104"/>
      <c r="V247" s="104"/>
      <c r="W247" s="108">
        <f>$W$248+SUM($W$249:$W$283)</f>
        <v>0</v>
      </c>
      <c r="X247" s="104"/>
      <c r="Y247" s="108">
        <f>$Y$248+SUM($Y$249:$Y$283)</f>
        <v>88.38073299999999</v>
      </c>
      <c r="Z247" s="104"/>
      <c r="AA247" s="109">
        <f>$AA$248+SUM($AA$249:$AA$283)</f>
        <v>157.23000000000002</v>
      </c>
      <c r="AR247" s="110" t="s">
        <v>17</v>
      </c>
      <c r="AT247" s="110" t="s">
        <v>69</v>
      </c>
      <c r="AU247" s="110" t="s">
        <v>17</v>
      </c>
      <c r="AY247" s="110" t="s">
        <v>129</v>
      </c>
      <c r="BK247" s="111">
        <f>$BK$248+SUM($BK$249:$BK$283)</f>
        <v>0</v>
      </c>
    </row>
    <row r="248" spans="2:65" s="6" customFormat="1" ht="27" customHeight="1">
      <c r="B248" s="21"/>
      <c r="C248" s="113" t="s">
        <v>353</v>
      </c>
      <c r="D248" s="113" t="s">
        <v>130</v>
      </c>
      <c r="E248" s="114" t="s">
        <v>354</v>
      </c>
      <c r="F248" s="277" t="s">
        <v>355</v>
      </c>
      <c r="G248" s="278"/>
      <c r="H248" s="278"/>
      <c r="I248" s="278"/>
      <c r="J248" s="116" t="s">
        <v>356</v>
      </c>
      <c r="K248" s="117">
        <v>2</v>
      </c>
      <c r="L248" s="279"/>
      <c r="M248" s="278"/>
      <c r="N248" s="280">
        <f>ROUND($L$248*$K$248,2)</f>
        <v>0</v>
      </c>
      <c r="O248" s="278"/>
      <c r="P248" s="278"/>
      <c r="Q248" s="278"/>
      <c r="R248" s="115" t="s">
        <v>134</v>
      </c>
      <c r="S248" s="41"/>
      <c r="T248" s="118"/>
      <c r="U248" s="119" t="s">
        <v>40</v>
      </c>
      <c r="V248" s="22"/>
      <c r="W248" s="22"/>
      <c r="X248" s="120">
        <v>16.75142</v>
      </c>
      <c r="Y248" s="120">
        <f>$X$248*$K$248</f>
        <v>33.50284</v>
      </c>
      <c r="Z248" s="120">
        <v>0</v>
      </c>
      <c r="AA248" s="121">
        <f>$Z$248*$K$248</f>
        <v>0</v>
      </c>
      <c r="AR248" s="75" t="s">
        <v>135</v>
      </c>
      <c r="AT248" s="75" t="s">
        <v>130</v>
      </c>
      <c r="AU248" s="75" t="s">
        <v>82</v>
      </c>
      <c r="AY248" s="6" t="s">
        <v>129</v>
      </c>
      <c r="BE248" s="122">
        <f>IF($U$248="základní",$N$248,0)</f>
        <v>0</v>
      </c>
      <c r="BF248" s="122">
        <f>IF($U$248="snížená",$N$248,0)</f>
        <v>0</v>
      </c>
      <c r="BG248" s="122">
        <f>IF($U$248="zákl. přenesená",$N$248,0)</f>
        <v>0</v>
      </c>
      <c r="BH248" s="122">
        <f>IF($U$248="sníž. přenesená",$N$248,0)</f>
        <v>0</v>
      </c>
      <c r="BI248" s="122">
        <f>IF($U$248="nulová",$N$248,0)</f>
        <v>0</v>
      </c>
      <c r="BJ248" s="75" t="s">
        <v>17</v>
      </c>
      <c r="BK248" s="122">
        <f>ROUND($L$248*$K$248,2)</f>
        <v>0</v>
      </c>
      <c r="BL248" s="75" t="s">
        <v>135</v>
      </c>
      <c r="BM248" s="75" t="s">
        <v>357</v>
      </c>
    </row>
    <row r="249" spans="2:47" s="6" customFormat="1" ht="16.5" customHeight="1">
      <c r="B249" s="21"/>
      <c r="C249" s="22"/>
      <c r="D249" s="22"/>
      <c r="E249" s="22"/>
      <c r="F249" s="281" t="s">
        <v>358</v>
      </c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41"/>
      <c r="T249" s="50"/>
      <c r="U249" s="22"/>
      <c r="V249" s="22"/>
      <c r="W249" s="22"/>
      <c r="X249" s="22"/>
      <c r="Y249" s="22"/>
      <c r="Z249" s="22"/>
      <c r="AA249" s="51"/>
      <c r="AT249" s="6" t="s">
        <v>138</v>
      </c>
      <c r="AU249" s="6" t="s">
        <v>82</v>
      </c>
    </row>
    <row r="250" spans="2:51" s="6" customFormat="1" ht="15.75" customHeight="1">
      <c r="B250" s="123"/>
      <c r="C250" s="124"/>
      <c r="D250" s="124"/>
      <c r="E250" s="124"/>
      <c r="F250" s="284" t="s">
        <v>359</v>
      </c>
      <c r="G250" s="285"/>
      <c r="H250" s="285"/>
      <c r="I250" s="285"/>
      <c r="J250" s="124"/>
      <c r="K250" s="125">
        <v>2</v>
      </c>
      <c r="L250" s="124"/>
      <c r="M250" s="124"/>
      <c r="N250" s="124"/>
      <c r="O250" s="124"/>
      <c r="P250" s="124"/>
      <c r="Q250" s="124"/>
      <c r="R250" s="124"/>
      <c r="S250" s="126"/>
      <c r="T250" s="127"/>
      <c r="U250" s="124"/>
      <c r="V250" s="124"/>
      <c r="W250" s="124"/>
      <c r="X250" s="124"/>
      <c r="Y250" s="124"/>
      <c r="Z250" s="124"/>
      <c r="AA250" s="128"/>
      <c r="AT250" s="129" t="s">
        <v>140</v>
      </c>
      <c r="AU250" s="129" t="s">
        <v>82</v>
      </c>
      <c r="AV250" s="129" t="s">
        <v>82</v>
      </c>
      <c r="AW250" s="129" t="s">
        <v>103</v>
      </c>
      <c r="AX250" s="129" t="s">
        <v>70</v>
      </c>
      <c r="AY250" s="129" t="s">
        <v>129</v>
      </c>
    </row>
    <row r="251" spans="2:51" s="6" customFormat="1" ht="15.75" customHeight="1">
      <c r="B251" s="130"/>
      <c r="C251" s="131"/>
      <c r="D251" s="131"/>
      <c r="E251" s="131"/>
      <c r="F251" s="286" t="s">
        <v>142</v>
      </c>
      <c r="G251" s="287"/>
      <c r="H251" s="287"/>
      <c r="I251" s="287"/>
      <c r="J251" s="131"/>
      <c r="K251" s="132">
        <v>2</v>
      </c>
      <c r="L251" s="131"/>
      <c r="M251" s="131"/>
      <c r="N251" s="131"/>
      <c r="O251" s="131"/>
      <c r="P251" s="131"/>
      <c r="Q251" s="131"/>
      <c r="R251" s="131"/>
      <c r="S251" s="133"/>
      <c r="T251" s="134"/>
      <c r="U251" s="131"/>
      <c r="V251" s="131"/>
      <c r="W251" s="131"/>
      <c r="X251" s="131"/>
      <c r="Y251" s="131"/>
      <c r="Z251" s="131"/>
      <c r="AA251" s="135"/>
      <c r="AT251" s="136" t="s">
        <v>140</v>
      </c>
      <c r="AU251" s="136" t="s">
        <v>82</v>
      </c>
      <c r="AV251" s="136" t="s">
        <v>135</v>
      </c>
      <c r="AW251" s="136" t="s">
        <v>103</v>
      </c>
      <c r="AX251" s="136" t="s">
        <v>17</v>
      </c>
      <c r="AY251" s="136" t="s">
        <v>129</v>
      </c>
    </row>
    <row r="252" spans="2:65" s="6" customFormat="1" ht="27" customHeight="1">
      <c r="B252" s="21"/>
      <c r="C252" s="113" t="s">
        <v>360</v>
      </c>
      <c r="D252" s="113" t="s">
        <v>130</v>
      </c>
      <c r="E252" s="114" t="s">
        <v>361</v>
      </c>
      <c r="F252" s="277" t="s">
        <v>362</v>
      </c>
      <c r="G252" s="278"/>
      <c r="H252" s="278"/>
      <c r="I252" s="278"/>
      <c r="J252" s="116" t="s">
        <v>164</v>
      </c>
      <c r="K252" s="117">
        <v>3.3</v>
      </c>
      <c r="L252" s="279"/>
      <c r="M252" s="278"/>
      <c r="N252" s="280">
        <f>ROUND($L$252*$K$252,2)</f>
        <v>0</v>
      </c>
      <c r="O252" s="278"/>
      <c r="P252" s="278"/>
      <c r="Q252" s="278"/>
      <c r="R252" s="115" t="s">
        <v>134</v>
      </c>
      <c r="S252" s="41"/>
      <c r="T252" s="118"/>
      <c r="U252" s="119" t="s">
        <v>40</v>
      </c>
      <c r="V252" s="22"/>
      <c r="W252" s="22"/>
      <c r="X252" s="120">
        <v>2.26672</v>
      </c>
      <c r="Y252" s="120">
        <f>$X$252*$K$252</f>
        <v>7.480175999999999</v>
      </c>
      <c r="Z252" s="120">
        <v>0</v>
      </c>
      <c r="AA252" s="121">
        <f>$Z$252*$K$252</f>
        <v>0</v>
      </c>
      <c r="AR252" s="75" t="s">
        <v>135</v>
      </c>
      <c r="AT252" s="75" t="s">
        <v>130</v>
      </c>
      <c r="AU252" s="75" t="s">
        <v>82</v>
      </c>
      <c r="AY252" s="6" t="s">
        <v>129</v>
      </c>
      <c r="BE252" s="122">
        <f>IF($U$252="základní",$N$252,0)</f>
        <v>0</v>
      </c>
      <c r="BF252" s="122">
        <f>IF($U$252="snížená",$N$252,0)</f>
        <v>0</v>
      </c>
      <c r="BG252" s="122">
        <f>IF($U$252="zákl. přenesená",$N$252,0)</f>
        <v>0</v>
      </c>
      <c r="BH252" s="122">
        <f>IF($U$252="sníž. přenesená",$N$252,0)</f>
        <v>0</v>
      </c>
      <c r="BI252" s="122">
        <f>IF($U$252="nulová",$N$252,0)</f>
        <v>0</v>
      </c>
      <c r="BJ252" s="75" t="s">
        <v>17</v>
      </c>
      <c r="BK252" s="122">
        <f>ROUND($L$252*$K$252,2)</f>
        <v>0</v>
      </c>
      <c r="BL252" s="75" t="s">
        <v>135</v>
      </c>
      <c r="BM252" s="75" t="s">
        <v>363</v>
      </c>
    </row>
    <row r="253" spans="2:47" s="6" customFormat="1" ht="16.5" customHeight="1">
      <c r="B253" s="21"/>
      <c r="C253" s="22"/>
      <c r="D253" s="22"/>
      <c r="E253" s="22"/>
      <c r="F253" s="281" t="s">
        <v>364</v>
      </c>
      <c r="G253" s="253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41"/>
      <c r="T253" s="50"/>
      <c r="U253" s="22"/>
      <c r="V253" s="22"/>
      <c r="W253" s="22"/>
      <c r="X253" s="22"/>
      <c r="Y253" s="22"/>
      <c r="Z253" s="22"/>
      <c r="AA253" s="51"/>
      <c r="AT253" s="6" t="s">
        <v>138</v>
      </c>
      <c r="AU253" s="6" t="s">
        <v>82</v>
      </c>
    </row>
    <row r="254" spans="2:51" s="6" customFormat="1" ht="15.75" customHeight="1">
      <c r="B254" s="123"/>
      <c r="C254" s="124"/>
      <c r="D254" s="124"/>
      <c r="E254" s="124"/>
      <c r="F254" s="284" t="s">
        <v>365</v>
      </c>
      <c r="G254" s="285"/>
      <c r="H254" s="285"/>
      <c r="I254" s="285"/>
      <c r="J254" s="124"/>
      <c r="K254" s="125">
        <v>3.3</v>
      </c>
      <c r="L254" s="124"/>
      <c r="M254" s="124"/>
      <c r="N254" s="124"/>
      <c r="O254" s="124"/>
      <c r="P254" s="124"/>
      <c r="Q254" s="124"/>
      <c r="R254" s="124"/>
      <c r="S254" s="126"/>
      <c r="T254" s="127"/>
      <c r="U254" s="124"/>
      <c r="V254" s="124"/>
      <c r="W254" s="124"/>
      <c r="X254" s="124"/>
      <c r="Y254" s="124"/>
      <c r="Z254" s="124"/>
      <c r="AA254" s="128"/>
      <c r="AT254" s="129" t="s">
        <v>140</v>
      </c>
      <c r="AU254" s="129" t="s">
        <v>82</v>
      </c>
      <c r="AV254" s="129" t="s">
        <v>82</v>
      </c>
      <c r="AW254" s="129" t="s">
        <v>103</v>
      </c>
      <c r="AX254" s="129" t="s">
        <v>70</v>
      </c>
      <c r="AY254" s="129" t="s">
        <v>129</v>
      </c>
    </row>
    <row r="255" spans="2:51" s="6" customFormat="1" ht="15.75" customHeight="1">
      <c r="B255" s="130"/>
      <c r="C255" s="131"/>
      <c r="D255" s="131"/>
      <c r="E255" s="131"/>
      <c r="F255" s="286" t="s">
        <v>142</v>
      </c>
      <c r="G255" s="287"/>
      <c r="H255" s="287"/>
      <c r="I255" s="287"/>
      <c r="J255" s="131"/>
      <c r="K255" s="132">
        <v>3.3</v>
      </c>
      <c r="L255" s="131"/>
      <c r="M255" s="131"/>
      <c r="N255" s="131"/>
      <c r="O255" s="131"/>
      <c r="P255" s="131"/>
      <c r="Q255" s="131"/>
      <c r="R255" s="131"/>
      <c r="S255" s="133"/>
      <c r="T255" s="134"/>
      <c r="U255" s="131"/>
      <c r="V255" s="131"/>
      <c r="W255" s="131"/>
      <c r="X255" s="131"/>
      <c r="Y255" s="131"/>
      <c r="Z255" s="131"/>
      <c r="AA255" s="135"/>
      <c r="AT255" s="136" t="s">
        <v>140</v>
      </c>
      <c r="AU255" s="136" t="s">
        <v>82</v>
      </c>
      <c r="AV255" s="136" t="s">
        <v>135</v>
      </c>
      <c r="AW255" s="136" t="s">
        <v>103</v>
      </c>
      <c r="AX255" s="136" t="s">
        <v>17</v>
      </c>
      <c r="AY255" s="136" t="s">
        <v>129</v>
      </c>
    </row>
    <row r="256" spans="2:65" s="6" customFormat="1" ht="39" customHeight="1">
      <c r="B256" s="21"/>
      <c r="C256" s="113" t="s">
        <v>366</v>
      </c>
      <c r="D256" s="113" t="s">
        <v>130</v>
      </c>
      <c r="E256" s="114" t="s">
        <v>367</v>
      </c>
      <c r="F256" s="277" t="s">
        <v>368</v>
      </c>
      <c r="G256" s="278"/>
      <c r="H256" s="278"/>
      <c r="I256" s="278"/>
      <c r="J256" s="116" t="s">
        <v>145</v>
      </c>
      <c r="K256" s="117">
        <v>6</v>
      </c>
      <c r="L256" s="279"/>
      <c r="M256" s="278"/>
      <c r="N256" s="280">
        <f>ROUND($L$256*$K$256,2)</f>
        <v>0</v>
      </c>
      <c r="O256" s="278"/>
      <c r="P256" s="278"/>
      <c r="Q256" s="278"/>
      <c r="R256" s="115" t="s">
        <v>134</v>
      </c>
      <c r="S256" s="41"/>
      <c r="T256" s="118"/>
      <c r="U256" s="119" t="s">
        <v>40</v>
      </c>
      <c r="V256" s="22"/>
      <c r="W256" s="22"/>
      <c r="X256" s="120">
        <v>0</v>
      </c>
      <c r="Y256" s="120">
        <f>$X$256*$K$256</f>
        <v>0</v>
      </c>
      <c r="Z256" s="120">
        <v>0</v>
      </c>
      <c r="AA256" s="121">
        <f>$Z$256*$K$256</f>
        <v>0</v>
      </c>
      <c r="AR256" s="75" t="s">
        <v>135</v>
      </c>
      <c r="AT256" s="75" t="s">
        <v>130</v>
      </c>
      <c r="AU256" s="75" t="s">
        <v>82</v>
      </c>
      <c r="AY256" s="6" t="s">
        <v>129</v>
      </c>
      <c r="BE256" s="122">
        <f>IF($U$256="základní",$N$256,0)</f>
        <v>0</v>
      </c>
      <c r="BF256" s="122">
        <f>IF($U$256="snížená",$N$256,0)</f>
        <v>0</v>
      </c>
      <c r="BG256" s="122">
        <f>IF($U$256="zákl. přenesená",$N$256,0)</f>
        <v>0</v>
      </c>
      <c r="BH256" s="122">
        <f>IF($U$256="sníž. přenesená",$N$256,0)</f>
        <v>0</v>
      </c>
      <c r="BI256" s="122">
        <f>IF($U$256="nulová",$N$256,0)</f>
        <v>0</v>
      </c>
      <c r="BJ256" s="75" t="s">
        <v>17</v>
      </c>
      <c r="BK256" s="122">
        <f>ROUND($L$256*$K$256,2)</f>
        <v>0</v>
      </c>
      <c r="BL256" s="75" t="s">
        <v>135</v>
      </c>
      <c r="BM256" s="75" t="s">
        <v>369</v>
      </c>
    </row>
    <row r="257" spans="2:47" s="6" customFormat="1" ht="16.5" customHeight="1">
      <c r="B257" s="21"/>
      <c r="C257" s="22"/>
      <c r="D257" s="22"/>
      <c r="E257" s="22"/>
      <c r="F257" s="281" t="s">
        <v>370</v>
      </c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41"/>
      <c r="T257" s="50"/>
      <c r="U257" s="22"/>
      <c r="V257" s="22"/>
      <c r="W257" s="22"/>
      <c r="X257" s="22"/>
      <c r="Y257" s="22"/>
      <c r="Z257" s="22"/>
      <c r="AA257" s="51"/>
      <c r="AT257" s="6" t="s">
        <v>138</v>
      </c>
      <c r="AU257" s="6" t="s">
        <v>82</v>
      </c>
    </row>
    <row r="258" spans="2:65" s="6" customFormat="1" ht="15.75" customHeight="1">
      <c r="B258" s="21"/>
      <c r="C258" s="150" t="s">
        <v>371</v>
      </c>
      <c r="D258" s="150" t="s">
        <v>372</v>
      </c>
      <c r="E258" s="151" t="s">
        <v>373</v>
      </c>
      <c r="F258" s="288" t="s">
        <v>374</v>
      </c>
      <c r="G258" s="289"/>
      <c r="H258" s="289"/>
      <c r="I258" s="289"/>
      <c r="J258" s="152" t="s">
        <v>145</v>
      </c>
      <c r="K258" s="153">
        <v>6.09</v>
      </c>
      <c r="L258" s="290"/>
      <c r="M258" s="289"/>
      <c r="N258" s="291">
        <f>ROUND($L$258*$K$258,2)</f>
        <v>0</v>
      </c>
      <c r="O258" s="278"/>
      <c r="P258" s="278"/>
      <c r="Q258" s="278"/>
      <c r="R258" s="115" t="s">
        <v>134</v>
      </c>
      <c r="S258" s="41"/>
      <c r="T258" s="118"/>
      <c r="U258" s="119" t="s">
        <v>40</v>
      </c>
      <c r="V258" s="22"/>
      <c r="W258" s="22"/>
      <c r="X258" s="120">
        <v>0.0213</v>
      </c>
      <c r="Y258" s="120">
        <f>$X$258*$K$258</f>
        <v>0.129717</v>
      </c>
      <c r="Z258" s="120">
        <v>0</v>
      </c>
      <c r="AA258" s="121">
        <f>$Z$258*$K$258</f>
        <v>0</v>
      </c>
      <c r="AR258" s="75" t="s">
        <v>183</v>
      </c>
      <c r="AT258" s="75" t="s">
        <v>372</v>
      </c>
      <c r="AU258" s="75" t="s">
        <v>82</v>
      </c>
      <c r="AY258" s="6" t="s">
        <v>129</v>
      </c>
      <c r="BE258" s="122">
        <f>IF($U$258="základní",$N$258,0)</f>
        <v>0</v>
      </c>
      <c r="BF258" s="122">
        <f>IF($U$258="snížená",$N$258,0)</f>
        <v>0</v>
      </c>
      <c r="BG258" s="122">
        <f>IF($U$258="zákl. přenesená",$N$258,0)</f>
        <v>0</v>
      </c>
      <c r="BH258" s="122">
        <f>IF($U$258="sníž. přenesená",$N$258,0)</f>
        <v>0</v>
      </c>
      <c r="BI258" s="122">
        <f>IF($U$258="nulová",$N$258,0)</f>
        <v>0</v>
      </c>
      <c r="BJ258" s="75" t="s">
        <v>17</v>
      </c>
      <c r="BK258" s="122">
        <f>ROUND($L$258*$K$258,2)</f>
        <v>0</v>
      </c>
      <c r="BL258" s="75" t="s">
        <v>135</v>
      </c>
      <c r="BM258" s="75" t="s">
        <v>375</v>
      </c>
    </row>
    <row r="259" spans="2:47" s="6" customFormat="1" ht="16.5" customHeight="1">
      <c r="B259" s="21"/>
      <c r="C259" s="22"/>
      <c r="D259" s="22"/>
      <c r="E259" s="22"/>
      <c r="F259" s="281" t="s">
        <v>376</v>
      </c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41"/>
      <c r="T259" s="50"/>
      <c r="U259" s="22"/>
      <c r="V259" s="22"/>
      <c r="W259" s="22"/>
      <c r="X259" s="22"/>
      <c r="Y259" s="22"/>
      <c r="Z259" s="22"/>
      <c r="AA259" s="51"/>
      <c r="AT259" s="6" t="s">
        <v>138</v>
      </c>
      <c r="AU259" s="6" t="s">
        <v>82</v>
      </c>
    </row>
    <row r="260" spans="2:47" s="6" customFormat="1" ht="27" customHeight="1">
      <c r="B260" s="21"/>
      <c r="C260" s="22"/>
      <c r="D260" s="22"/>
      <c r="E260" s="22"/>
      <c r="F260" s="276" t="s">
        <v>377</v>
      </c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41"/>
      <c r="T260" s="50"/>
      <c r="U260" s="22"/>
      <c r="V260" s="22"/>
      <c r="W260" s="22"/>
      <c r="X260" s="22"/>
      <c r="Y260" s="22"/>
      <c r="Z260" s="22"/>
      <c r="AA260" s="51"/>
      <c r="AT260" s="6" t="s">
        <v>378</v>
      </c>
      <c r="AU260" s="6" t="s">
        <v>82</v>
      </c>
    </row>
    <row r="261" spans="2:51" s="6" customFormat="1" ht="15.75" customHeight="1">
      <c r="B261" s="123"/>
      <c r="C261" s="124"/>
      <c r="D261" s="124"/>
      <c r="E261" s="124"/>
      <c r="F261" s="284" t="s">
        <v>379</v>
      </c>
      <c r="G261" s="285"/>
      <c r="H261" s="285"/>
      <c r="I261" s="285"/>
      <c r="J261" s="124"/>
      <c r="K261" s="125">
        <v>6.09</v>
      </c>
      <c r="L261" s="124"/>
      <c r="M261" s="124"/>
      <c r="N261" s="124"/>
      <c r="O261" s="124"/>
      <c r="P261" s="124"/>
      <c r="Q261" s="124"/>
      <c r="R261" s="124"/>
      <c r="S261" s="126"/>
      <c r="T261" s="127"/>
      <c r="U261" s="124"/>
      <c r="V261" s="124"/>
      <c r="W261" s="124"/>
      <c r="X261" s="124"/>
      <c r="Y261" s="124"/>
      <c r="Z261" s="124"/>
      <c r="AA261" s="128"/>
      <c r="AT261" s="129" t="s">
        <v>140</v>
      </c>
      <c r="AU261" s="129" t="s">
        <v>82</v>
      </c>
      <c r="AV261" s="129" t="s">
        <v>82</v>
      </c>
      <c r="AW261" s="129" t="s">
        <v>70</v>
      </c>
      <c r="AX261" s="129" t="s">
        <v>17</v>
      </c>
      <c r="AY261" s="129" t="s">
        <v>129</v>
      </c>
    </row>
    <row r="262" spans="2:65" s="6" customFormat="1" ht="27" customHeight="1">
      <c r="B262" s="21"/>
      <c r="C262" s="113" t="s">
        <v>380</v>
      </c>
      <c r="D262" s="113" t="s">
        <v>130</v>
      </c>
      <c r="E262" s="114" t="s">
        <v>381</v>
      </c>
      <c r="F262" s="277" t="s">
        <v>382</v>
      </c>
      <c r="G262" s="278"/>
      <c r="H262" s="278"/>
      <c r="I262" s="278"/>
      <c r="J262" s="116" t="s">
        <v>164</v>
      </c>
      <c r="K262" s="117">
        <v>24</v>
      </c>
      <c r="L262" s="279"/>
      <c r="M262" s="278"/>
      <c r="N262" s="280">
        <f>ROUND($L$262*$K$262,2)</f>
        <v>0</v>
      </c>
      <c r="O262" s="278"/>
      <c r="P262" s="278"/>
      <c r="Q262" s="278"/>
      <c r="R262" s="115" t="s">
        <v>134</v>
      </c>
      <c r="S262" s="41"/>
      <c r="T262" s="118"/>
      <c r="U262" s="119" t="s">
        <v>40</v>
      </c>
      <c r="V262" s="22"/>
      <c r="W262" s="22"/>
      <c r="X262" s="120">
        <v>1.9695</v>
      </c>
      <c r="Y262" s="120">
        <f>$X$262*$K$262</f>
        <v>47.268</v>
      </c>
      <c r="Z262" s="120">
        <v>0</v>
      </c>
      <c r="AA262" s="121">
        <f>$Z$262*$K$262</f>
        <v>0</v>
      </c>
      <c r="AR262" s="75" t="s">
        <v>135</v>
      </c>
      <c r="AT262" s="75" t="s">
        <v>130</v>
      </c>
      <c r="AU262" s="75" t="s">
        <v>82</v>
      </c>
      <c r="AY262" s="6" t="s">
        <v>129</v>
      </c>
      <c r="BE262" s="122">
        <f>IF($U$262="základní",$N$262,0)</f>
        <v>0</v>
      </c>
      <c r="BF262" s="122">
        <f>IF($U$262="snížená",$N$262,0)</f>
        <v>0</v>
      </c>
      <c r="BG262" s="122">
        <f>IF($U$262="zákl. přenesená",$N$262,0)</f>
        <v>0</v>
      </c>
      <c r="BH262" s="122">
        <f>IF($U$262="sníž. přenesená",$N$262,0)</f>
        <v>0</v>
      </c>
      <c r="BI262" s="122">
        <f>IF($U$262="nulová",$N$262,0)</f>
        <v>0</v>
      </c>
      <c r="BJ262" s="75" t="s">
        <v>17</v>
      </c>
      <c r="BK262" s="122">
        <f>ROUND($L$262*$K$262,2)</f>
        <v>0</v>
      </c>
      <c r="BL262" s="75" t="s">
        <v>135</v>
      </c>
      <c r="BM262" s="75" t="s">
        <v>383</v>
      </c>
    </row>
    <row r="263" spans="2:47" s="6" customFormat="1" ht="16.5" customHeight="1">
      <c r="B263" s="21"/>
      <c r="C263" s="22"/>
      <c r="D263" s="22"/>
      <c r="E263" s="22"/>
      <c r="F263" s="281" t="s">
        <v>384</v>
      </c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41"/>
      <c r="T263" s="50"/>
      <c r="U263" s="22"/>
      <c r="V263" s="22"/>
      <c r="W263" s="22"/>
      <c r="X263" s="22"/>
      <c r="Y263" s="22"/>
      <c r="Z263" s="22"/>
      <c r="AA263" s="51"/>
      <c r="AT263" s="6" t="s">
        <v>138</v>
      </c>
      <c r="AU263" s="6" t="s">
        <v>82</v>
      </c>
    </row>
    <row r="264" spans="2:51" s="6" customFormat="1" ht="15.75" customHeight="1">
      <c r="B264" s="123"/>
      <c r="C264" s="124"/>
      <c r="D264" s="124"/>
      <c r="E264" s="124"/>
      <c r="F264" s="284" t="s">
        <v>385</v>
      </c>
      <c r="G264" s="285"/>
      <c r="H264" s="285"/>
      <c r="I264" s="285"/>
      <c r="J264" s="124"/>
      <c r="K264" s="125">
        <v>24</v>
      </c>
      <c r="L264" s="124"/>
      <c r="M264" s="124"/>
      <c r="N264" s="124"/>
      <c r="O264" s="124"/>
      <c r="P264" s="124"/>
      <c r="Q264" s="124"/>
      <c r="R264" s="124"/>
      <c r="S264" s="126"/>
      <c r="T264" s="127"/>
      <c r="U264" s="124"/>
      <c r="V264" s="124"/>
      <c r="W264" s="124"/>
      <c r="X264" s="124"/>
      <c r="Y264" s="124"/>
      <c r="Z264" s="124"/>
      <c r="AA264" s="128"/>
      <c r="AT264" s="129" t="s">
        <v>140</v>
      </c>
      <c r="AU264" s="129" t="s">
        <v>82</v>
      </c>
      <c r="AV264" s="129" t="s">
        <v>82</v>
      </c>
      <c r="AW264" s="129" t="s">
        <v>103</v>
      </c>
      <c r="AX264" s="129" t="s">
        <v>70</v>
      </c>
      <c r="AY264" s="129" t="s">
        <v>129</v>
      </c>
    </row>
    <row r="265" spans="2:51" s="6" customFormat="1" ht="15.75" customHeight="1">
      <c r="B265" s="130"/>
      <c r="C265" s="131"/>
      <c r="D265" s="131"/>
      <c r="E265" s="131" t="s">
        <v>88</v>
      </c>
      <c r="F265" s="286" t="s">
        <v>142</v>
      </c>
      <c r="G265" s="287"/>
      <c r="H265" s="287"/>
      <c r="I265" s="287"/>
      <c r="J265" s="131"/>
      <c r="K265" s="132">
        <v>24</v>
      </c>
      <c r="L265" s="131"/>
      <c r="M265" s="131"/>
      <c r="N265" s="131"/>
      <c r="O265" s="131"/>
      <c r="P265" s="131"/>
      <c r="Q265" s="131"/>
      <c r="R265" s="131"/>
      <c r="S265" s="133"/>
      <c r="T265" s="134"/>
      <c r="U265" s="131"/>
      <c r="V265" s="131"/>
      <c r="W265" s="131"/>
      <c r="X265" s="131"/>
      <c r="Y265" s="131"/>
      <c r="Z265" s="131"/>
      <c r="AA265" s="135"/>
      <c r="AT265" s="136" t="s">
        <v>140</v>
      </c>
      <c r="AU265" s="136" t="s">
        <v>82</v>
      </c>
      <c r="AV265" s="136" t="s">
        <v>135</v>
      </c>
      <c r="AW265" s="136" t="s">
        <v>103</v>
      </c>
      <c r="AX265" s="136" t="s">
        <v>17</v>
      </c>
      <c r="AY265" s="136" t="s">
        <v>129</v>
      </c>
    </row>
    <row r="266" spans="2:65" s="6" customFormat="1" ht="27" customHeight="1">
      <c r="B266" s="21"/>
      <c r="C266" s="113" t="s">
        <v>81</v>
      </c>
      <c r="D266" s="113" t="s">
        <v>130</v>
      </c>
      <c r="E266" s="114" t="s">
        <v>386</v>
      </c>
      <c r="F266" s="277" t="s">
        <v>387</v>
      </c>
      <c r="G266" s="278"/>
      <c r="H266" s="278"/>
      <c r="I266" s="278"/>
      <c r="J266" s="116" t="s">
        <v>145</v>
      </c>
      <c r="K266" s="117">
        <v>302</v>
      </c>
      <c r="L266" s="279"/>
      <c r="M266" s="278"/>
      <c r="N266" s="280">
        <f>ROUND($L$266*$K$266,2)</f>
        <v>0</v>
      </c>
      <c r="O266" s="278"/>
      <c r="P266" s="278"/>
      <c r="Q266" s="278"/>
      <c r="R266" s="115" t="s">
        <v>134</v>
      </c>
      <c r="S266" s="41"/>
      <c r="T266" s="118"/>
      <c r="U266" s="119" t="s">
        <v>40</v>
      </c>
      <c r="V266" s="22"/>
      <c r="W266" s="22"/>
      <c r="X266" s="120">
        <v>0</v>
      </c>
      <c r="Y266" s="120">
        <f>$X$266*$K$266</f>
        <v>0</v>
      </c>
      <c r="Z266" s="120">
        <v>0</v>
      </c>
      <c r="AA266" s="121">
        <f>$Z$266*$K$266</f>
        <v>0</v>
      </c>
      <c r="AR266" s="75" t="s">
        <v>135</v>
      </c>
      <c r="AT266" s="75" t="s">
        <v>130</v>
      </c>
      <c r="AU266" s="75" t="s">
        <v>82</v>
      </c>
      <c r="AY266" s="6" t="s">
        <v>129</v>
      </c>
      <c r="BE266" s="122">
        <f>IF($U$266="základní",$N$266,0)</f>
        <v>0</v>
      </c>
      <c r="BF266" s="122">
        <f>IF($U$266="snížená",$N$266,0)</f>
        <v>0</v>
      </c>
      <c r="BG266" s="122">
        <f>IF($U$266="zákl. přenesená",$N$266,0)</f>
        <v>0</v>
      </c>
      <c r="BH266" s="122">
        <f>IF($U$266="sníž. přenesená",$N$266,0)</f>
        <v>0</v>
      </c>
      <c r="BI266" s="122">
        <f>IF($U$266="nulová",$N$266,0)</f>
        <v>0</v>
      </c>
      <c r="BJ266" s="75" t="s">
        <v>17</v>
      </c>
      <c r="BK266" s="122">
        <f>ROUND($L$266*$K$266,2)</f>
        <v>0</v>
      </c>
      <c r="BL266" s="75" t="s">
        <v>135</v>
      </c>
      <c r="BM266" s="75" t="s">
        <v>388</v>
      </c>
    </row>
    <row r="267" spans="2:47" s="6" customFormat="1" ht="27" customHeight="1">
      <c r="B267" s="21"/>
      <c r="C267" s="22"/>
      <c r="D267" s="22"/>
      <c r="E267" s="22"/>
      <c r="F267" s="281" t="s">
        <v>389</v>
      </c>
      <c r="G267" s="253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41"/>
      <c r="T267" s="50"/>
      <c r="U267" s="22"/>
      <c r="V267" s="22"/>
      <c r="W267" s="22"/>
      <c r="X267" s="22"/>
      <c r="Y267" s="22"/>
      <c r="Z267" s="22"/>
      <c r="AA267" s="51"/>
      <c r="AT267" s="6" t="s">
        <v>138</v>
      </c>
      <c r="AU267" s="6" t="s">
        <v>82</v>
      </c>
    </row>
    <row r="268" spans="2:51" s="6" customFormat="1" ht="15.75" customHeight="1">
      <c r="B268" s="123"/>
      <c r="C268" s="124"/>
      <c r="D268" s="124"/>
      <c r="E268" s="124"/>
      <c r="F268" s="284" t="s">
        <v>390</v>
      </c>
      <c r="G268" s="285"/>
      <c r="H268" s="285"/>
      <c r="I268" s="285"/>
      <c r="J268" s="124"/>
      <c r="K268" s="125">
        <v>172</v>
      </c>
      <c r="L268" s="124"/>
      <c r="M268" s="124"/>
      <c r="N268" s="124"/>
      <c r="O268" s="124"/>
      <c r="P268" s="124"/>
      <c r="Q268" s="124"/>
      <c r="R268" s="124"/>
      <c r="S268" s="126"/>
      <c r="T268" s="127"/>
      <c r="U268" s="124"/>
      <c r="V268" s="124"/>
      <c r="W268" s="124"/>
      <c r="X268" s="124"/>
      <c r="Y268" s="124"/>
      <c r="Z268" s="124"/>
      <c r="AA268" s="128"/>
      <c r="AT268" s="129" t="s">
        <v>140</v>
      </c>
      <c r="AU268" s="129" t="s">
        <v>82</v>
      </c>
      <c r="AV268" s="129" t="s">
        <v>82</v>
      </c>
      <c r="AW268" s="129" t="s">
        <v>103</v>
      </c>
      <c r="AX268" s="129" t="s">
        <v>70</v>
      </c>
      <c r="AY268" s="129" t="s">
        <v>129</v>
      </c>
    </row>
    <row r="269" spans="2:51" s="6" customFormat="1" ht="15.75" customHeight="1">
      <c r="B269" s="123"/>
      <c r="C269" s="124"/>
      <c r="D269" s="124"/>
      <c r="E269" s="124"/>
      <c r="F269" s="284" t="s">
        <v>391</v>
      </c>
      <c r="G269" s="285"/>
      <c r="H269" s="285"/>
      <c r="I269" s="285"/>
      <c r="J269" s="124"/>
      <c r="K269" s="125">
        <v>130</v>
      </c>
      <c r="L269" s="124"/>
      <c r="M269" s="124"/>
      <c r="N269" s="124"/>
      <c r="O269" s="124"/>
      <c r="P269" s="124"/>
      <c r="Q269" s="124"/>
      <c r="R269" s="124"/>
      <c r="S269" s="126"/>
      <c r="T269" s="127"/>
      <c r="U269" s="124"/>
      <c r="V269" s="124"/>
      <c r="W269" s="124"/>
      <c r="X269" s="124"/>
      <c r="Y269" s="124"/>
      <c r="Z269" s="124"/>
      <c r="AA269" s="128"/>
      <c r="AT269" s="129" t="s">
        <v>140</v>
      </c>
      <c r="AU269" s="129" t="s">
        <v>82</v>
      </c>
      <c r="AV269" s="129" t="s">
        <v>82</v>
      </c>
      <c r="AW269" s="129" t="s">
        <v>103</v>
      </c>
      <c r="AX269" s="129" t="s">
        <v>70</v>
      </c>
      <c r="AY269" s="129" t="s">
        <v>129</v>
      </c>
    </row>
    <row r="270" spans="2:51" s="6" customFormat="1" ht="15.75" customHeight="1">
      <c r="B270" s="130"/>
      <c r="C270" s="131"/>
      <c r="D270" s="131"/>
      <c r="E270" s="131" t="s">
        <v>95</v>
      </c>
      <c r="F270" s="286" t="s">
        <v>142</v>
      </c>
      <c r="G270" s="287"/>
      <c r="H270" s="287"/>
      <c r="I270" s="287"/>
      <c r="J270" s="131"/>
      <c r="K270" s="132">
        <v>302</v>
      </c>
      <c r="L270" s="131"/>
      <c r="M270" s="131"/>
      <c r="N270" s="131"/>
      <c r="O270" s="131"/>
      <c r="P270" s="131"/>
      <c r="Q270" s="131"/>
      <c r="R270" s="131"/>
      <c r="S270" s="133"/>
      <c r="T270" s="134"/>
      <c r="U270" s="131"/>
      <c r="V270" s="131"/>
      <c r="W270" s="131"/>
      <c r="X270" s="131"/>
      <c r="Y270" s="131"/>
      <c r="Z270" s="131"/>
      <c r="AA270" s="135"/>
      <c r="AT270" s="136" t="s">
        <v>140</v>
      </c>
      <c r="AU270" s="136" t="s">
        <v>82</v>
      </c>
      <c r="AV270" s="136" t="s">
        <v>135</v>
      </c>
      <c r="AW270" s="136" t="s">
        <v>103</v>
      </c>
      <c r="AX270" s="136" t="s">
        <v>17</v>
      </c>
      <c r="AY270" s="136" t="s">
        <v>129</v>
      </c>
    </row>
    <row r="271" spans="2:65" s="6" customFormat="1" ht="39" customHeight="1">
      <c r="B271" s="21"/>
      <c r="C271" s="113" t="s">
        <v>392</v>
      </c>
      <c r="D271" s="113" t="s">
        <v>130</v>
      </c>
      <c r="E271" s="114" t="s">
        <v>393</v>
      </c>
      <c r="F271" s="277" t="s">
        <v>394</v>
      </c>
      <c r="G271" s="278"/>
      <c r="H271" s="278"/>
      <c r="I271" s="278"/>
      <c r="J271" s="116" t="s">
        <v>133</v>
      </c>
      <c r="K271" s="117">
        <v>11047</v>
      </c>
      <c r="L271" s="279"/>
      <c r="M271" s="278"/>
      <c r="N271" s="280">
        <f>ROUND($L$271*$K$271,2)</f>
        <v>0</v>
      </c>
      <c r="O271" s="278"/>
      <c r="P271" s="278"/>
      <c r="Q271" s="278"/>
      <c r="R271" s="115" t="s">
        <v>134</v>
      </c>
      <c r="S271" s="41"/>
      <c r="T271" s="118"/>
      <c r="U271" s="119" t="s">
        <v>40</v>
      </c>
      <c r="V271" s="22"/>
      <c r="W271" s="22"/>
      <c r="X271" s="120">
        <v>0</v>
      </c>
      <c r="Y271" s="120">
        <f>$X$271*$K$271</f>
        <v>0</v>
      </c>
      <c r="Z271" s="120">
        <v>0</v>
      </c>
      <c r="AA271" s="121">
        <f>$Z$271*$K$271</f>
        <v>0</v>
      </c>
      <c r="AR271" s="75" t="s">
        <v>135</v>
      </c>
      <c r="AT271" s="75" t="s">
        <v>130</v>
      </c>
      <c r="AU271" s="75" t="s">
        <v>82</v>
      </c>
      <c r="AY271" s="6" t="s">
        <v>129</v>
      </c>
      <c r="BE271" s="122">
        <f>IF($U$271="základní",$N$271,0)</f>
        <v>0</v>
      </c>
      <c r="BF271" s="122">
        <f>IF($U$271="snížená",$N$271,0)</f>
        <v>0</v>
      </c>
      <c r="BG271" s="122">
        <f>IF($U$271="zákl. přenesená",$N$271,0)</f>
        <v>0</v>
      </c>
      <c r="BH271" s="122">
        <f>IF($U$271="sníž. přenesená",$N$271,0)</f>
        <v>0</v>
      </c>
      <c r="BI271" s="122">
        <f>IF($U$271="nulová",$N$271,0)</f>
        <v>0</v>
      </c>
      <c r="BJ271" s="75" t="s">
        <v>17</v>
      </c>
      <c r="BK271" s="122">
        <f>ROUND($L$271*$K$271,2)</f>
        <v>0</v>
      </c>
      <c r="BL271" s="75" t="s">
        <v>135</v>
      </c>
      <c r="BM271" s="75" t="s">
        <v>395</v>
      </c>
    </row>
    <row r="272" spans="2:47" s="6" customFormat="1" ht="16.5" customHeight="1">
      <c r="B272" s="21"/>
      <c r="C272" s="22"/>
      <c r="D272" s="22"/>
      <c r="E272" s="22"/>
      <c r="F272" s="281" t="s">
        <v>396</v>
      </c>
      <c r="G272" s="253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41"/>
      <c r="T272" s="50"/>
      <c r="U272" s="22"/>
      <c r="V272" s="22"/>
      <c r="W272" s="22"/>
      <c r="X272" s="22"/>
      <c r="Y272" s="22"/>
      <c r="Z272" s="22"/>
      <c r="AA272" s="51"/>
      <c r="AT272" s="6" t="s">
        <v>138</v>
      </c>
      <c r="AU272" s="6" t="s">
        <v>82</v>
      </c>
    </row>
    <row r="273" spans="2:51" s="6" customFormat="1" ht="15.75" customHeight="1">
      <c r="B273" s="123"/>
      <c r="C273" s="124"/>
      <c r="D273" s="124"/>
      <c r="E273" s="124"/>
      <c r="F273" s="284" t="s">
        <v>139</v>
      </c>
      <c r="G273" s="285"/>
      <c r="H273" s="285"/>
      <c r="I273" s="285"/>
      <c r="J273" s="124"/>
      <c r="K273" s="125">
        <v>5439.5</v>
      </c>
      <c r="L273" s="124"/>
      <c r="M273" s="124"/>
      <c r="N273" s="124"/>
      <c r="O273" s="124"/>
      <c r="P273" s="124"/>
      <c r="Q273" s="124"/>
      <c r="R273" s="124"/>
      <c r="S273" s="126"/>
      <c r="T273" s="127"/>
      <c r="U273" s="124"/>
      <c r="V273" s="124"/>
      <c r="W273" s="124"/>
      <c r="X273" s="124"/>
      <c r="Y273" s="124"/>
      <c r="Z273" s="124"/>
      <c r="AA273" s="128"/>
      <c r="AT273" s="129" t="s">
        <v>140</v>
      </c>
      <c r="AU273" s="129" t="s">
        <v>82</v>
      </c>
      <c r="AV273" s="129" t="s">
        <v>82</v>
      </c>
      <c r="AW273" s="129" t="s">
        <v>103</v>
      </c>
      <c r="AX273" s="129" t="s">
        <v>70</v>
      </c>
      <c r="AY273" s="129" t="s">
        <v>129</v>
      </c>
    </row>
    <row r="274" spans="2:51" s="6" customFormat="1" ht="15.75" customHeight="1">
      <c r="B274" s="123"/>
      <c r="C274" s="124"/>
      <c r="D274" s="124"/>
      <c r="E274" s="124"/>
      <c r="F274" s="284" t="s">
        <v>141</v>
      </c>
      <c r="G274" s="285"/>
      <c r="H274" s="285"/>
      <c r="I274" s="285"/>
      <c r="J274" s="124"/>
      <c r="K274" s="125">
        <v>84</v>
      </c>
      <c r="L274" s="124"/>
      <c r="M274" s="124"/>
      <c r="N274" s="124"/>
      <c r="O274" s="124"/>
      <c r="P274" s="124"/>
      <c r="Q274" s="124"/>
      <c r="R274" s="124"/>
      <c r="S274" s="126"/>
      <c r="T274" s="127"/>
      <c r="U274" s="124"/>
      <c r="V274" s="124"/>
      <c r="W274" s="124"/>
      <c r="X274" s="124"/>
      <c r="Y274" s="124"/>
      <c r="Z274" s="124"/>
      <c r="AA274" s="128"/>
      <c r="AT274" s="129" t="s">
        <v>140</v>
      </c>
      <c r="AU274" s="129" t="s">
        <v>82</v>
      </c>
      <c r="AV274" s="129" t="s">
        <v>82</v>
      </c>
      <c r="AW274" s="129" t="s">
        <v>103</v>
      </c>
      <c r="AX274" s="129" t="s">
        <v>70</v>
      </c>
      <c r="AY274" s="129" t="s">
        <v>129</v>
      </c>
    </row>
    <row r="275" spans="2:51" s="6" customFormat="1" ht="15.75" customHeight="1">
      <c r="B275" s="130"/>
      <c r="C275" s="131"/>
      <c r="D275" s="131"/>
      <c r="E275" s="131"/>
      <c r="F275" s="286" t="s">
        <v>142</v>
      </c>
      <c r="G275" s="287"/>
      <c r="H275" s="287"/>
      <c r="I275" s="287"/>
      <c r="J275" s="131"/>
      <c r="K275" s="132">
        <v>5523.5</v>
      </c>
      <c r="L275" s="131"/>
      <c r="M275" s="131"/>
      <c r="N275" s="131"/>
      <c r="O275" s="131"/>
      <c r="P275" s="131"/>
      <c r="Q275" s="131"/>
      <c r="R275" s="131"/>
      <c r="S275" s="133"/>
      <c r="T275" s="134"/>
      <c r="U275" s="131"/>
      <c r="V275" s="131"/>
      <c r="W275" s="131"/>
      <c r="X275" s="131"/>
      <c r="Y275" s="131"/>
      <c r="Z275" s="131"/>
      <c r="AA275" s="135"/>
      <c r="AT275" s="136" t="s">
        <v>140</v>
      </c>
      <c r="AU275" s="136" t="s">
        <v>82</v>
      </c>
      <c r="AV275" s="136" t="s">
        <v>135</v>
      </c>
      <c r="AW275" s="136" t="s">
        <v>103</v>
      </c>
      <c r="AX275" s="136" t="s">
        <v>17</v>
      </c>
      <c r="AY275" s="136" t="s">
        <v>129</v>
      </c>
    </row>
    <row r="276" spans="2:51" s="6" customFormat="1" ht="15.75" customHeight="1">
      <c r="B276" s="123"/>
      <c r="C276" s="124"/>
      <c r="D276" s="124"/>
      <c r="E276" s="124"/>
      <c r="F276" s="284" t="s">
        <v>397</v>
      </c>
      <c r="G276" s="285"/>
      <c r="H276" s="285"/>
      <c r="I276" s="285"/>
      <c r="J276" s="124"/>
      <c r="K276" s="125">
        <v>11047</v>
      </c>
      <c r="L276" s="124"/>
      <c r="M276" s="124"/>
      <c r="N276" s="124"/>
      <c r="O276" s="124"/>
      <c r="P276" s="124"/>
      <c r="Q276" s="124"/>
      <c r="R276" s="124"/>
      <c r="S276" s="126"/>
      <c r="T276" s="127"/>
      <c r="U276" s="124"/>
      <c r="V276" s="124"/>
      <c r="W276" s="124"/>
      <c r="X276" s="124"/>
      <c r="Y276" s="124"/>
      <c r="Z276" s="124"/>
      <c r="AA276" s="128"/>
      <c r="AT276" s="129" t="s">
        <v>140</v>
      </c>
      <c r="AU276" s="129" t="s">
        <v>82</v>
      </c>
      <c r="AV276" s="129" t="s">
        <v>82</v>
      </c>
      <c r="AW276" s="129" t="s">
        <v>70</v>
      </c>
      <c r="AX276" s="129" t="s">
        <v>17</v>
      </c>
      <c r="AY276" s="129" t="s">
        <v>129</v>
      </c>
    </row>
    <row r="277" spans="2:65" s="6" customFormat="1" ht="15.75" customHeight="1">
      <c r="B277" s="21"/>
      <c r="C277" s="113" t="s">
        <v>398</v>
      </c>
      <c r="D277" s="113" t="s">
        <v>130</v>
      </c>
      <c r="E277" s="114" t="s">
        <v>399</v>
      </c>
      <c r="F277" s="277" t="s">
        <v>400</v>
      </c>
      <c r="G277" s="278"/>
      <c r="H277" s="278"/>
      <c r="I277" s="278"/>
      <c r="J277" s="116" t="s">
        <v>133</v>
      </c>
      <c r="K277" s="117">
        <v>1150</v>
      </c>
      <c r="L277" s="279"/>
      <c r="M277" s="278"/>
      <c r="N277" s="280">
        <f>ROUND($L$277*$K$277,2)</f>
        <v>0</v>
      </c>
      <c r="O277" s="278"/>
      <c r="P277" s="278"/>
      <c r="Q277" s="278"/>
      <c r="R277" s="115" t="s">
        <v>134</v>
      </c>
      <c r="S277" s="41"/>
      <c r="T277" s="118"/>
      <c r="U277" s="119" t="s">
        <v>40</v>
      </c>
      <c r="V277" s="22"/>
      <c r="W277" s="22"/>
      <c r="X277" s="120">
        <v>0</v>
      </c>
      <c r="Y277" s="120">
        <f>$X$277*$K$277</f>
        <v>0</v>
      </c>
      <c r="Z277" s="120">
        <v>0.126</v>
      </c>
      <c r="AA277" s="121">
        <f>$Z$277*$K$277</f>
        <v>144.9</v>
      </c>
      <c r="AR277" s="75" t="s">
        <v>135</v>
      </c>
      <c r="AT277" s="75" t="s">
        <v>130</v>
      </c>
      <c r="AU277" s="75" t="s">
        <v>82</v>
      </c>
      <c r="AY277" s="6" t="s">
        <v>129</v>
      </c>
      <c r="BE277" s="122">
        <f>IF($U$277="základní",$N$277,0)</f>
        <v>0</v>
      </c>
      <c r="BF277" s="122">
        <f>IF($U$277="snížená",$N$277,0)</f>
        <v>0</v>
      </c>
      <c r="BG277" s="122">
        <f>IF($U$277="zákl. přenesená",$N$277,0)</f>
        <v>0</v>
      </c>
      <c r="BH277" s="122">
        <f>IF($U$277="sníž. přenesená",$N$277,0)</f>
        <v>0</v>
      </c>
      <c r="BI277" s="122">
        <f>IF($U$277="nulová",$N$277,0)</f>
        <v>0</v>
      </c>
      <c r="BJ277" s="75" t="s">
        <v>17</v>
      </c>
      <c r="BK277" s="122">
        <f>ROUND($L$277*$K$277,2)</f>
        <v>0</v>
      </c>
      <c r="BL277" s="75" t="s">
        <v>135</v>
      </c>
      <c r="BM277" s="75" t="s">
        <v>401</v>
      </c>
    </row>
    <row r="278" spans="2:47" s="6" customFormat="1" ht="27" customHeight="1">
      <c r="B278" s="21"/>
      <c r="C278" s="22"/>
      <c r="D278" s="22"/>
      <c r="E278" s="22"/>
      <c r="F278" s="281" t="s">
        <v>402</v>
      </c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41"/>
      <c r="T278" s="50"/>
      <c r="U278" s="22"/>
      <c r="V278" s="22"/>
      <c r="W278" s="22"/>
      <c r="X278" s="22"/>
      <c r="Y278" s="22"/>
      <c r="Z278" s="22"/>
      <c r="AA278" s="51"/>
      <c r="AT278" s="6" t="s">
        <v>138</v>
      </c>
      <c r="AU278" s="6" t="s">
        <v>82</v>
      </c>
    </row>
    <row r="279" spans="2:51" s="6" customFormat="1" ht="15.75" customHeight="1">
      <c r="B279" s="123"/>
      <c r="C279" s="124"/>
      <c r="D279" s="124"/>
      <c r="E279" s="124"/>
      <c r="F279" s="284" t="s">
        <v>403</v>
      </c>
      <c r="G279" s="285"/>
      <c r="H279" s="285"/>
      <c r="I279" s="285"/>
      <c r="J279" s="124"/>
      <c r="K279" s="125">
        <v>1150</v>
      </c>
      <c r="L279" s="124"/>
      <c r="M279" s="124"/>
      <c r="N279" s="124"/>
      <c r="O279" s="124"/>
      <c r="P279" s="124"/>
      <c r="Q279" s="124"/>
      <c r="R279" s="124"/>
      <c r="S279" s="126"/>
      <c r="T279" s="127"/>
      <c r="U279" s="124"/>
      <c r="V279" s="124"/>
      <c r="W279" s="124"/>
      <c r="X279" s="124"/>
      <c r="Y279" s="124"/>
      <c r="Z279" s="124"/>
      <c r="AA279" s="128"/>
      <c r="AT279" s="129" t="s">
        <v>140</v>
      </c>
      <c r="AU279" s="129" t="s">
        <v>82</v>
      </c>
      <c r="AV279" s="129" t="s">
        <v>82</v>
      </c>
      <c r="AW279" s="129" t="s">
        <v>103</v>
      </c>
      <c r="AX279" s="129" t="s">
        <v>70</v>
      </c>
      <c r="AY279" s="129" t="s">
        <v>129</v>
      </c>
    </row>
    <row r="280" spans="2:51" s="6" customFormat="1" ht="15.75" customHeight="1">
      <c r="B280" s="130"/>
      <c r="C280" s="131"/>
      <c r="D280" s="131"/>
      <c r="E280" s="131"/>
      <c r="F280" s="286" t="s">
        <v>142</v>
      </c>
      <c r="G280" s="287"/>
      <c r="H280" s="287"/>
      <c r="I280" s="287"/>
      <c r="J280" s="131"/>
      <c r="K280" s="132">
        <v>1150</v>
      </c>
      <c r="L280" s="131"/>
      <c r="M280" s="131"/>
      <c r="N280" s="131"/>
      <c r="O280" s="131"/>
      <c r="P280" s="131"/>
      <c r="Q280" s="131"/>
      <c r="R280" s="131"/>
      <c r="S280" s="133"/>
      <c r="T280" s="134"/>
      <c r="U280" s="131"/>
      <c r="V280" s="131"/>
      <c r="W280" s="131"/>
      <c r="X280" s="131"/>
      <c r="Y280" s="131"/>
      <c r="Z280" s="131"/>
      <c r="AA280" s="135"/>
      <c r="AT280" s="136" t="s">
        <v>140</v>
      </c>
      <c r="AU280" s="136" t="s">
        <v>82</v>
      </c>
      <c r="AV280" s="136" t="s">
        <v>135</v>
      </c>
      <c r="AW280" s="136" t="s">
        <v>103</v>
      </c>
      <c r="AX280" s="136" t="s">
        <v>17</v>
      </c>
      <c r="AY280" s="136" t="s">
        <v>129</v>
      </c>
    </row>
    <row r="281" spans="2:65" s="6" customFormat="1" ht="15.75" customHeight="1">
      <c r="B281" s="21"/>
      <c r="C281" s="113" t="s">
        <v>404</v>
      </c>
      <c r="D281" s="113" t="s">
        <v>130</v>
      </c>
      <c r="E281" s="114" t="s">
        <v>405</v>
      </c>
      <c r="F281" s="277" t="s">
        <v>406</v>
      </c>
      <c r="G281" s="278"/>
      <c r="H281" s="278"/>
      <c r="I281" s="278"/>
      <c r="J281" s="116" t="s">
        <v>145</v>
      </c>
      <c r="K281" s="117">
        <v>6</v>
      </c>
      <c r="L281" s="279"/>
      <c r="M281" s="278"/>
      <c r="N281" s="280">
        <f>ROUND($L$281*$K$281,2)</f>
        <v>0</v>
      </c>
      <c r="O281" s="278"/>
      <c r="P281" s="278"/>
      <c r="Q281" s="278"/>
      <c r="R281" s="115" t="s">
        <v>134</v>
      </c>
      <c r="S281" s="41"/>
      <c r="T281" s="118"/>
      <c r="U281" s="119" t="s">
        <v>40</v>
      </c>
      <c r="V281" s="22"/>
      <c r="W281" s="22"/>
      <c r="X281" s="120">
        <v>0</v>
      </c>
      <c r="Y281" s="120">
        <f>$X$281*$K$281</f>
        <v>0</v>
      </c>
      <c r="Z281" s="120">
        <v>2.055</v>
      </c>
      <c r="AA281" s="121">
        <f>$Z$281*$K$281</f>
        <v>12.330000000000002</v>
      </c>
      <c r="AR281" s="75" t="s">
        <v>135</v>
      </c>
      <c r="AT281" s="75" t="s">
        <v>130</v>
      </c>
      <c r="AU281" s="75" t="s">
        <v>82</v>
      </c>
      <c r="AY281" s="6" t="s">
        <v>129</v>
      </c>
      <c r="BE281" s="122">
        <f>IF($U$281="základní",$N$281,0)</f>
        <v>0</v>
      </c>
      <c r="BF281" s="122">
        <f>IF($U$281="snížená",$N$281,0)</f>
        <v>0</v>
      </c>
      <c r="BG281" s="122">
        <f>IF($U$281="zákl. přenesená",$N$281,0)</f>
        <v>0</v>
      </c>
      <c r="BH281" s="122">
        <f>IF($U$281="sníž. přenesená",$N$281,0)</f>
        <v>0</v>
      </c>
      <c r="BI281" s="122">
        <f>IF($U$281="nulová",$N$281,0)</f>
        <v>0</v>
      </c>
      <c r="BJ281" s="75" t="s">
        <v>17</v>
      </c>
      <c r="BK281" s="122">
        <f>ROUND($L$281*$K$281,2)</f>
        <v>0</v>
      </c>
      <c r="BL281" s="75" t="s">
        <v>135</v>
      </c>
      <c r="BM281" s="75" t="s">
        <v>407</v>
      </c>
    </row>
    <row r="282" spans="2:47" s="6" customFormat="1" ht="27" customHeight="1">
      <c r="B282" s="21"/>
      <c r="C282" s="22"/>
      <c r="D282" s="22"/>
      <c r="E282" s="22"/>
      <c r="F282" s="281" t="s">
        <v>408</v>
      </c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41"/>
      <c r="T282" s="50"/>
      <c r="U282" s="22"/>
      <c r="V282" s="22"/>
      <c r="W282" s="22"/>
      <c r="X282" s="22"/>
      <c r="Y282" s="22"/>
      <c r="Z282" s="22"/>
      <c r="AA282" s="51"/>
      <c r="AT282" s="6" t="s">
        <v>138</v>
      </c>
      <c r="AU282" s="6" t="s">
        <v>82</v>
      </c>
    </row>
    <row r="283" spans="2:63" s="102" customFormat="1" ht="23.25" customHeight="1">
      <c r="B283" s="103"/>
      <c r="C283" s="104"/>
      <c r="D283" s="112" t="s">
        <v>110</v>
      </c>
      <c r="E283" s="104"/>
      <c r="F283" s="104"/>
      <c r="G283" s="104"/>
      <c r="H283" s="104"/>
      <c r="I283" s="104"/>
      <c r="J283" s="104"/>
      <c r="K283" s="104"/>
      <c r="L283" s="104"/>
      <c r="M283" s="104"/>
      <c r="N283" s="273">
        <f>$BK$283</f>
        <v>0</v>
      </c>
      <c r="O283" s="274"/>
      <c r="P283" s="274"/>
      <c r="Q283" s="274"/>
      <c r="R283" s="104"/>
      <c r="S283" s="106"/>
      <c r="T283" s="107"/>
      <c r="U283" s="104"/>
      <c r="V283" s="104"/>
      <c r="W283" s="108">
        <f>SUM($W$284:$W$292)</f>
        <v>0</v>
      </c>
      <c r="X283" s="104"/>
      <c r="Y283" s="108">
        <f>SUM($Y$284:$Y$292)</f>
        <v>0</v>
      </c>
      <c r="Z283" s="104"/>
      <c r="AA283" s="109">
        <f>SUM($AA$284:$AA$292)</f>
        <v>0</v>
      </c>
      <c r="AR283" s="110" t="s">
        <v>17</v>
      </c>
      <c r="AT283" s="110" t="s">
        <v>69</v>
      </c>
      <c r="AU283" s="110" t="s">
        <v>82</v>
      </c>
      <c r="AY283" s="110" t="s">
        <v>129</v>
      </c>
      <c r="BK283" s="111">
        <f>SUM($BK$284:$BK$292)</f>
        <v>0</v>
      </c>
    </row>
    <row r="284" spans="2:65" s="6" customFormat="1" ht="27" customHeight="1">
      <c r="B284" s="21"/>
      <c r="C284" s="113" t="s">
        <v>409</v>
      </c>
      <c r="D284" s="113" t="s">
        <v>130</v>
      </c>
      <c r="E284" s="114" t="s">
        <v>410</v>
      </c>
      <c r="F284" s="277" t="s">
        <v>411</v>
      </c>
      <c r="G284" s="278"/>
      <c r="H284" s="278"/>
      <c r="I284" s="278"/>
      <c r="J284" s="116" t="s">
        <v>299</v>
      </c>
      <c r="K284" s="117">
        <v>157.23</v>
      </c>
      <c r="L284" s="279"/>
      <c r="M284" s="278"/>
      <c r="N284" s="280">
        <f>ROUND($L$284*$K$284,2)</f>
        <v>0</v>
      </c>
      <c r="O284" s="278"/>
      <c r="P284" s="278"/>
      <c r="Q284" s="278"/>
      <c r="R284" s="115" t="s">
        <v>412</v>
      </c>
      <c r="S284" s="41"/>
      <c r="T284" s="118"/>
      <c r="U284" s="119" t="s">
        <v>40</v>
      </c>
      <c r="V284" s="22"/>
      <c r="W284" s="22"/>
      <c r="X284" s="120">
        <v>0</v>
      </c>
      <c r="Y284" s="120">
        <f>$X$284*$K$284</f>
        <v>0</v>
      </c>
      <c r="Z284" s="120">
        <v>0</v>
      </c>
      <c r="AA284" s="121">
        <f>$Z$284*$K$284</f>
        <v>0</v>
      </c>
      <c r="AR284" s="75" t="s">
        <v>135</v>
      </c>
      <c r="AT284" s="75" t="s">
        <v>130</v>
      </c>
      <c r="AU284" s="75" t="s">
        <v>149</v>
      </c>
      <c r="AY284" s="6" t="s">
        <v>129</v>
      </c>
      <c r="BE284" s="122">
        <f>IF($U$284="základní",$N$284,0)</f>
        <v>0</v>
      </c>
      <c r="BF284" s="122">
        <f>IF($U$284="snížená",$N$284,0)</f>
        <v>0</v>
      </c>
      <c r="BG284" s="122">
        <f>IF($U$284="zákl. přenesená",$N$284,0)</f>
        <v>0</v>
      </c>
      <c r="BH284" s="122">
        <f>IF($U$284="sníž. přenesená",$N$284,0)</f>
        <v>0</v>
      </c>
      <c r="BI284" s="122">
        <f>IF($U$284="nulová",$N$284,0)</f>
        <v>0</v>
      </c>
      <c r="BJ284" s="75" t="s">
        <v>17</v>
      </c>
      <c r="BK284" s="122">
        <f>ROUND($L$284*$K$284,2)</f>
        <v>0</v>
      </c>
      <c r="BL284" s="75" t="s">
        <v>135</v>
      </c>
      <c r="BM284" s="75" t="s">
        <v>413</v>
      </c>
    </row>
    <row r="285" spans="2:47" s="6" customFormat="1" ht="16.5" customHeight="1">
      <c r="B285" s="21"/>
      <c r="C285" s="22"/>
      <c r="D285" s="22"/>
      <c r="E285" s="22"/>
      <c r="F285" s="281" t="s">
        <v>411</v>
      </c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41"/>
      <c r="T285" s="50"/>
      <c r="U285" s="22"/>
      <c r="V285" s="22"/>
      <c r="W285" s="22"/>
      <c r="X285" s="22"/>
      <c r="Y285" s="22"/>
      <c r="Z285" s="22"/>
      <c r="AA285" s="51"/>
      <c r="AT285" s="6" t="s">
        <v>138</v>
      </c>
      <c r="AU285" s="6" t="s">
        <v>149</v>
      </c>
    </row>
    <row r="286" spans="2:65" s="6" customFormat="1" ht="27" customHeight="1">
      <c r="B286" s="21"/>
      <c r="C286" s="113" t="s">
        <v>414</v>
      </c>
      <c r="D286" s="113" t="s">
        <v>130</v>
      </c>
      <c r="E286" s="114" t="s">
        <v>415</v>
      </c>
      <c r="F286" s="277" t="s">
        <v>416</v>
      </c>
      <c r="G286" s="278"/>
      <c r="H286" s="278"/>
      <c r="I286" s="278"/>
      <c r="J286" s="116" t="s">
        <v>299</v>
      </c>
      <c r="K286" s="117">
        <v>3144.6</v>
      </c>
      <c r="L286" s="279"/>
      <c r="M286" s="278"/>
      <c r="N286" s="280">
        <f>ROUND($L$286*$K$286,2)</f>
        <v>0</v>
      </c>
      <c r="O286" s="278"/>
      <c r="P286" s="278"/>
      <c r="Q286" s="278"/>
      <c r="R286" s="115" t="s">
        <v>412</v>
      </c>
      <c r="S286" s="41"/>
      <c r="T286" s="118"/>
      <c r="U286" s="119" t="s">
        <v>40</v>
      </c>
      <c r="V286" s="22"/>
      <c r="W286" s="22"/>
      <c r="X286" s="120">
        <v>0</v>
      </c>
      <c r="Y286" s="120">
        <f>$X$286*$K$286</f>
        <v>0</v>
      </c>
      <c r="Z286" s="120">
        <v>0</v>
      </c>
      <c r="AA286" s="121">
        <f>$Z$286*$K$286</f>
        <v>0</v>
      </c>
      <c r="AR286" s="75" t="s">
        <v>135</v>
      </c>
      <c r="AT286" s="75" t="s">
        <v>130</v>
      </c>
      <c r="AU286" s="75" t="s">
        <v>149</v>
      </c>
      <c r="AY286" s="6" t="s">
        <v>129</v>
      </c>
      <c r="BE286" s="122">
        <f>IF($U$286="základní",$N$286,0)</f>
        <v>0</v>
      </c>
      <c r="BF286" s="122">
        <f>IF($U$286="snížená",$N$286,0)</f>
        <v>0</v>
      </c>
      <c r="BG286" s="122">
        <f>IF($U$286="zákl. přenesená",$N$286,0)</f>
        <v>0</v>
      </c>
      <c r="BH286" s="122">
        <f>IF($U$286="sníž. přenesená",$N$286,0)</f>
        <v>0</v>
      </c>
      <c r="BI286" s="122">
        <f>IF($U$286="nulová",$N$286,0)</f>
        <v>0</v>
      </c>
      <c r="BJ286" s="75" t="s">
        <v>17</v>
      </c>
      <c r="BK286" s="122">
        <f>ROUND($L$286*$K$286,2)</f>
        <v>0</v>
      </c>
      <c r="BL286" s="75" t="s">
        <v>135</v>
      </c>
      <c r="BM286" s="75" t="s">
        <v>417</v>
      </c>
    </row>
    <row r="287" spans="2:47" s="6" customFormat="1" ht="16.5" customHeight="1">
      <c r="B287" s="21"/>
      <c r="C287" s="22"/>
      <c r="D287" s="22"/>
      <c r="E287" s="22"/>
      <c r="F287" s="281" t="s">
        <v>416</v>
      </c>
      <c r="G287" s="253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41"/>
      <c r="T287" s="50"/>
      <c r="U287" s="22"/>
      <c r="V287" s="22"/>
      <c r="W287" s="22"/>
      <c r="X287" s="22"/>
      <c r="Y287" s="22"/>
      <c r="Z287" s="22"/>
      <c r="AA287" s="51"/>
      <c r="AT287" s="6" t="s">
        <v>138</v>
      </c>
      <c r="AU287" s="6" t="s">
        <v>149</v>
      </c>
    </row>
    <row r="288" spans="2:51" s="6" customFormat="1" ht="15.75" customHeight="1">
      <c r="B288" s="123"/>
      <c r="C288" s="124"/>
      <c r="D288" s="124"/>
      <c r="E288" s="124"/>
      <c r="F288" s="284" t="s">
        <v>418</v>
      </c>
      <c r="G288" s="285"/>
      <c r="H288" s="285"/>
      <c r="I288" s="285"/>
      <c r="J288" s="124"/>
      <c r="K288" s="125">
        <v>3144.6</v>
      </c>
      <c r="L288" s="124"/>
      <c r="M288" s="124"/>
      <c r="N288" s="124"/>
      <c r="O288" s="124"/>
      <c r="P288" s="124"/>
      <c r="Q288" s="124"/>
      <c r="R288" s="124"/>
      <c r="S288" s="126"/>
      <c r="T288" s="127"/>
      <c r="U288" s="124"/>
      <c r="V288" s="124"/>
      <c r="W288" s="124"/>
      <c r="X288" s="124"/>
      <c r="Y288" s="124"/>
      <c r="Z288" s="124"/>
      <c r="AA288" s="128"/>
      <c r="AT288" s="129" t="s">
        <v>140</v>
      </c>
      <c r="AU288" s="129" t="s">
        <v>149</v>
      </c>
      <c r="AV288" s="129" t="s">
        <v>82</v>
      </c>
      <c r="AW288" s="129" t="s">
        <v>70</v>
      </c>
      <c r="AX288" s="129" t="s">
        <v>17</v>
      </c>
      <c r="AY288" s="129" t="s">
        <v>129</v>
      </c>
    </row>
    <row r="289" spans="2:65" s="6" customFormat="1" ht="27" customHeight="1">
      <c r="B289" s="21"/>
      <c r="C289" s="113" t="s">
        <v>419</v>
      </c>
      <c r="D289" s="113" t="s">
        <v>130</v>
      </c>
      <c r="E289" s="114" t="s">
        <v>420</v>
      </c>
      <c r="F289" s="277" t="s">
        <v>421</v>
      </c>
      <c r="G289" s="278"/>
      <c r="H289" s="278"/>
      <c r="I289" s="278"/>
      <c r="J289" s="116" t="s">
        <v>299</v>
      </c>
      <c r="K289" s="117">
        <v>157.23</v>
      </c>
      <c r="L289" s="279"/>
      <c r="M289" s="278"/>
      <c r="N289" s="280">
        <f>ROUND($L$289*$K$289,2)</f>
        <v>0</v>
      </c>
      <c r="O289" s="278"/>
      <c r="P289" s="278"/>
      <c r="Q289" s="278"/>
      <c r="R289" s="115" t="s">
        <v>412</v>
      </c>
      <c r="S289" s="41"/>
      <c r="T289" s="118"/>
      <c r="U289" s="119" t="s">
        <v>40</v>
      </c>
      <c r="V289" s="22"/>
      <c r="W289" s="22"/>
      <c r="X289" s="120">
        <v>0</v>
      </c>
      <c r="Y289" s="120">
        <f>$X$289*$K$289</f>
        <v>0</v>
      </c>
      <c r="Z289" s="120">
        <v>0</v>
      </c>
      <c r="AA289" s="121">
        <f>$Z$289*$K$289</f>
        <v>0</v>
      </c>
      <c r="AR289" s="75" t="s">
        <v>135</v>
      </c>
      <c r="AT289" s="75" t="s">
        <v>130</v>
      </c>
      <c r="AU289" s="75" t="s">
        <v>149</v>
      </c>
      <c r="AY289" s="6" t="s">
        <v>129</v>
      </c>
      <c r="BE289" s="122">
        <f>IF($U$289="základní",$N$289,0)</f>
        <v>0</v>
      </c>
      <c r="BF289" s="122">
        <f>IF($U$289="snížená",$N$289,0)</f>
        <v>0</v>
      </c>
      <c r="BG289" s="122">
        <f>IF($U$289="zákl. přenesená",$N$289,0)</f>
        <v>0</v>
      </c>
      <c r="BH289" s="122">
        <f>IF($U$289="sníž. přenesená",$N$289,0)</f>
        <v>0</v>
      </c>
      <c r="BI289" s="122">
        <f>IF($U$289="nulová",$N$289,0)</f>
        <v>0</v>
      </c>
      <c r="BJ289" s="75" t="s">
        <v>17</v>
      </c>
      <c r="BK289" s="122">
        <f>ROUND($L$289*$K$289,2)</f>
        <v>0</v>
      </c>
      <c r="BL289" s="75" t="s">
        <v>135</v>
      </c>
      <c r="BM289" s="75" t="s">
        <v>422</v>
      </c>
    </row>
    <row r="290" spans="2:47" s="6" customFormat="1" ht="16.5" customHeight="1">
      <c r="B290" s="21"/>
      <c r="C290" s="22"/>
      <c r="D290" s="22"/>
      <c r="E290" s="22"/>
      <c r="F290" s="281" t="s">
        <v>421</v>
      </c>
      <c r="G290" s="253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41"/>
      <c r="T290" s="50"/>
      <c r="U290" s="22"/>
      <c r="V290" s="22"/>
      <c r="W290" s="22"/>
      <c r="X290" s="22"/>
      <c r="Y290" s="22"/>
      <c r="Z290" s="22"/>
      <c r="AA290" s="51"/>
      <c r="AT290" s="6" t="s">
        <v>138</v>
      </c>
      <c r="AU290" s="6" t="s">
        <v>149</v>
      </c>
    </row>
    <row r="291" spans="2:65" s="6" customFormat="1" ht="39" customHeight="1">
      <c r="B291" s="21"/>
      <c r="C291" s="113" t="s">
        <v>423</v>
      </c>
      <c r="D291" s="113" t="s">
        <v>130</v>
      </c>
      <c r="E291" s="114" t="s">
        <v>424</v>
      </c>
      <c r="F291" s="277" t="s">
        <v>425</v>
      </c>
      <c r="G291" s="278"/>
      <c r="H291" s="278"/>
      <c r="I291" s="278"/>
      <c r="J291" s="116" t="s">
        <v>299</v>
      </c>
      <c r="K291" s="117">
        <v>1847.306</v>
      </c>
      <c r="L291" s="279"/>
      <c r="M291" s="278"/>
      <c r="N291" s="280">
        <f>ROUND($L$291*$K$291,2)</f>
        <v>0</v>
      </c>
      <c r="O291" s="278"/>
      <c r="P291" s="278"/>
      <c r="Q291" s="278"/>
      <c r="R291" s="115" t="s">
        <v>134</v>
      </c>
      <c r="S291" s="41"/>
      <c r="T291" s="118"/>
      <c r="U291" s="119" t="s">
        <v>40</v>
      </c>
      <c r="V291" s="22"/>
      <c r="W291" s="22"/>
      <c r="X291" s="120">
        <v>0</v>
      </c>
      <c r="Y291" s="120">
        <f>$X$291*$K$291</f>
        <v>0</v>
      </c>
      <c r="Z291" s="120">
        <v>0</v>
      </c>
      <c r="AA291" s="121">
        <f>$Z$291*$K$291</f>
        <v>0</v>
      </c>
      <c r="AR291" s="75" t="s">
        <v>135</v>
      </c>
      <c r="AT291" s="75" t="s">
        <v>130</v>
      </c>
      <c r="AU291" s="75" t="s">
        <v>149</v>
      </c>
      <c r="AY291" s="6" t="s">
        <v>129</v>
      </c>
      <c r="BE291" s="122">
        <f>IF($U$291="základní",$N$291,0)</f>
        <v>0</v>
      </c>
      <c r="BF291" s="122">
        <f>IF($U$291="snížená",$N$291,0)</f>
        <v>0</v>
      </c>
      <c r="BG291" s="122">
        <f>IF($U$291="zákl. přenesená",$N$291,0)</f>
        <v>0</v>
      </c>
      <c r="BH291" s="122">
        <f>IF($U$291="sníž. přenesená",$N$291,0)</f>
        <v>0</v>
      </c>
      <c r="BI291" s="122">
        <f>IF($U$291="nulová",$N$291,0)</f>
        <v>0</v>
      </c>
      <c r="BJ291" s="75" t="s">
        <v>17</v>
      </c>
      <c r="BK291" s="122">
        <f>ROUND($L$291*$K$291,2)</f>
        <v>0</v>
      </c>
      <c r="BL291" s="75" t="s">
        <v>135</v>
      </c>
      <c r="BM291" s="75" t="s">
        <v>426</v>
      </c>
    </row>
    <row r="292" spans="2:47" s="6" customFormat="1" ht="16.5" customHeight="1">
      <c r="B292" s="21"/>
      <c r="C292" s="22"/>
      <c r="D292" s="22"/>
      <c r="E292" s="22"/>
      <c r="F292" s="281" t="s">
        <v>427</v>
      </c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41"/>
      <c r="T292" s="50"/>
      <c r="U292" s="22"/>
      <c r="V292" s="22"/>
      <c r="W292" s="22"/>
      <c r="X292" s="22"/>
      <c r="Y292" s="22"/>
      <c r="Z292" s="22"/>
      <c r="AA292" s="51"/>
      <c r="AT292" s="6" t="s">
        <v>138</v>
      </c>
      <c r="AU292" s="6" t="s">
        <v>149</v>
      </c>
    </row>
    <row r="293" spans="2:63" s="102" customFormat="1" ht="37.5" customHeight="1">
      <c r="B293" s="103"/>
      <c r="C293" s="104"/>
      <c r="D293" s="105" t="s">
        <v>111</v>
      </c>
      <c r="E293" s="104"/>
      <c r="F293" s="104"/>
      <c r="G293" s="104"/>
      <c r="H293" s="104"/>
      <c r="I293" s="104"/>
      <c r="J293" s="104"/>
      <c r="K293" s="104"/>
      <c r="L293" s="104"/>
      <c r="M293" s="104"/>
      <c r="N293" s="283">
        <f>$BK$293</f>
        <v>0</v>
      </c>
      <c r="O293" s="274"/>
      <c r="P293" s="274"/>
      <c r="Q293" s="274"/>
      <c r="R293" s="104"/>
      <c r="S293" s="106"/>
      <c r="T293" s="107"/>
      <c r="U293" s="104"/>
      <c r="V293" s="104"/>
      <c r="W293" s="108">
        <f>$W$294+$W$304</f>
        <v>0</v>
      </c>
      <c r="X293" s="104"/>
      <c r="Y293" s="108">
        <f>$Y$294+$Y$304</f>
        <v>0</v>
      </c>
      <c r="Z293" s="104"/>
      <c r="AA293" s="109">
        <f>$AA$294+$AA$304</f>
        <v>0</v>
      </c>
      <c r="AR293" s="110" t="s">
        <v>135</v>
      </c>
      <c r="AT293" s="110" t="s">
        <v>69</v>
      </c>
      <c r="AU293" s="110" t="s">
        <v>70</v>
      </c>
      <c r="AY293" s="110" t="s">
        <v>129</v>
      </c>
      <c r="BK293" s="111">
        <f>$BK$294+$BK$304</f>
        <v>0</v>
      </c>
    </row>
    <row r="294" spans="2:63" s="102" customFormat="1" ht="21" customHeight="1">
      <c r="B294" s="103"/>
      <c r="C294" s="104"/>
      <c r="D294" s="112" t="s">
        <v>112</v>
      </c>
      <c r="E294" s="104"/>
      <c r="F294" s="104"/>
      <c r="G294" s="104"/>
      <c r="H294" s="104"/>
      <c r="I294" s="104"/>
      <c r="J294" s="104"/>
      <c r="K294" s="104"/>
      <c r="L294" s="104"/>
      <c r="M294" s="104"/>
      <c r="N294" s="273">
        <f>$BK$294</f>
        <v>0</v>
      </c>
      <c r="O294" s="274"/>
      <c r="P294" s="274"/>
      <c r="Q294" s="274"/>
      <c r="R294" s="104"/>
      <c r="S294" s="106"/>
      <c r="T294" s="107"/>
      <c r="U294" s="104"/>
      <c r="V294" s="104"/>
      <c r="W294" s="108">
        <f>SUM($W$295:$W$303)</f>
        <v>0</v>
      </c>
      <c r="X294" s="104"/>
      <c r="Y294" s="108">
        <f>SUM($Y$295:$Y$303)</f>
        <v>0</v>
      </c>
      <c r="Z294" s="104"/>
      <c r="AA294" s="109">
        <f>SUM($AA$295:$AA$303)</f>
        <v>0</v>
      </c>
      <c r="AR294" s="110" t="s">
        <v>135</v>
      </c>
      <c r="AT294" s="110" t="s">
        <v>69</v>
      </c>
      <c r="AU294" s="110" t="s">
        <v>17</v>
      </c>
      <c r="AY294" s="110" t="s">
        <v>129</v>
      </c>
      <c r="BK294" s="111">
        <f>SUM($BK$295:$BK$303)</f>
        <v>0</v>
      </c>
    </row>
    <row r="295" spans="2:65" s="6" customFormat="1" ht="39" customHeight="1">
      <c r="B295" s="21"/>
      <c r="C295" s="113" t="s">
        <v>428</v>
      </c>
      <c r="D295" s="113" t="s">
        <v>130</v>
      </c>
      <c r="E295" s="114" t="s">
        <v>429</v>
      </c>
      <c r="F295" s="277" t="s">
        <v>430</v>
      </c>
      <c r="G295" s="278"/>
      <c r="H295" s="278"/>
      <c r="I295" s="278"/>
      <c r="J295" s="116" t="s">
        <v>431</v>
      </c>
      <c r="K295" s="117">
        <v>1</v>
      </c>
      <c r="L295" s="279"/>
      <c r="M295" s="278"/>
      <c r="N295" s="280">
        <f>ROUND($L$295*$K$295,2)</f>
        <v>0</v>
      </c>
      <c r="O295" s="278"/>
      <c r="P295" s="278"/>
      <c r="Q295" s="278"/>
      <c r="R295" s="115"/>
      <c r="S295" s="41"/>
      <c r="T295" s="118"/>
      <c r="U295" s="119" t="s">
        <v>40</v>
      </c>
      <c r="V295" s="22"/>
      <c r="W295" s="22"/>
      <c r="X295" s="120">
        <v>0</v>
      </c>
      <c r="Y295" s="120">
        <f>$X$295*$K$295</f>
        <v>0</v>
      </c>
      <c r="Z295" s="120">
        <v>0</v>
      </c>
      <c r="AA295" s="121">
        <f>$Z$295*$K$295</f>
        <v>0</v>
      </c>
      <c r="AR295" s="75" t="s">
        <v>135</v>
      </c>
      <c r="AT295" s="75" t="s">
        <v>130</v>
      </c>
      <c r="AU295" s="75" t="s">
        <v>82</v>
      </c>
      <c r="AY295" s="6" t="s">
        <v>129</v>
      </c>
      <c r="BE295" s="122">
        <f>IF($U$295="základní",$N$295,0)</f>
        <v>0</v>
      </c>
      <c r="BF295" s="122">
        <f>IF($U$295="snížená",$N$295,0)</f>
        <v>0</v>
      </c>
      <c r="BG295" s="122">
        <f>IF($U$295="zákl. přenesená",$N$295,0)</f>
        <v>0</v>
      </c>
      <c r="BH295" s="122">
        <f>IF($U$295="sníž. přenesená",$N$295,0)</f>
        <v>0</v>
      </c>
      <c r="BI295" s="122">
        <f>IF($U$295="nulová",$N$295,0)</f>
        <v>0</v>
      </c>
      <c r="BJ295" s="75" t="s">
        <v>17</v>
      </c>
      <c r="BK295" s="122">
        <f>ROUND($L$295*$K$295,2)</f>
        <v>0</v>
      </c>
      <c r="BL295" s="75" t="s">
        <v>135</v>
      </c>
      <c r="BM295" s="75" t="s">
        <v>432</v>
      </c>
    </row>
    <row r="296" spans="2:47" s="6" customFormat="1" ht="16.5" customHeight="1">
      <c r="B296" s="21"/>
      <c r="C296" s="22"/>
      <c r="D296" s="22"/>
      <c r="E296" s="22"/>
      <c r="F296" s="281" t="s">
        <v>433</v>
      </c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41"/>
      <c r="T296" s="50"/>
      <c r="U296" s="22"/>
      <c r="V296" s="22"/>
      <c r="W296" s="22"/>
      <c r="X296" s="22"/>
      <c r="Y296" s="22"/>
      <c r="Z296" s="22"/>
      <c r="AA296" s="51"/>
      <c r="AT296" s="6" t="s">
        <v>138</v>
      </c>
      <c r="AU296" s="6" t="s">
        <v>82</v>
      </c>
    </row>
    <row r="297" spans="2:65" s="6" customFormat="1" ht="39" customHeight="1">
      <c r="B297" s="21"/>
      <c r="C297" s="113" t="s">
        <v>434</v>
      </c>
      <c r="D297" s="113" t="s">
        <v>130</v>
      </c>
      <c r="E297" s="114" t="s">
        <v>435</v>
      </c>
      <c r="F297" s="277" t="s">
        <v>436</v>
      </c>
      <c r="G297" s="278"/>
      <c r="H297" s="278"/>
      <c r="I297" s="278"/>
      <c r="J297" s="116" t="s">
        <v>431</v>
      </c>
      <c r="K297" s="117">
        <v>1</v>
      </c>
      <c r="L297" s="279"/>
      <c r="M297" s="278"/>
      <c r="N297" s="280">
        <f>ROUND($L$297*$K$297,2)</f>
        <v>0</v>
      </c>
      <c r="O297" s="278"/>
      <c r="P297" s="278"/>
      <c r="Q297" s="278"/>
      <c r="R297" s="115"/>
      <c r="S297" s="41"/>
      <c r="T297" s="118"/>
      <c r="U297" s="119" t="s">
        <v>40</v>
      </c>
      <c r="V297" s="22"/>
      <c r="W297" s="22"/>
      <c r="X297" s="120">
        <v>0</v>
      </c>
      <c r="Y297" s="120">
        <f>$X$297*$K$297</f>
        <v>0</v>
      </c>
      <c r="Z297" s="120">
        <v>0</v>
      </c>
      <c r="AA297" s="121">
        <f>$Z$297*$K$297</f>
        <v>0</v>
      </c>
      <c r="AR297" s="75" t="s">
        <v>135</v>
      </c>
      <c r="AT297" s="75" t="s">
        <v>130</v>
      </c>
      <c r="AU297" s="75" t="s">
        <v>82</v>
      </c>
      <c r="AY297" s="6" t="s">
        <v>129</v>
      </c>
      <c r="BE297" s="122">
        <f>IF($U$297="základní",$N$297,0)</f>
        <v>0</v>
      </c>
      <c r="BF297" s="122">
        <f>IF($U$297="snížená",$N$297,0)</f>
        <v>0</v>
      </c>
      <c r="BG297" s="122">
        <f>IF($U$297="zákl. přenesená",$N$297,0)</f>
        <v>0</v>
      </c>
      <c r="BH297" s="122">
        <f>IF($U$297="sníž. přenesená",$N$297,0)</f>
        <v>0</v>
      </c>
      <c r="BI297" s="122">
        <f>IF($U$297="nulová",$N$297,0)</f>
        <v>0</v>
      </c>
      <c r="BJ297" s="75" t="s">
        <v>17</v>
      </c>
      <c r="BK297" s="122">
        <f>ROUND($L$297*$K$297,2)</f>
        <v>0</v>
      </c>
      <c r="BL297" s="75" t="s">
        <v>135</v>
      </c>
      <c r="BM297" s="75" t="s">
        <v>437</v>
      </c>
    </row>
    <row r="298" spans="2:47" s="6" customFormat="1" ht="16.5" customHeight="1">
      <c r="B298" s="21"/>
      <c r="C298" s="22"/>
      <c r="D298" s="22"/>
      <c r="E298" s="22"/>
      <c r="F298" s="281" t="s">
        <v>436</v>
      </c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41"/>
      <c r="T298" s="50"/>
      <c r="U298" s="22"/>
      <c r="V298" s="22"/>
      <c r="W298" s="22"/>
      <c r="X298" s="22"/>
      <c r="Y298" s="22"/>
      <c r="Z298" s="22"/>
      <c r="AA298" s="51"/>
      <c r="AT298" s="6" t="s">
        <v>138</v>
      </c>
      <c r="AU298" s="6" t="s">
        <v>82</v>
      </c>
    </row>
    <row r="299" spans="2:65" s="6" customFormat="1" ht="39" customHeight="1">
      <c r="B299" s="21"/>
      <c r="C299" s="113" t="s">
        <v>438</v>
      </c>
      <c r="D299" s="113" t="s">
        <v>130</v>
      </c>
      <c r="E299" s="114" t="s">
        <v>439</v>
      </c>
      <c r="F299" s="277" t="s">
        <v>440</v>
      </c>
      <c r="G299" s="278"/>
      <c r="H299" s="278"/>
      <c r="I299" s="278"/>
      <c r="J299" s="116" t="s">
        <v>431</v>
      </c>
      <c r="K299" s="117">
        <v>1</v>
      </c>
      <c r="L299" s="279"/>
      <c r="M299" s="278"/>
      <c r="N299" s="280">
        <f>ROUND($L$299*$K$299,2)</f>
        <v>0</v>
      </c>
      <c r="O299" s="278"/>
      <c r="P299" s="278"/>
      <c r="Q299" s="278"/>
      <c r="R299" s="115"/>
      <c r="S299" s="41"/>
      <c r="T299" s="118"/>
      <c r="U299" s="119" t="s">
        <v>40</v>
      </c>
      <c r="V299" s="22"/>
      <c r="W299" s="22"/>
      <c r="X299" s="120">
        <v>0</v>
      </c>
      <c r="Y299" s="120">
        <f>$X$299*$K$299</f>
        <v>0</v>
      </c>
      <c r="Z299" s="120">
        <v>0</v>
      </c>
      <c r="AA299" s="121">
        <f>$Z$299*$K$299</f>
        <v>0</v>
      </c>
      <c r="AR299" s="75" t="s">
        <v>135</v>
      </c>
      <c r="AT299" s="75" t="s">
        <v>130</v>
      </c>
      <c r="AU299" s="75" t="s">
        <v>82</v>
      </c>
      <c r="AY299" s="6" t="s">
        <v>129</v>
      </c>
      <c r="BE299" s="122">
        <f>IF($U$299="základní",$N$299,0)</f>
        <v>0</v>
      </c>
      <c r="BF299" s="122">
        <f>IF($U$299="snížená",$N$299,0)</f>
        <v>0</v>
      </c>
      <c r="BG299" s="122">
        <f>IF($U$299="zákl. přenesená",$N$299,0)</f>
        <v>0</v>
      </c>
      <c r="BH299" s="122">
        <f>IF($U$299="sníž. přenesená",$N$299,0)</f>
        <v>0</v>
      </c>
      <c r="BI299" s="122">
        <f>IF($U$299="nulová",$N$299,0)</f>
        <v>0</v>
      </c>
      <c r="BJ299" s="75" t="s">
        <v>17</v>
      </c>
      <c r="BK299" s="122">
        <f>ROUND($L$299*$K$299,2)</f>
        <v>0</v>
      </c>
      <c r="BL299" s="75" t="s">
        <v>135</v>
      </c>
      <c r="BM299" s="75" t="s">
        <v>441</v>
      </c>
    </row>
    <row r="300" spans="2:47" s="6" customFormat="1" ht="16.5" customHeight="1">
      <c r="B300" s="21"/>
      <c r="C300" s="22"/>
      <c r="D300" s="22"/>
      <c r="E300" s="22"/>
      <c r="F300" s="281" t="s">
        <v>442</v>
      </c>
      <c r="G300" s="253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41"/>
      <c r="T300" s="50"/>
      <c r="U300" s="22"/>
      <c r="V300" s="22"/>
      <c r="W300" s="22"/>
      <c r="X300" s="22"/>
      <c r="Y300" s="22"/>
      <c r="Z300" s="22"/>
      <c r="AA300" s="51"/>
      <c r="AT300" s="6" t="s">
        <v>138</v>
      </c>
      <c r="AU300" s="6" t="s">
        <v>82</v>
      </c>
    </row>
    <row r="301" spans="2:65" s="6" customFormat="1" ht="15.75" customHeight="1">
      <c r="B301" s="21"/>
      <c r="C301" s="113" t="s">
        <v>443</v>
      </c>
      <c r="D301" s="113" t="s">
        <v>130</v>
      </c>
      <c r="E301" s="114" t="s">
        <v>444</v>
      </c>
      <c r="F301" s="277" t="s">
        <v>445</v>
      </c>
      <c r="G301" s="278"/>
      <c r="H301" s="278"/>
      <c r="I301" s="278"/>
      <c r="J301" s="116" t="s">
        <v>431</v>
      </c>
      <c r="K301" s="117">
        <v>1</v>
      </c>
      <c r="L301" s="279"/>
      <c r="M301" s="278"/>
      <c r="N301" s="280">
        <f>ROUND($L$301*$K$301,2)</f>
        <v>0</v>
      </c>
      <c r="O301" s="278"/>
      <c r="P301" s="278"/>
      <c r="Q301" s="278"/>
      <c r="R301" s="115"/>
      <c r="S301" s="41"/>
      <c r="T301" s="118"/>
      <c r="U301" s="119" t="s">
        <v>40</v>
      </c>
      <c r="V301" s="22"/>
      <c r="W301" s="22"/>
      <c r="X301" s="120">
        <v>0</v>
      </c>
      <c r="Y301" s="120">
        <f>$X$301*$K$301</f>
        <v>0</v>
      </c>
      <c r="Z301" s="120">
        <v>0</v>
      </c>
      <c r="AA301" s="121">
        <f>$Z$301*$K$301</f>
        <v>0</v>
      </c>
      <c r="AR301" s="75" t="s">
        <v>135</v>
      </c>
      <c r="AT301" s="75" t="s">
        <v>130</v>
      </c>
      <c r="AU301" s="75" t="s">
        <v>82</v>
      </c>
      <c r="AY301" s="6" t="s">
        <v>129</v>
      </c>
      <c r="BE301" s="122">
        <f>IF($U$301="základní",$N$301,0)</f>
        <v>0</v>
      </c>
      <c r="BF301" s="122">
        <f>IF($U$301="snížená",$N$301,0)</f>
        <v>0</v>
      </c>
      <c r="BG301" s="122">
        <f>IF($U$301="zákl. přenesená",$N$301,0)</f>
        <v>0</v>
      </c>
      <c r="BH301" s="122">
        <f>IF($U$301="sníž. přenesená",$N$301,0)</f>
        <v>0</v>
      </c>
      <c r="BI301" s="122">
        <f>IF($U$301="nulová",$N$301,0)</f>
        <v>0</v>
      </c>
      <c r="BJ301" s="75" t="s">
        <v>17</v>
      </c>
      <c r="BK301" s="122">
        <f>ROUND($L$301*$K$301,2)</f>
        <v>0</v>
      </c>
      <c r="BL301" s="75" t="s">
        <v>135</v>
      </c>
      <c r="BM301" s="75" t="s">
        <v>446</v>
      </c>
    </row>
    <row r="302" spans="2:47" s="6" customFormat="1" ht="16.5" customHeight="1">
      <c r="B302" s="21"/>
      <c r="C302" s="22"/>
      <c r="D302" s="22"/>
      <c r="E302" s="22"/>
      <c r="F302" s="281" t="s">
        <v>445</v>
      </c>
      <c r="G302" s="253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41"/>
      <c r="T302" s="50"/>
      <c r="U302" s="22"/>
      <c r="V302" s="22"/>
      <c r="W302" s="22"/>
      <c r="X302" s="22"/>
      <c r="Y302" s="22"/>
      <c r="Z302" s="22"/>
      <c r="AA302" s="51"/>
      <c r="AT302" s="6" t="s">
        <v>138</v>
      </c>
      <c r="AU302" s="6" t="s">
        <v>82</v>
      </c>
    </row>
    <row r="303" spans="2:47" s="6" customFormat="1" ht="50.25" customHeight="1">
      <c r="B303" s="21"/>
      <c r="C303" s="22"/>
      <c r="D303" s="22"/>
      <c r="E303" s="22"/>
      <c r="F303" s="276" t="s">
        <v>447</v>
      </c>
      <c r="G303" s="253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41"/>
      <c r="T303" s="50"/>
      <c r="U303" s="22"/>
      <c r="V303" s="22"/>
      <c r="W303" s="22"/>
      <c r="X303" s="22"/>
      <c r="Y303" s="22"/>
      <c r="Z303" s="22"/>
      <c r="AA303" s="51"/>
      <c r="AT303" s="6" t="s">
        <v>378</v>
      </c>
      <c r="AU303" s="6" t="s">
        <v>82</v>
      </c>
    </row>
    <row r="304" spans="2:63" s="102" customFormat="1" ht="30.75" customHeight="1">
      <c r="B304" s="103"/>
      <c r="C304" s="104"/>
      <c r="D304" s="112" t="s">
        <v>113</v>
      </c>
      <c r="E304" s="104"/>
      <c r="F304" s="104"/>
      <c r="G304" s="104"/>
      <c r="H304" s="104"/>
      <c r="I304" s="104"/>
      <c r="J304" s="104"/>
      <c r="K304" s="104"/>
      <c r="L304" s="104"/>
      <c r="M304" s="104"/>
      <c r="N304" s="273">
        <f>$BK$304</f>
        <v>0</v>
      </c>
      <c r="O304" s="274"/>
      <c r="P304" s="274"/>
      <c r="Q304" s="274"/>
      <c r="R304" s="104"/>
      <c r="S304" s="106"/>
      <c r="T304" s="107"/>
      <c r="U304" s="104"/>
      <c r="V304" s="104"/>
      <c r="W304" s="108">
        <f>SUM($W$305:$W$314)</f>
        <v>0</v>
      </c>
      <c r="X304" s="104"/>
      <c r="Y304" s="108">
        <f>SUM($Y$305:$Y$314)</f>
        <v>0</v>
      </c>
      <c r="Z304" s="104"/>
      <c r="AA304" s="109">
        <f>SUM($AA$305:$AA$314)</f>
        <v>0</v>
      </c>
      <c r="AR304" s="110" t="s">
        <v>135</v>
      </c>
      <c r="AT304" s="110" t="s">
        <v>69</v>
      </c>
      <c r="AU304" s="110" t="s">
        <v>17</v>
      </c>
      <c r="AY304" s="110" t="s">
        <v>129</v>
      </c>
      <c r="BK304" s="111">
        <f>SUM($BK$305:$BK$314)</f>
        <v>0</v>
      </c>
    </row>
    <row r="305" spans="2:65" s="6" customFormat="1" ht="27" customHeight="1">
      <c r="B305" s="21"/>
      <c r="C305" s="113" t="s">
        <v>448</v>
      </c>
      <c r="D305" s="113" t="s">
        <v>130</v>
      </c>
      <c r="E305" s="114" t="s">
        <v>449</v>
      </c>
      <c r="F305" s="277" t="s">
        <v>450</v>
      </c>
      <c r="G305" s="278"/>
      <c r="H305" s="278"/>
      <c r="I305" s="278"/>
      <c r="J305" s="116" t="s">
        <v>431</v>
      </c>
      <c r="K305" s="117">
        <v>1</v>
      </c>
      <c r="L305" s="279"/>
      <c r="M305" s="278"/>
      <c r="N305" s="280">
        <f>ROUND($L$305*$K$305,2)</f>
        <v>0</v>
      </c>
      <c r="O305" s="278"/>
      <c r="P305" s="278"/>
      <c r="Q305" s="278"/>
      <c r="R305" s="115"/>
      <c r="S305" s="41"/>
      <c r="T305" s="118"/>
      <c r="U305" s="119" t="s">
        <v>40</v>
      </c>
      <c r="V305" s="22"/>
      <c r="W305" s="22"/>
      <c r="X305" s="120">
        <v>0</v>
      </c>
      <c r="Y305" s="120">
        <f>$X$305*$K$305</f>
        <v>0</v>
      </c>
      <c r="Z305" s="120">
        <v>0</v>
      </c>
      <c r="AA305" s="121">
        <f>$Z$305*$K$305</f>
        <v>0</v>
      </c>
      <c r="AR305" s="75" t="s">
        <v>135</v>
      </c>
      <c r="AT305" s="75" t="s">
        <v>130</v>
      </c>
      <c r="AU305" s="75" t="s">
        <v>82</v>
      </c>
      <c r="AY305" s="6" t="s">
        <v>129</v>
      </c>
      <c r="BE305" s="122">
        <f>IF($U$305="základní",$N$305,0)</f>
        <v>0</v>
      </c>
      <c r="BF305" s="122">
        <f>IF($U$305="snížená",$N$305,0)</f>
        <v>0</v>
      </c>
      <c r="BG305" s="122">
        <f>IF($U$305="zákl. přenesená",$N$305,0)</f>
        <v>0</v>
      </c>
      <c r="BH305" s="122">
        <f>IF($U$305="sníž. přenesená",$N$305,0)</f>
        <v>0</v>
      </c>
      <c r="BI305" s="122">
        <f>IF($U$305="nulová",$N$305,0)</f>
        <v>0</v>
      </c>
      <c r="BJ305" s="75" t="s">
        <v>17</v>
      </c>
      <c r="BK305" s="122">
        <f>ROUND($L$305*$K$305,2)</f>
        <v>0</v>
      </c>
      <c r="BL305" s="75" t="s">
        <v>135</v>
      </c>
      <c r="BM305" s="75" t="s">
        <v>451</v>
      </c>
    </row>
    <row r="306" spans="2:47" s="6" customFormat="1" ht="16.5" customHeight="1">
      <c r="B306" s="21"/>
      <c r="C306" s="22"/>
      <c r="D306" s="22"/>
      <c r="E306" s="22"/>
      <c r="F306" s="281" t="s">
        <v>452</v>
      </c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41"/>
      <c r="T306" s="50"/>
      <c r="U306" s="22"/>
      <c r="V306" s="22"/>
      <c r="W306" s="22"/>
      <c r="X306" s="22"/>
      <c r="Y306" s="22"/>
      <c r="Z306" s="22"/>
      <c r="AA306" s="51"/>
      <c r="AT306" s="6" t="s">
        <v>138</v>
      </c>
      <c r="AU306" s="6" t="s">
        <v>82</v>
      </c>
    </row>
    <row r="307" spans="2:65" s="6" customFormat="1" ht="15.75" customHeight="1">
      <c r="B307" s="21"/>
      <c r="C307" s="113" t="s">
        <v>453</v>
      </c>
      <c r="D307" s="113" t="s">
        <v>130</v>
      </c>
      <c r="E307" s="114" t="s">
        <v>454</v>
      </c>
      <c r="F307" s="277" t="s">
        <v>455</v>
      </c>
      <c r="G307" s="278"/>
      <c r="H307" s="278"/>
      <c r="I307" s="278"/>
      <c r="J307" s="116" t="s">
        <v>431</v>
      </c>
      <c r="K307" s="117">
        <v>1</v>
      </c>
      <c r="L307" s="279"/>
      <c r="M307" s="278"/>
      <c r="N307" s="280">
        <f>ROUND($L$307*$K$307,2)</f>
        <v>0</v>
      </c>
      <c r="O307" s="278"/>
      <c r="P307" s="278"/>
      <c r="Q307" s="278"/>
      <c r="R307" s="115"/>
      <c r="S307" s="41"/>
      <c r="T307" s="118"/>
      <c r="U307" s="119" t="s">
        <v>40</v>
      </c>
      <c r="V307" s="22"/>
      <c r="W307" s="22"/>
      <c r="X307" s="120">
        <v>0</v>
      </c>
      <c r="Y307" s="120">
        <f>$X$307*$K$307</f>
        <v>0</v>
      </c>
      <c r="Z307" s="120">
        <v>0</v>
      </c>
      <c r="AA307" s="121">
        <f>$Z$307*$K$307</f>
        <v>0</v>
      </c>
      <c r="AR307" s="75" t="s">
        <v>135</v>
      </c>
      <c r="AT307" s="75" t="s">
        <v>130</v>
      </c>
      <c r="AU307" s="75" t="s">
        <v>82</v>
      </c>
      <c r="AY307" s="6" t="s">
        <v>129</v>
      </c>
      <c r="BE307" s="122">
        <f>IF($U$307="základní",$N$307,0)</f>
        <v>0</v>
      </c>
      <c r="BF307" s="122">
        <f>IF($U$307="snížená",$N$307,0)</f>
        <v>0</v>
      </c>
      <c r="BG307" s="122">
        <f>IF($U$307="zákl. přenesená",$N$307,0)</f>
        <v>0</v>
      </c>
      <c r="BH307" s="122">
        <f>IF($U$307="sníž. přenesená",$N$307,0)</f>
        <v>0</v>
      </c>
      <c r="BI307" s="122">
        <f>IF($U$307="nulová",$N$307,0)</f>
        <v>0</v>
      </c>
      <c r="BJ307" s="75" t="s">
        <v>17</v>
      </c>
      <c r="BK307" s="122">
        <f>ROUND($L$307*$K$307,2)</f>
        <v>0</v>
      </c>
      <c r="BL307" s="75" t="s">
        <v>135</v>
      </c>
      <c r="BM307" s="75" t="s">
        <v>456</v>
      </c>
    </row>
    <row r="308" spans="2:47" s="6" customFormat="1" ht="16.5" customHeight="1">
      <c r="B308" s="21"/>
      <c r="C308" s="22"/>
      <c r="D308" s="22"/>
      <c r="E308" s="22"/>
      <c r="F308" s="281" t="s">
        <v>455</v>
      </c>
      <c r="G308" s="253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41"/>
      <c r="T308" s="50"/>
      <c r="U308" s="22"/>
      <c r="V308" s="22"/>
      <c r="W308" s="22"/>
      <c r="X308" s="22"/>
      <c r="Y308" s="22"/>
      <c r="Z308" s="22"/>
      <c r="AA308" s="51"/>
      <c r="AT308" s="6" t="s">
        <v>138</v>
      </c>
      <c r="AU308" s="6" t="s">
        <v>82</v>
      </c>
    </row>
    <row r="309" spans="2:47" s="6" customFormat="1" ht="27" customHeight="1">
      <c r="B309" s="21"/>
      <c r="C309" s="22"/>
      <c r="D309" s="22"/>
      <c r="E309" s="22"/>
      <c r="F309" s="276" t="s">
        <v>457</v>
      </c>
      <c r="G309" s="253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41"/>
      <c r="T309" s="50"/>
      <c r="U309" s="22"/>
      <c r="V309" s="22"/>
      <c r="W309" s="22"/>
      <c r="X309" s="22"/>
      <c r="Y309" s="22"/>
      <c r="Z309" s="22"/>
      <c r="AA309" s="51"/>
      <c r="AT309" s="6" t="s">
        <v>378</v>
      </c>
      <c r="AU309" s="6" t="s">
        <v>82</v>
      </c>
    </row>
    <row r="310" spans="2:65" s="6" customFormat="1" ht="27" customHeight="1">
      <c r="B310" s="21"/>
      <c r="C310" s="113" t="s">
        <v>458</v>
      </c>
      <c r="D310" s="113" t="s">
        <v>130</v>
      </c>
      <c r="E310" s="114" t="s">
        <v>459</v>
      </c>
      <c r="F310" s="277" t="s">
        <v>460</v>
      </c>
      <c r="G310" s="278"/>
      <c r="H310" s="278"/>
      <c r="I310" s="278"/>
      <c r="J310" s="116" t="s">
        <v>431</v>
      </c>
      <c r="K310" s="117">
        <v>1</v>
      </c>
      <c r="L310" s="279"/>
      <c r="M310" s="278"/>
      <c r="N310" s="280">
        <f>ROUND($L$310*$K$310,2)</f>
        <v>0</v>
      </c>
      <c r="O310" s="278"/>
      <c r="P310" s="278"/>
      <c r="Q310" s="278"/>
      <c r="R310" s="115"/>
      <c r="S310" s="41"/>
      <c r="T310" s="118"/>
      <c r="U310" s="119" t="s">
        <v>40</v>
      </c>
      <c r="V310" s="22"/>
      <c r="W310" s="22"/>
      <c r="X310" s="120">
        <v>0</v>
      </c>
      <c r="Y310" s="120">
        <f>$X$310*$K$310</f>
        <v>0</v>
      </c>
      <c r="Z310" s="120">
        <v>0</v>
      </c>
      <c r="AA310" s="121">
        <f>$Z$310*$K$310</f>
        <v>0</v>
      </c>
      <c r="AR310" s="75" t="s">
        <v>135</v>
      </c>
      <c r="AT310" s="75" t="s">
        <v>130</v>
      </c>
      <c r="AU310" s="75" t="s">
        <v>82</v>
      </c>
      <c r="AY310" s="6" t="s">
        <v>129</v>
      </c>
      <c r="BE310" s="122">
        <f>IF($U$310="základní",$N$310,0)</f>
        <v>0</v>
      </c>
      <c r="BF310" s="122">
        <f>IF($U$310="snížená",$N$310,0)</f>
        <v>0</v>
      </c>
      <c r="BG310" s="122">
        <f>IF($U$310="zákl. přenesená",$N$310,0)</f>
        <v>0</v>
      </c>
      <c r="BH310" s="122">
        <f>IF($U$310="sníž. přenesená",$N$310,0)</f>
        <v>0</v>
      </c>
      <c r="BI310" s="122">
        <f>IF($U$310="nulová",$N$310,0)</f>
        <v>0</v>
      </c>
      <c r="BJ310" s="75" t="s">
        <v>17</v>
      </c>
      <c r="BK310" s="122">
        <f>ROUND($L$310*$K$310,2)</f>
        <v>0</v>
      </c>
      <c r="BL310" s="75" t="s">
        <v>135</v>
      </c>
      <c r="BM310" s="75" t="s">
        <v>461</v>
      </c>
    </row>
    <row r="311" spans="2:47" s="6" customFormat="1" ht="16.5" customHeight="1">
      <c r="B311" s="21"/>
      <c r="C311" s="22"/>
      <c r="D311" s="22"/>
      <c r="E311" s="22"/>
      <c r="F311" s="281" t="s">
        <v>460</v>
      </c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41"/>
      <c r="T311" s="50"/>
      <c r="U311" s="22"/>
      <c r="V311" s="22"/>
      <c r="W311" s="22"/>
      <c r="X311" s="22"/>
      <c r="Y311" s="22"/>
      <c r="Z311" s="22"/>
      <c r="AA311" s="51"/>
      <c r="AT311" s="6" t="s">
        <v>138</v>
      </c>
      <c r="AU311" s="6" t="s">
        <v>82</v>
      </c>
    </row>
    <row r="312" spans="2:47" s="6" customFormat="1" ht="85.5" customHeight="1">
      <c r="B312" s="21"/>
      <c r="C312" s="22"/>
      <c r="D312" s="22"/>
      <c r="E312" s="22"/>
      <c r="F312" s="276" t="s">
        <v>462</v>
      </c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41"/>
      <c r="T312" s="50"/>
      <c r="U312" s="22"/>
      <c r="V312" s="22"/>
      <c r="W312" s="22"/>
      <c r="X312" s="22"/>
      <c r="Y312" s="22"/>
      <c r="Z312" s="22"/>
      <c r="AA312" s="51"/>
      <c r="AT312" s="6" t="s">
        <v>378</v>
      </c>
      <c r="AU312" s="6" t="s">
        <v>82</v>
      </c>
    </row>
    <row r="313" spans="2:65" s="6" customFormat="1" ht="39" customHeight="1">
      <c r="B313" s="21"/>
      <c r="C313" s="113" t="s">
        <v>463</v>
      </c>
      <c r="D313" s="113" t="s">
        <v>130</v>
      </c>
      <c r="E313" s="114" t="s">
        <v>464</v>
      </c>
      <c r="F313" s="277" t="s">
        <v>465</v>
      </c>
      <c r="G313" s="278"/>
      <c r="H313" s="278"/>
      <c r="I313" s="278"/>
      <c r="J313" s="116" t="s">
        <v>431</v>
      </c>
      <c r="K313" s="117">
        <v>1</v>
      </c>
      <c r="L313" s="279"/>
      <c r="M313" s="278"/>
      <c r="N313" s="280">
        <f>ROUND($L$313*$K$313,2)</f>
        <v>0</v>
      </c>
      <c r="O313" s="278"/>
      <c r="P313" s="278"/>
      <c r="Q313" s="278"/>
      <c r="R313" s="115"/>
      <c r="S313" s="41"/>
      <c r="T313" s="118"/>
      <c r="U313" s="119" t="s">
        <v>40</v>
      </c>
      <c r="V313" s="22"/>
      <c r="W313" s="22"/>
      <c r="X313" s="120">
        <v>0</v>
      </c>
      <c r="Y313" s="120">
        <f>$X$313*$K$313</f>
        <v>0</v>
      </c>
      <c r="Z313" s="120">
        <v>0</v>
      </c>
      <c r="AA313" s="121">
        <f>$Z$313*$K$313</f>
        <v>0</v>
      </c>
      <c r="AR313" s="75" t="s">
        <v>135</v>
      </c>
      <c r="AT313" s="75" t="s">
        <v>130</v>
      </c>
      <c r="AU313" s="75" t="s">
        <v>82</v>
      </c>
      <c r="AY313" s="6" t="s">
        <v>129</v>
      </c>
      <c r="BE313" s="122">
        <f>IF($U$313="základní",$N$313,0)</f>
        <v>0</v>
      </c>
      <c r="BF313" s="122">
        <f>IF($U$313="snížená",$N$313,0)</f>
        <v>0</v>
      </c>
      <c r="BG313" s="122">
        <f>IF($U$313="zákl. přenesená",$N$313,0)</f>
        <v>0</v>
      </c>
      <c r="BH313" s="122">
        <f>IF($U$313="sníž. přenesená",$N$313,0)</f>
        <v>0</v>
      </c>
      <c r="BI313" s="122">
        <f>IF($U$313="nulová",$N$313,0)</f>
        <v>0</v>
      </c>
      <c r="BJ313" s="75" t="s">
        <v>17</v>
      </c>
      <c r="BK313" s="122">
        <f>ROUND($L$313*$K$313,2)</f>
        <v>0</v>
      </c>
      <c r="BL313" s="75" t="s">
        <v>135</v>
      </c>
      <c r="BM313" s="75" t="s">
        <v>466</v>
      </c>
    </row>
    <row r="314" spans="2:47" s="6" customFormat="1" ht="16.5" customHeight="1">
      <c r="B314" s="21"/>
      <c r="C314" s="22"/>
      <c r="D314" s="22"/>
      <c r="E314" s="22"/>
      <c r="F314" s="281" t="s">
        <v>465</v>
      </c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41"/>
      <c r="T314" s="154"/>
      <c r="U314" s="155"/>
      <c r="V314" s="155"/>
      <c r="W314" s="155"/>
      <c r="X314" s="155"/>
      <c r="Y314" s="155"/>
      <c r="Z314" s="155"/>
      <c r="AA314" s="156"/>
      <c r="AT314" s="6" t="s">
        <v>138</v>
      </c>
      <c r="AU314" s="6" t="s">
        <v>82</v>
      </c>
    </row>
    <row r="315" spans="2:19" s="6" customFormat="1" ht="7.5" customHeight="1"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41"/>
    </row>
    <row r="316" s="2" customFormat="1" ht="14.25" customHeight="1"/>
  </sheetData>
  <sheetProtection password="CC35" sheet="1" objects="1" scenarios="1" formatColumns="0" formatRows="0" sort="0" autoFilter="0"/>
  <mergeCells count="396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R66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R80"/>
    <mergeCell ref="F81:I81"/>
    <mergeCell ref="F82:I82"/>
    <mergeCell ref="F83:I83"/>
    <mergeCell ref="F84:I84"/>
    <mergeCell ref="L84:M84"/>
    <mergeCell ref="N84:Q84"/>
    <mergeCell ref="F85:R85"/>
    <mergeCell ref="F86:I86"/>
    <mergeCell ref="F87:I87"/>
    <mergeCell ref="F88:I88"/>
    <mergeCell ref="L88:M88"/>
    <mergeCell ref="N88:Q88"/>
    <mergeCell ref="F89:R89"/>
    <mergeCell ref="F90:I90"/>
    <mergeCell ref="F91:I91"/>
    <mergeCell ref="F92:I92"/>
    <mergeCell ref="L92:M92"/>
    <mergeCell ref="N92:Q92"/>
    <mergeCell ref="F93:R93"/>
    <mergeCell ref="F94:I94"/>
    <mergeCell ref="F95:I95"/>
    <mergeCell ref="F96:I96"/>
    <mergeCell ref="L96:M96"/>
    <mergeCell ref="N96:Q96"/>
    <mergeCell ref="F97:R97"/>
    <mergeCell ref="F98:I98"/>
    <mergeCell ref="F99:I99"/>
    <mergeCell ref="F100:I100"/>
    <mergeCell ref="F101:I101"/>
    <mergeCell ref="F102:I102"/>
    <mergeCell ref="L102:M102"/>
    <mergeCell ref="N102:Q102"/>
    <mergeCell ref="F103:R103"/>
    <mergeCell ref="F104:I104"/>
    <mergeCell ref="F105:I105"/>
    <mergeCell ref="F106:I106"/>
    <mergeCell ref="L106:M106"/>
    <mergeCell ref="N106:Q106"/>
    <mergeCell ref="F107:R107"/>
    <mergeCell ref="F108:I108"/>
    <mergeCell ref="F109:I109"/>
    <mergeCell ref="F110:I110"/>
    <mergeCell ref="F111:I111"/>
    <mergeCell ref="L111:M111"/>
    <mergeCell ref="N111:Q111"/>
    <mergeCell ref="F112:R112"/>
    <mergeCell ref="F113:I113"/>
    <mergeCell ref="F114:I114"/>
    <mergeCell ref="F115:I115"/>
    <mergeCell ref="L115:M115"/>
    <mergeCell ref="N115:Q115"/>
    <mergeCell ref="F116:R116"/>
    <mergeCell ref="F117:I117"/>
    <mergeCell ref="F118:I118"/>
    <mergeCell ref="F119:I119"/>
    <mergeCell ref="L119:M119"/>
    <mergeCell ref="N119:Q119"/>
    <mergeCell ref="F120:R120"/>
    <mergeCell ref="F121:I121"/>
    <mergeCell ref="F122:I122"/>
    <mergeCell ref="F123:I123"/>
    <mergeCell ref="F124:I124"/>
    <mergeCell ref="F125:I125"/>
    <mergeCell ref="L125:M125"/>
    <mergeCell ref="N125:Q125"/>
    <mergeCell ref="F126:R126"/>
    <mergeCell ref="F127:I127"/>
    <mergeCell ref="F128:I128"/>
    <mergeCell ref="F129:I129"/>
    <mergeCell ref="L129:M129"/>
    <mergeCell ref="N129:Q129"/>
    <mergeCell ref="F130:R130"/>
    <mergeCell ref="F131:I131"/>
    <mergeCell ref="F132:I132"/>
    <mergeCell ref="F133:I133"/>
    <mergeCell ref="L133:M133"/>
    <mergeCell ref="N133:Q133"/>
    <mergeCell ref="F134:R134"/>
    <mergeCell ref="F135:I135"/>
    <mergeCell ref="F136:I136"/>
    <mergeCell ref="F137:I137"/>
    <mergeCell ref="L137:M137"/>
    <mergeCell ref="N137:Q137"/>
    <mergeCell ref="F138:R138"/>
    <mergeCell ref="F139:I139"/>
    <mergeCell ref="F140:I140"/>
    <mergeCell ref="F141:I141"/>
    <mergeCell ref="L141:M141"/>
    <mergeCell ref="N141:Q141"/>
    <mergeCell ref="F142:R142"/>
    <mergeCell ref="F143:I143"/>
    <mergeCell ref="F144:I144"/>
    <mergeCell ref="F145:I145"/>
    <mergeCell ref="F146:I146"/>
    <mergeCell ref="F147:I147"/>
    <mergeCell ref="F148:I148"/>
    <mergeCell ref="L148:M148"/>
    <mergeCell ref="N148:Q148"/>
    <mergeCell ref="F149:R149"/>
    <mergeCell ref="F150:I150"/>
    <mergeCell ref="F151:I151"/>
    <mergeCell ref="F152:I152"/>
    <mergeCell ref="L152:M152"/>
    <mergeCell ref="N152:Q152"/>
    <mergeCell ref="F153:R153"/>
    <mergeCell ref="F154:I154"/>
    <mergeCell ref="F155:I155"/>
    <mergeCell ref="F156:I156"/>
    <mergeCell ref="L156:M156"/>
    <mergeCell ref="N156:Q156"/>
    <mergeCell ref="F157:R157"/>
    <mergeCell ref="F158:I158"/>
    <mergeCell ref="F159:I159"/>
    <mergeCell ref="F160:I160"/>
    <mergeCell ref="L160:M160"/>
    <mergeCell ref="N160:Q160"/>
    <mergeCell ref="F161:R161"/>
    <mergeCell ref="F162:I162"/>
    <mergeCell ref="F163:I163"/>
    <mergeCell ref="F164:I164"/>
    <mergeCell ref="L164:M164"/>
    <mergeCell ref="N164:Q164"/>
    <mergeCell ref="F165:R165"/>
    <mergeCell ref="F166:I166"/>
    <mergeCell ref="F167:I167"/>
    <mergeCell ref="F168:I168"/>
    <mergeCell ref="L168:M168"/>
    <mergeCell ref="N168:Q168"/>
    <mergeCell ref="F169:R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R178"/>
    <mergeCell ref="F179:I179"/>
    <mergeCell ref="F180:I180"/>
    <mergeCell ref="F181:I181"/>
    <mergeCell ref="F182:I182"/>
    <mergeCell ref="L182:M182"/>
    <mergeCell ref="N182:Q182"/>
    <mergeCell ref="F183:R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1:I201"/>
    <mergeCell ref="L201:M201"/>
    <mergeCell ref="N201:Q201"/>
    <mergeCell ref="F202:R202"/>
    <mergeCell ref="F203:I203"/>
    <mergeCell ref="F204:I204"/>
    <mergeCell ref="F206:I206"/>
    <mergeCell ref="L206:M206"/>
    <mergeCell ref="N206:Q206"/>
    <mergeCell ref="F207:R207"/>
    <mergeCell ref="F208:I208"/>
    <mergeCell ref="F209:I209"/>
    <mergeCell ref="F210:I210"/>
    <mergeCell ref="L210:M210"/>
    <mergeCell ref="N210:Q210"/>
    <mergeCell ref="F211:R211"/>
    <mergeCell ref="F212:I212"/>
    <mergeCell ref="F213:I213"/>
    <mergeCell ref="F215:I215"/>
    <mergeCell ref="L215:M215"/>
    <mergeCell ref="N215:Q215"/>
    <mergeCell ref="F216:R216"/>
    <mergeCell ref="N214:Q214"/>
    <mergeCell ref="F217:I217"/>
    <mergeCell ref="F218:I218"/>
    <mergeCell ref="F219:I219"/>
    <mergeCell ref="F220:I220"/>
    <mergeCell ref="L220:M220"/>
    <mergeCell ref="N220:Q220"/>
    <mergeCell ref="F221:R221"/>
    <mergeCell ref="F222:I222"/>
    <mergeCell ref="F223:I223"/>
    <mergeCell ref="F224:I224"/>
    <mergeCell ref="F225:I225"/>
    <mergeCell ref="L225:M225"/>
    <mergeCell ref="N225:Q225"/>
    <mergeCell ref="F226:R226"/>
    <mergeCell ref="F227:I227"/>
    <mergeCell ref="F228:I228"/>
    <mergeCell ref="F229:I229"/>
    <mergeCell ref="F230:I230"/>
    <mergeCell ref="L230:M230"/>
    <mergeCell ref="N230:Q230"/>
    <mergeCell ref="F231:R231"/>
    <mergeCell ref="F232:I232"/>
    <mergeCell ref="F233:I233"/>
    <mergeCell ref="F234:I234"/>
    <mergeCell ref="L234:M234"/>
    <mergeCell ref="N234:Q234"/>
    <mergeCell ref="F235:R235"/>
    <mergeCell ref="F236:I236"/>
    <mergeCell ref="F237:I237"/>
    <mergeCell ref="F238:I238"/>
    <mergeCell ref="L238:M238"/>
    <mergeCell ref="N238:Q238"/>
    <mergeCell ref="F239:R239"/>
    <mergeCell ref="F240:I240"/>
    <mergeCell ref="F241:I241"/>
    <mergeCell ref="F242:I242"/>
    <mergeCell ref="L242:M242"/>
    <mergeCell ref="N242:Q242"/>
    <mergeCell ref="F243:R243"/>
    <mergeCell ref="F244:I244"/>
    <mergeCell ref="F245:I245"/>
    <mergeCell ref="F246:I246"/>
    <mergeCell ref="F248:I248"/>
    <mergeCell ref="L248:M248"/>
    <mergeCell ref="N248:Q248"/>
    <mergeCell ref="N247:Q247"/>
    <mergeCell ref="F249:R249"/>
    <mergeCell ref="F250:I250"/>
    <mergeCell ref="F251:I251"/>
    <mergeCell ref="F252:I252"/>
    <mergeCell ref="L252:M252"/>
    <mergeCell ref="N252:Q252"/>
    <mergeCell ref="F253:R253"/>
    <mergeCell ref="F254:I254"/>
    <mergeCell ref="F255:I255"/>
    <mergeCell ref="F256:I256"/>
    <mergeCell ref="L256:M256"/>
    <mergeCell ref="N256:Q256"/>
    <mergeCell ref="F257:R257"/>
    <mergeCell ref="F258:I258"/>
    <mergeCell ref="L258:M258"/>
    <mergeCell ref="N258:Q258"/>
    <mergeCell ref="F259:R259"/>
    <mergeCell ref="F260:R260"/>
    <mergeCell ref="F261:I261"/>
    <mergeCell ref="F262:I262"/>
    <mergeCell ref="L262:M262"/>
    <mergeCell ref="N262:Q262"/>
    <mergeCell ref="F263:R263"/>
    <mergeCell ref="F264:I264"/>
    <mergeCell ref="F265:I265"/>
    <mergeCell ref="F266:I266"/>
    <mergeCell ref="L266:M266"/>
    <mergeCell ref="N266:Q266"/>
    <mergeCell ref="F267:R267"/>
    <mergeCell ref="F268:I268"/>
    <mergeCell ref="F269:I269"/>
    <mergeCell ref="F270:I270"/>
    <mergeCell ref="F271:I271"/>
    <mergeCell ref="L271:M271"/>
    <mergeCell ref="N271:Q271"/>
    <mergeCell ref="F272:R272"/>
    <mergeCell ref="F273:I273"/>
    <mergeCell ref="F274:I274"/>
    <mergeCell ref="F275:I275"/>
    <mergeCell ref="F276:I276"/>
    <mergeCell ref="F277:I277"/>
    <mergeCell ref="L277:M277"/>
    <mergeCell ref="N277:Q277"/>
    <mergeCell ref="F278:R278"/>
    <mergeCell ref="F279:I279"/>
    <mergeCell ref="F280:I280"/>
    <mergeCell ref="F281:I281"/>
    <mergeCell ref="L281:M281"/>
    <mergeCell ref="N281:Q281"/>
    <mergeCell ref="F282:R282"/>
    <mergeCell ref="F284:I284"/>
    <mergeCell ref="L284:M284"/>
    <mergeCell ref="N284:Q284"/>
    <mergeCell ref="F285:R285"/>
    <mergeCell ref="F286:I286"/>
    <mergeCell ref="L286:M286"/>
    <mergeCell ref="N286:Q286"/>
    <mergeCell ref="N283:Q283"/>
    <mergeCell ref="F287:R287"/>
    <mergeCell ref="F288:I288"/>
    <mergeCell ref="F289:I289"/>
    <mergeCell ref="L289:M289"/>
    <mergeCell ref="N289:Q289"/>
    <mergeCell ref="F290:R290"/>
    <mergeCell ref="F291:I291"/>
    <mergeCell ref="L291:M291"/>
    <mergeCell ref="N291:Q291"/>
    <mergeCell ref="F292:R292"/>
    <mergeCell ref="F295:I295"/>
    <mergeCell ref="L295:M295"/>
    <mergeCell ref="N295:Q295"/>
    <mergeCell ref="N293:Q293"/>
    <mergeCell ref="N294:Q294"/>
    <mergeCell ref="F296:R296"/>
    <mergeCell ref="F297:I297"/>
    <mergeCell ref="L297:M297"/>
    <mergeCell ref="N297:Q297"/>
    <mergeCell ref="F298:R298"/>
    <mergeCell ref="F299:I299"/>
    <mergeCell ref="L299:M299"/>
    <mergeCell ref="N299:Q299"/>
    <mergeCell ref="F300:R300"/>
    <mergeCell ref="F301:I301"/>
    <mergeCell ref="L301:M301"/>
    <mergeCell ref="N301:Q301"/>
    <mergeCell ref="F302:R302"/>
    <mergeCell ref="F303:R303"/>
    <mergeCell ref="L305:M305"/>
    <mergeCell ref="N305:Q305"/>
    <mergeCell ref="F306:R306"/>
    <mergeCell ref="F307:I307"/>
    <mergeCell ref="L307:M307"/>
    <mergeCell ref="N307:Q307"/>
    <mergeCell ref="F314:R314"/>
    <mergeCell ref="N76:Q76"/>
    <mergeCell ref="N77:Q77"/>
    <mergeCell ref="N78:Q78"/>
    <mergeCell ref="N200:Q200"/>
    <mergeCell ref="N205:Q205"/>
    <mergeCell ref="F308:R308"/>
    <mergeCell ref="F309:R309"/>
    <mergeCell ref="F310:I310"/>
    <mergeCell ref="L310:M310"/>
    <mergeCell ref="N304:Q304"/>
    <mergeCell ref="H1:K1"/>
    <mergeCell ref="S2:AC2"/>
    <mergeCell ref="F312:R312"/>
    <mergeCell ref="F313:I313"/>
    <mergeCell ref="L313:M313"/>
    <mergeCell ref="N313:Q313"/>
    <mergeCell ref="N310:Q310"/>
    <mergeCell ref="F311:R311"/>
    <mergeCell ref="F305:I305"/>
  </mergeCells>
  <hyperlinks>
    <hyperlink ref="F1:G1" location="C2" tooltip="Krycí list soupisu" display="1) Krycí list soupisu"/>
    <hyperlink ref="H1:K1" location="C47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tabSelected="1" workbookViewId="0" topLeftCell="A97">
      <selection activeCell="J123" sqref="J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4"/>
      <c r="C2" s="165"/>
      <c r="D2" s="165"/>
      <c r="E2" s="165"/>
      <c r="F2" s="165"/>
      <c r="G2" s="165"/>
      <c r="H2" s="165"/>
      <c r="I2" s="165"/>
      <c r="J2" s="165"/>
      <c r="K2" s="166"/>
    </row>
    <row r="3" spans="2:11" s="169" customFormat="1" ht="45" customHeight="1">
      <c r="B3" s="167"/>
      <c r="C3" s="310" t="s">
        <v>474</v>
      </c>
      <c r="D3" s="310"/>
      <c r="E3" s="310"/>
      <c r="F3" s="310"/>
      <c r="G3" s="310"/>
      <c r="H3" s="310"/>
      <c r="I3" s="310"/>
      <c r="J3" s="310"/>
      <c r="K3" s="168"/>
    </row>
    <row r="4" spans="2:11" ht="25.5" customHeight="1">
      <c r="B4" s="170"/>
      <c r="C4" s="315" t="s">
        <v>475</v>
      </c>
      <c r="D4" s="315"/>
      <c r="E4" s="315"/>
      <c r="F4" s="315"/>
      <c r="G4" s="315"/>
      <c r="H4" s="315"/>
      <c r="I4" s="315"/>
      <c r="J4" s="315"/>
      <c r="K4" s="171"/>
    </row>
    <row r="5" spans="2:11" ht="5.25" customHeight="1">
      <c r="B5" s="170"/>
      <c r="C5" s="172"/>
      <c r="D5" s="172"/>
      <c r="E5" s="172"/>
      <c r="F5" s="172"/>
      <c r="G5" s="172"/>
      <c r="H5" s="172"/>
      <c r="I5" s="172"/>
      <c r="J5" s="172"/>
      <c r="K5" s="171"/>
    </row>
    <row r="6" spans="2:11" ht="15" customHeight="1">
      <c r="B6" s="170"/>
      <c r="C6" s="312" t="s">
        <v>476</v>
      </c>
      <c r="D6" s="312"/>
      <c r="E6" s="312"/>
      <c r="F6" s="312"/>
      <c r="G6" s="312"/>
      <c r="H6" s="312"/>
      <c r="I6" s="312"/>
      <c r="J6" s="312"/>
      <c r="K6" s="171"/>
    </row>
    <row r="7" spans="2:11" ht="15" customHeight="1">
      <c r="B7" s="174"/>
      <c r="C7" s="312" t="s">
        <v>477</v>
      </c>
      <c r="D7" s="312"/>
      <c r="E7" s="312"/>
      <c r="F7" s="312"/>
      <c r="G7" s="312"/>
      <c r="H7" s="312"/>
      <c r="I7" s="312"/>
      <c r="J7" s="312"/>
      <c r="K7" s="171"/>
    </row>
    <row r="8" spans="2:11" ht="12.75" customHeight="1">
      <c r="B8" s="174"/>
      <c r="C8" s="173"/>
      <c r="D8" s="173"/>
      <c r="E8" s="173"/>
      <c r="F8" s="173"/>
      <c r="G8" s="173"/>
      <c r="H8" s="173"/>
      <c r="I8" s="173"/>
      <c r="J8" s="173"/>
      <c r="K8" s="171"/>
    </row>
    <row r="9" spans="2:11" ht="15" customHeight="1">
      <c r="B9" s="174"/>
      <c r="C9" s="312" t="s">
        <v>478</v>
      </c>
      <c r="D9" s="312"/>
      <c r="E9" s="312"/>
      <c r="F9" s="312"/>
      <c r="G9" s="312"/>
      <c r="H9" s="312"/>
      <c r="I9" s="312"/>
      <c r="J9" s="312"/>
      <c r="K9" s="171"/>
    </row>
    <row r="10" spans="2:11" ht="15" customHeight="1">
      <c r="B10" s="174"/>
      <c r="C10" s="173"/>
      <c r="D10" s="312" t="s">
        <v>479</v>
      </c>
      <c r="E10" s="312"/>
      <c r="F10" s="312"/>
      <c r="G10" s="312"/>
      <c r="H10" s="312"/>
      <c r="I10" s="312"/>
      <c r="J10" s="312"/>
      <c r="K10" s="171"/>
    </row>
    <row r="11" spans="2:11" ht="15" customHeight="1">
      <c r="B11" s="174"/>
      <c r="C11" s="175"/>
      <c r="D11" s="312" t="s">
        <v>480</v>
      </c>
      <c r="E11" s="312"/>
      <c r="F11" s="312"/>
      <c r="G11" s="312"/>
      <c r="H11" s="312"/>
      <c r="I11" s="312"/>
      <c r="J11" s="312"/>
      <c r="K11" s="171"/>
    </row>
    <row r="12" spans="2:11" ht="12.75" customHeight="1">
      <c r="B12" s="174"/>
      <c r="C12" s="175"/>
      <c r="D12" s="175"/>
      <c r="E12" s="175"/>
      <c r="F12" s="175"/>
      <c r="G12" s="175"/>
      <c r="H12" s="175"/>
      <c r="I12" s="175"/>
      <c r="J12" s="175"/>
      <c r="K12" s="171"/>
    </row>
    <row r="13" spans="2:11" ht="15" customHeight="1">
      <c r="B13" s="174"/>
      <c r="C13" s="175"/>
      <c r="D13" s="312" t="s">
        <v>481</v>
      </c>
      <c r="E13" s="312"/>
      <c r="F13" s="312"/>
      <c r="G13" s="312"/>
      <c r="H13" s="312"/>
      <c r="I13" s="312"/>
      <c r="J13" s="312"/>
      <c r="K13" s="171"/>
    </row>
    <row r="14" spans="2:11" ht="15" customHeight="1">
      <c r="B14" s="174"/>
      <c r="C14" s="175"/>
      <c r="D14" s="312" t="s">
        <v>482</v>
      </c>
      <c r="E14" s="312"/>
      <c r="F14" s="312"/>
      <c r="G14" s="312"/>
      <c r="H14" s="312"/>
      <c r="I14" s="312"/>
      <c r="J14" s="312"/>
      <c r="K14" s="171"/>
    </row>
    <row r="15" spans="2:11" ht="15" customHeight="1">
      <c r="B15" s="174"/>
      <c r="C15" s="175"/>
      <c r="D15" s="312" t="s">
        <v>483</v>
      </c>
      <c r="E15" s="312"/>
      <c r="F15" s="312"/>
      <c r="G15" s="312"/>
      <c r="H15" s="312"/>
      <c r="I15" s="312"/>
      <c r="J15" s="312"/>
      <c r="K15" s="171"/>
    </row>
    <row r="16" spans="2:11" ht="15" customHeight="1">
      <c r="B16" s="174"/>
      <c r="C16" s="175"/>
      <c r="D16" s="175"/>
      <c r="E16" s="176" t="s">
        <v>76</v>
      </c>
      <c r="F16" s="312" t="s">
        <v>484</v>
      </c>
      <c r="G16" s="312"/>
      <c r="H16" s="312"/>
      <c r="I16" s="312"/>
      <c r="J16" s="312"/>
      <c r="K16" s="171"/>
    </row>
    <row r="17" spans="2:11" ht="15" customHeight="1">
      <c r="B17" s="174"/>
      <c r="C17" s="175"/>
      <c r="D17" s="175"/>
      <c r="E17" s="176" t="s">
        <v>485</v>
      </c>
      <c r="F17" s="312" t="s">
        <v>486</v>
      </c>
      <c r="G17" s="312"/>
      <c r="H17" s="312"/>
      <c r="I17" s="312"/>
      <c r="J17" s="312"/>
      <c r="K17" s="171"/>
    </row>
    <row r="18" spans="2:11" ht="15" customHeight="1">
      <c r="B18" s="174"/>
      <c r="C18" s="175"/>
      <c r="D18" s="175"/>
      <c r="E18" s="176" t="s">
        <v>487</v>
      </c>
      <c r="F18" s="312" t="s">
        <v>488</v>
      </c>
      <c r="G18" s="312"/>
      <c r="H18" s="312"/>
      <c r="I18" s="312"/>
      <c r="J18" s="312"/>
      <c r="K18" s="171"/>
    </row>
    <row r="19" spans="2:11" ht="15" customHeight="1">
      <c r="B19" s="174"/>
      <c r="C19" s="175"/>
      <c r="D19" s="175"/>
      <c r="E19" s="176" t="s">
        <v>489</v>
      </c>
      <c r="F19" s="312" t="s">
        <v>490</v>
      </c>
      <c r="G19" s="312"/>
      <c r="H19" s="312"/>
      <c r="I19" s="312"/>
      <c r="J19" s="312"/>
      <c r="K19" s="171"/>
    </row>
    <row r="20" spans="2:11" ht="15" customHeight="1">
      <c r="B20" s="174"/>
      <c r="C20" s="175"/>
      <c r="D20" s="175"/>
      <c r="E20" s="176" t="s">
        <v>491</v>
      </c>
      <c r="F20" s="312" t="s">
        <v>492</v>
      </c>
      <c r="G20" s="312"/>
      <c r="H20" s="312"/>
      <c r="I20" s="312"/>
      <c r="J20" s="312"/>
      <c r="K20" s="171"/>
    </row>
    <row r="21" spans="2:11" ht="15" customHeight="1">
      <c r="B21" s="174"/>
      <c r="C21" s="175"/>
      <c r="D21" s="175"/>
      <c r="E21" s="176" t="s">
        <v>493</v>
      </c>
      <c r="F21" s="312" t="s">
        <v>494</v>
      </c>
      <c r="G21" s="312"/>
      <c r="H21" s="312"/>
      <c r="I21" s="312"/>
      <c r="J21" s="312"/>
      <c r="K21" s="171"/>
    </row>
    <row r="22" spans="2:11" ht="12.7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1"/>
    </row>
    <row r="23" spans="2:11" ht="15" customHeight="1">
      <c r="B23" s="174"/>
      <c r="C23" s="312" t="s">
        <v>495</v>
      </c>
      <c r="D23" s="312"/>
      <c r="E23" s="312"/>
      <c r="F23" s="312"/>
      <c r="G23" s="312"/>
      <c r="H23" s="312"/>
      <c r="I23" s="312"/>
      <c r="J23" s="312"/>
      <c r="K23" s="171"/>
    </row>
    <row r="24" spans="2:11" ht="15" customHeight="1">
      <c r="B24" s="174"/>
      <c r="C24" s="312" t="s">
        <v>496</v>
      </c>
      <c r="D24" s="312"/>
      <c r="E24" s="312"/>
      <c r="F24" s="312"/>
      <c r="G24" s="312"/>
      <c r="H24" s="312"/>
      <c r="I24" s="312"/>
      <c r="J24" s="312"/>
      <c r="K24" s="171"/>
    </row>
    <row r="25" spans="2:11" ht="15" customHeight="1">
      <c r="B25" s="174"/>
      <c r="C25" s="173"/>
      <c r="D25" s="312" t="s">
        <v>497</v>
      </c>
      <c r="E25" s="312"/>
      <c r="F25" s="312"/>
      <c r="G25" s="312"/>
      <c r="H25" s="312"/>
      <c r="I25" s="312"/>
      <c r="J25" s="312"/>
      <c r="K25" s="171"/>
    </row>
    <row r="26" spans="2:11" ht="15" customHeight="1">
      <c r="B26" s="174"/>
      <c r="C26" s="175"/>
      <c r="D26" s="312" t="s">
        <v>498</v>
      </c>
      <c r="E26" s="312"/>
      <c r="F26" s="312"/>
      <c r="G26" s="312"/>
      <c r="H26" s="312"/>
      <c r="I26" s="312"/>
      <c r="J26" s="312"/>
      <c r="K26" s="171"/>
    </row>
    <row r="27" spans="2:11" ht="12.75" customHeight="1">
      <c r="B27" s="174"/>
      <c r="C27" s="175"/>
      <c r="D27" s="175"/>
      <c r="E27" s="175"/>
      <c r="F27" s="175"/>
      <c r="G27" s="175"/>
      <c r="H27" s="175"/>
      <c r="I27" s="175"/>
      <c r="J27" s="175"/>
      <c r="K27" s="171"/>
    </row>
    <row r="28" spans="2:11" ht="15" customHeight="1">
      <c r="B28" s="174"/>
      <c r="C28" s="175"/>
      <c r="D28" s="312" t="s">
        <v>499</v>
      </c>
      <c r="E28" s="312"/>
      <c r="F28" s="312"/>
      <c r="G28" s="312"/>
      <c r="H28" s="312"/>
      <c r="I28" s="312"/>
      <c r="J28" s="312"/>
      <c r="K28" s="171"/>
    </row>
    <row r="29" spans="2:11" ht="15" customHeight="1">
      <c r="B29" s="174"/>
      <c r="C29" s="175"/>
      <c r="D29" s="312" t="s">
        <v>500</v>
      </c>
      <c r="E29" s="312"/>
      <c r="F29" s="312"/>
      <c r="G29" s="312"/>
      <c r="H29" s="312"/>
      <c r="I29" s="312"/>
      <c r="J29" s="312"/>
      <c r="K29" s="171"/>
    </row>
    <row r="30" spans="2:11" ht="12.75" customHeight="1">
      <c r="B30" s="174"/>
      <c r="C30" s="175"/>
      <c r="D30" s="175"/>
      <c r="E30" s="175"/>
      <c r="F30" s="175"/>
      <c r="G30" s="175"/>
      <c r="H30" s="175"/>
      <c r="I30" s="175"/>
      <c r="J30" s="175"/>
      <c r="K30" s="171"/>
    </row>
    <row r="31" spans="2:11" ht="15" customHeight="1">
      <c r="B31" s="174"/>
      <c r="C31" s="175"/>
      <c r="D31" s="312" t="s">
        <v>501</v>
      </c>
      <c r="E31" s="312"/>
      <c r="F31" s="312"/>
      <c r="G31" s="312"/>
      <c r="H31" s="312"/>
      <c r="I31" s="312"/>
      <c r="J31" s="312"/>
      <c r="K31" s="171"/>
    </row>
    <row r="32" spans="2:11" ht="15" customHeight="1">
      <c r="B32" s="174"/>
      <c r="C32" s="175"/>
      <c r="D32" s="312" t="s">
        <v>502</v>
      </c>
      <c r="E32" s="312"/>
      <c r="F32" s="312"/>
      <c r="G32" s="312"/>
      <c r="H32" s="312"/>
      <c r="I32" s="312"/>
      <c r="J32" s="312"/>
      <c r="K32" s="171"/>
    </row>
    <row r="33" spans="2:11" ht="15" customHeight="1">
      <c r="B33" s="174"/>
      <c r="C33" s="175"/>
      <c r="D33" s="312" t="s">
        <v>503</v>
      </c>
      <c r="E33" s="312"/>
      <c r="F33" s="312"/>
      <c r="G33" s="312"/>
      <c r="H33" s="312"/>
      <c r="I33" s="312"/>
      <c r="J33" s="312"/>
      <c r="K33" s="171"/>
    </row>
    <row r="34" spans="2:11" ht="15" customHeight="1">
      <c r="B34" s="174"/>
      <c r="C34" s="175"/>
      <c r="D34" s="173"/>
      <c r="E34" s="177" t="s">
        <v>115</v>
      </c>
      <c r="F34" s="173"/>
      <c r="G34" s="312" t="s">
        <v>504</v>
      </c>
      <c r="H34" s="312"/>
      <c r="I34" s="312"/>
      <c r="J34" s="312"/>
      <c r="K34" s="171"/>
    </row>
    <row r="35" spans="2:11" ht="15" customHeight="1">
      <c r="B35" s="174"/>
      <c r="C35" s="175"/>
      <c r="D35" s="173"/>
      <c r="E35" s="177" t="s">
        <v>505</v>
      </c>
      <c r="F35" s="173"/>
      <c r="G35" s="312" t="s">
        <v>506</v>
      </c>
      <c r="H35" s="312"/>
      <c r="I35" s="312"/>
      <c r="J35" s="312"/>
      <c r="K35" s="171"/>
    </row>
    <row r="36" spans="2:11" ht="15" customHeight="1">
      <c r="B36" s="174"/>
      <c r="C36" s="175"/>
      <c r="D36" s="173"/>
      <c r="E36" s="177" t="s">
        <v>51</v>
      </c>
      <c r="F36" s="173"/>
      <c r="G36" s="312" t="s">
        <v>507</v>
      </c>
      <c r="H36" s="312"/>
      <c r="I36" s="312"/>
      <c r="J36" s="312"/>
      <c r="K36" s="171"/>
    </row>
    <row r="37" spans="2:11" ht="15" customHeight="1">
      <c r="B37" s="174"/>
      <c r="C37" s="175"/>
      <c r="D37" s="173"/>
      <c r="E37" s="177" t="s">
        <v>116</v>
      </c>
      <c r="F37" s="173"/>
      <c r="G37" s="312" t="s">
        <v>508</v>
      </c>
      <c r="H37" s="312"/>
      <c r="I37" s="312"/>
      <c r="J37" s="312"/>
      <c r="K37" s="171"/>
    </row>
    <row r="38" spans="2:11" ht="15" customHeight="1">
      <c r="B38" s="174"/>
      <c r="C38" s="175"/>
      <c r="D38" s="173"/>
      <c r="E38" s="177" t="s">
        <v>117</v>
      </c>
      <c r="F38" s="173"/>
      <c r="G38" s="312" t="s">
        <v>509</v>
      </c>
      <c r="H38" s="312"/>
      <c r="I38" s="312"/>
      <c r="J38" s="312"/>
      <c r="K38" s="171"/>
    </row>
    <row r="39" spans="2:11" ht="15" customHeight="1">
      <c r="B39" s="174"/>
      <c r="C39" s="175"/>
      <c r="D39" s="173"/>
      <c r="E39" s="177" t="s">
        <v>118</v>
      </c>
      <c r="F39" s="173"/>
      <c r="G39" s="312" t="s">
        <v>510</v>
      </c>
      <c r="H39" s="312"/>
      <c r="I39" s="312"/>
      <c r="J39" s="312"/>
      <c r="K39" s="171"/>
    </row>
    <row r="40" spans="2:11" ht="15" customHeight="1">
      <c r="B40" s="174"/>
      <c r="C40" s="175"/>
      <c r="D40" s="173"/>
      <c r="E40" s="177" t="s">
        <v>511</v>
      </c>
      <c r="F40" s="173"/>
      <c r="G40" s="312" t="s">
        <v>512</v>
      </c>
      <c r="H40" s="312"/>
      <c r="I40" s="312"/>
      <c r="J40" s="312"/>
      <c r="K40" s="171"/>
    </row>
    <row r="41" spans="2:11" ht="15" customHeight="1">
      <c r="B41" s="174"/>
      <c r="C41" s="175"/>
      <c r="D41" s="173"/>
      <c r="E41" s="177"/>
      <c r="F41" s="173"/>
      <c r="G41" s="312" t="s">
        <v>513</v>
      </c>
      <c r="H41" s="312"/>
      <c r="I41" s="312"/>
      <c r="J41" s="312"/>
      <c r="K41" s="171"/>
    </row>
    <row r="42" spans="2:11" ht="15" customHeight="1">
      <c r="B42" s="174"/>
      <c r="C42" s="175"/>
      <c r="D42" s="173"/>
      <c r="E42" s="177" t="s">
        <v>514</v>
      </c>
      <c r="F42" s="173"/>
      <c r="G42" s="312" t="s">
        <v>515</v>
      </c>
      <c r="H42" s="312"/>
      <c r="I42" s="312"/>
      <c r="J42" s="312"/>
      <c r="K42" s="171"/>
    </row>
    <row r="43" spans="2:11" ht="15" customHeight="1">
      <c r="B43" s="174"/>
      <c r="C43" s="175"/>
      <c r="D43" s="173"/>
      <c r="E43" s="177" t="s">
        <v>121</v>
      </c>
      <c r="F43" s="173"/>
      <c r="G43" s="312" t="s">
        <v>516</v>
      </c>
      <c r="H43" s="312"/>
      <c r="I43" s="312"/>
      <c r="J43" s="312"/>
      <c r="K43" s="171"/>
    </row>
    <row r="44" spans="2:11" ht="12.75" customHeight="1">
      <c r="B44" s="174"/>
      <c r="C44" s="175"/>
      <c r="D44" s="173"/>
      <c r="E44" s="173"/>
      <c r="F44" s="173"/>
      <c r="G44" s="173"/>
      <c r="H44" s="173"/>
      <c r="I44" s="173"/>
      <c r="J44" s="173"/>
      <c r="K44" s="171"/>
    </row>
    <row r="45" spans="2:11" ht="15" customHeight="1">
      <c r="B45" s="174"/>
      <c r="C45" s="175"/>
      <c r="D45" s="312" t="s">
        <v>517</v>
      </c>
      <c r="E45" s="312"/>
      <c r="F45" s="312"/>
      <c r="G45" s="312"/>
      <c r="H45" s="312"/>
      <c r="I45" s="312"/>
      <c r="J45" s="312"/>
      <c r="K45" s="171"/>
    </row>
    <row r="46" spans="2:11" ht="15" customHeight="1">
      <c r="B46" s="174"/>
      <c r="C46" s="175"/>
      <c r="D46" s="175"/>
      <c r="E46" s="312" t="s">
        <v>518</v>
      </c>
      <c r="F46" s="312"/>
      <c r="G46" s="312"/>
      <c r="H46" s="312"/>
      <c r="I46" s="312"/>
      <c r="J46" s="312"/>
      <c r="K46" s="171"/>
    </row>
    <row r="47" spans="2:11" ht="15" customHeight="1">
      <c r="B47" s="174"/>
      <c r="C47" s="175"/>
      <c r="D47" s="175"/>
      <c r="E47" s="312" t="s">
        <v>519</v>
      </c>
      <c r="F47" s="312"/>
      <c r="G47" s="312"/>
      <c r="H47" s="312"/>
      <c r="I47" s="312"/>
      <c r="J47" s="312"/>
      <c r="K47" s="171"/>
    </row>
    <row r="48" spans="2:11" ht="15" customHeight="1">
      <c r="B48" s="174"/>
      <c r="C48" s="175"/>
      <c r="D48" s="175"/>
      <c r="E48" s="312" t="s">
        <v>520</v>
      </c>
      <c r="F48" s="312"/>
      <c r="G48" s="312"/>
      <c r="H48" s="312"/>
      <c r="I48" s="312"/>
      <c r="J48" s="312"/>
      <c r="K48" s="171"/>
    </row>
    <row r="49" spans="2:11" ht="15" customHeight="1">
      <c r="B49" s="174"/>
      <c r="C49" s="175"/>
      <c r="D49" s="312" t="s">
        <v>521</v>
      </c>
      <c r="E49" s="312"/>
      <c r="F49" s="312"/>
      <c r="G49" s="312"/>
      <c r="H49" s="312"/>
      <c r="I49" s="312"/>
      <c r="J49" s="312"/>
      <c r="K49" s="171"/>
    </row>
    <row r="50" spans="2:11" ht="25.5" customHeight="1">
      <c r="B50" s="170"/>
      <c r="C50" s="315" t="s">
        <v>522</v>
      </c>
      <c r="D50" s="315"/>
      <c r="E50" s="315"/>
      <c r="F50" s="315"/>
      <c r="G50" s="315"/>
      <c r="H50" s="315"/>
      <c r="I50" s="315"/>
      <c r="J50" s="315"/>
      <c r="K50" s="171"/>
    </row>
    <row r="51" spans="2:11" ht="5.25" customHeight="1">
      <c r="B51" s="170"/>
      <c r="C51" s="172"/>
      <c r="D51" s="172"/>
      <c r="E51" s="172"/>
      <c r="F51" s="172"/>
      <c r="G51" s="172"/>
      <c r="H51" s="172"/>
      <c r="I51" s="172"/>
      <c r="J51" s="172"/>
      <c r="K51" s="171"/>
    </row>
    <row r="52" spans="2:11" ht="15" customHeight="1">
      <c r="B52" s="170"/>
      <c r="C52" s="312" t="s">
        <v>523</v>
      </c>
      <c r="D52" s="312"/>
      <c r="E52" s="312"/>
      <c r="F52" s="312"/>
      <c r="G52" s="312"/>
      <c r="H52" s="312"/>
      <c r="I52" s="312"/>
      <c r="J52" s="312"/>
      <c r="K52" s="171"/>
    </row>
    <row r="53" spans="2:11" ht="15" customHeight="1">
      <c r="B53" s="170"/>
      <c r="C53" s="312" t="s">
        <v>524</v>
      </c>
      <c r="D53" s="312"/>
      <c r="E53" s="312"/>
      <c r="F53" s="312"/>
      <c r="G53" s="312"/>
      <c r="H53" s="312"/>
      <c r="I53" s="312"/>
      <c r="J53" s="312"/>
      <c r="K53" s="171"/>
    </row>
    <row r="54" spans="2:11" ht="12.75" customHeight="1">
      <c r="B54" s="170"/>
      <c r="C54" s="173"/>
      <c r="D54" s="173"/>
      <c r="E54" s="173"/>
      <c r="F54" s="173"/>
      <c r="G54" s="173"/>
      <c r="H54" s="173"/>
      <c r="I54" s="173"/>
      <c r="J54" s="173"/>
      <c r="K54" s="171"/>
    </row>
    <row r="55" spans="2:11" ht="15" customHeight="1">
      <c r="B55" s="170"/>
      <c r="C55" s="312" t="s">
        <v>525</v>
      </c>
      <c r="D55" s="312"/>
      <c r="E55" s="312"/>
      <c r="F55" s="312"/>
      <c r="G55" s="312"/>
      <c r="H55" s="312"/>
      <c r="I55" s="312"/>
      <c r="J55" s="312"/>
      <c r="K55" s="171"/>
    </row>
    <row r="56" spans="2:11" ht="15" customHeight="1">
      <c r="B56" s="170"/>
      <c r="C56" s="175"/>
      <c r="D56" s="312" t="s">
        <v>526</v>
      </c>
      <c r="E56" s="312"/>
      <c r="F56" s="312"/>
      <c r="G56" s="312"/>
      <c r="H56" s="312"/>
      <c r="I56" s="312"/>
      <c r="J56" s="312"/>
      <c r="K56" s="171"/>
    </row>
    <row r="57" spans="2:11" ht="15" customHeight="1">
      <c r="B57" s="170"/>
      <c r="C57" s="175"/>
      <c r="D57" s="312" t="s">
        <v>527</v>
      </c>
      <c r="E57" s="312"/>
      <c r="F57" s="312"/>
      <c r="G57" s="312"/>
      <c r="H57" s="312"/>
      <c r="I57" s="312"/>
      <c r="J57" s="312"/>
      <c r="K57" s="171"/>
    </row>
    <row r="58" spans="2:11" ht="15" customHeight="1">
      <c r="B58" s="170"/>
      <c r="C58" s="175"/>
      <c r="D58" s="312" t="s">
        <v>528</v>
      </c>
      <c r="E58" s="312"/>
      <c r="F58" s="312"/>
      <c r="G58" s="312"/>
      <c r="H58" s="312"/>
      <c r="I58" s="312"/>
      <c r="J58" s="312"/>
      <c r="K58" s="171"/>
    </row>
    <row r="59" spans="2:11" ht="15" customHeight="1">
      <c r="B59" s="170"/>
      <c r="C59" s="175"/>
      <c r="D59" s="312" t="s">
        <v>529</v>
      </c>
      <c r="E59" s="312"/>
      <c r="F59" s="312"/>
      <c r="G59" s="312"/>
      <c r="H59" s="312"/>
      <c r="I59" s="312"/>
      <c r="J59" s="312"/>
      <c r="K59" s="171"/>
    </row>
    <row r="60" spans="2:11" ht="15" customHeight="1">
      <c r="B60" s="170"/>
      <c r="C60" s="175"/>
      <c r="D60" s="314" t="s">
        <v>530</v>
      </c>
      <c r="E60" s="314"/>
      <c r="F60" s="314"/>
      <c r="G60" s="314"/>
      <c r="H60" s="314"/>
      <c r="I60" s="314"/>
      <c r="J60" s="314"/>
      <c r="K60" s="171"/>
    </row>
    <row r="61" spans="2:11" ht="15" customHeight="1">
      <c r="B61" s="170"/>
      <c r="C61" s="175"/>
      <c r="D61" s="312" t="s">
        <v>531</v>
      </c>
      <c r="E61" s="312"/>
      <c r="F61" s="312"/>
      <c r="G61" s="312"/>
      <c r="H61" s="312"/>
      <c r="I61" s="312"/>
      <c r="J61" s="312"/>
      <c r="K61" s="171"/>
    </row>
    <row r="62" spans="2:11" ht="12.75" customHeight="1">
      <c r="B62" s="170"/>
      <c r="C62" s="175"/>
      <c r="D62" s="175"/>
      <c r="E62" s="178"/>
      <c r="F62" s="175"/>
      <c r="G62" s="175"/>
      <c r="H62" s="175"/>
      <c r="I62" s="175"/>
      <c r="J62" s="175"/>
      <c r="K62" s="171"/>
    </row>
    <row r="63" spans="2:11" ht="15" customHeight="1">
      <c r="B63" s="170"/>
      <c r="C63" s="175"/>
      <c r="D63" s="312" t="s">
        <v>532</v>
      </c>
      <c r="E63" s="312"/>
      <c r="F63" s="312"/>
      <c r="G63" s="312"/>
      <c r="H63" s="312"/>
      <c r="I63" s="312"/>
      <c r="J63" s="312"/>
      <c r="K63" s="171"/>
    </row>
    <row r="64" spans="2:11" ht="15" customHeight="1">
      <c r="B64" s="170"/>
      <c r="C64" s="175"/>
      <c r="D64" s="314" t="s">
        <v>533</v>
      </c>
      <c r="E64" s="314"/>
      <c r="F64" s="314"/>
      <c r="G64" s="314"/>
      <c r="H64" s="314"/>
      <c r="I64" s="314"/>
      <c r="J64" s="314"/>
      <c r="K64" s="171"/>
    </row>
    <row r="65" spans="2:11" ht="15" customHeight="1">
      <c r="B65" s="170"/>
      <c r="C65" s="175"/>
      <c r="D65" s="312" t="s">
        <v>534</v>
      </c>
      <c r="E65" s="312"/>
      <c r="F65" s="312"/>
      <c r="G65" s="312"/>
      <c r="H65" s="312"/>
      <c r="I65" s="312"/>
      <c r="J65" s="312"/>
      <c r="K65" s="171"/>
    </row>
    <row r="66" spans="2:11" ht="15" customHeight="1">
      <c r="B66" s="170"/>
      <c r="C66" s="175"/>
      <c r="D66" s="312" t="s">
        <v>535</v>
      </c>
      <c r="E66" s="312"/>
      <c r="F66" s="312"/>
      <c r="G66" s="312"/>
      <c r="H66" s="312"/>
      <c r="I66" s="312"/>
      <c r="J66" s="312"/>
      <c r="K66" s="171"/>
    </row>
    <row r="67" spans="2:11" ht="15" customHeight="1">
      <c r="B67" s="170"/>
      <c r="C67" s="175"/>
      <c r="D67" s="312" t="s">
        <v>536</v>
      </c>
      <c r="E67" s="312"/>
      <c r="F67" s="312"/>
      <c r="G67" s="312"/>
      <c r="H67" s="312"/>
      <c r="I67" s="312"/>
      <c r="J67" s="312"/>
      <c r="K67" s="171"/>
    </row>
    <row r="68" spans="2:11" ht="15" customHeight="1">
      <c r="B68" s="170"/>
      <c r="C68" s="175"/>
      <c r="D68" s="312" t="s">
        <v>537</v>
      </c>
      <c r="E68" s="312"/>
      <c r="F68" s="312"/>
      <c r="G68" s="312"/>
      <c r="H68" s="312"/>
      <c r="I68" s="312"/>
      <c r="J68" s="312"/>
      <c r="K68" s="171"/>
    </row>
    <row r="69" spans="2:11" ht="12.75" customHeight="1">
      <c r="B69" s="179"/>
      <c r="C69" s="180"/>
      <c r="D69" s="180"/>
      <c r="E69" s="180"/>
      <c r="F69" s="180"/>
      <c r="G69" s="180"/>
      <c r="H69" s="180"/>
      <c r="I69" s="180"/>
      <c r="J69" s="180"/>
      <c r="K69" s="181"/>
    </row>
    <row r="70" spans="2:11" ht="18.75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3"/>
    </row>
    <row r="71" spans="2:11" ht="18.75" customHeight="1">
      <c r="B71" s="183"/>
      <c r="C71" s="183"/>
      <c r="D71" s="183"/>
      <c r="E71" s="183"/>
      <c r="F71" s="183"/>
      <c r="G71" s="183"/>
      <c r="H71" s="183"/>
      <c r="I71" s="183"/>
      <c r="J71" s="183"/>
      <c r="K71" s="183"/>
    </row>
    <row r="72" spans="2:11" ht="7.5" customHeight="1">
      <c r="B72" s="184"/>
      <c r="C72" s="185"/>
      <c r="D72" s="185"/>
      <c r="E72" s="185"/>
      <c r="F72" s="185"/>
      <c r="G72" s="185"/>
      <c r="H72" s="185"/>
      <c r="I72" s="185"/>
      <c r="J72" s="185"/>
      <c r="K72" s="186"/>
    </row>
    <row r="73" spans="2:11" ht="45" customHeight="1">
      <c r="B73" s="187"/>
      <c r="C73" s="313" t="s">
        <v>473</v>
      </c>
      <c r="D73" s="313"/>
      <c r="E73" s="313"/>
      <c r="F73" s="313"/>
      <c r="G73" s="313"/>
      <c r="H73" s="313"/>
      <c r="I73" s="313"/>
      <c r="J73" s="313"/>
      <c r="K73" s="188"/>
    </row>
    <row r="74" spans="2:11" ht="17.25" customHeight="1">
      <c r="B74" s="187"/>
      <c r="C74" s="189" t="s">
        <v>538</v>
      </c>
      <c r="D74" s="189"/>
      <c r="E74" s="189"/>
      <c r="F74" s="189" t="s">
        <v>539</v>
      </c>
      <c r="G74" s="190"/>
      <c r="H74" s="189" t="s">
        <v>116</v>
      </c>
      <c r="I74" s="189" t="s">
        <v>55</v>
      </c>
      <c r="J74" s="189" t="s">
        <v>540</v>
      </c>
      <c r="K74" s="188"/>
    </row>
    <row r="75" spans="2:11" ht="17.25" customHeight="1">
      <c r="B75" s="187"/>
      <c r="C75" s="191" t="s">
        <v>541</v>
      </c>
      <c r="D75" s="191"/>
      <c r="E75" s="191"/>
      <c r="F75" s="192" t="s">
        <v>542</v>
      </c>
      <c r="G75" s="193"/>
      <c r="H75" s="191"/>
      <c r="I75" s="191"/>
      <c r="J75" s="191" t="s">
        <v>543</v>
      </c>
      <c r="K75" s="188"/>
    </row>
    <row r="76" spans="2:11" ht="5.25" customHeight="1">
      <c r="B76" s="187"/>
      <c r="C76" s="194"/>
      <c r="D76" s="194"/>
      <c r="E76" s="194"/>
      <c r="F76" s="194"/>
      <c r="G76" s="195"/>
      <c r="H76" s="194"/>
      <c r="I76" s="194"/>
      <c r="J76" s="194"/>
      <c r="K76" s="188"/>
    </row>
    <row r="77" spans="2:11" ht="15" customHeight="1">
      <c r="B77" s="187"/>
      <c r="C77" s="177" t="s">
        <v>544</v>
      </c>
      <c r="D77" s="177"/>
      <c r="E77" s="177"/>
      <c r="F77" s="196" t="s">
        <v>545</v>
      </c>
      <c r="G77" s="195"/>
      <c r="H77" s="177" t="s">
        <v>546</v>
      </c>
      <c r="I77" s="177" t="s">
        <v>547</v>
      </c>
      <c r="J77" s="177" t="s">
        <v>548</v>
      </c>
      <c r="K77" s="188"/>
    </row>
    <row r="78" spans="2:11" ht="15" customHeight="1">
      <c r="B78" s="197"/>
      <c r="C78" s="177" t="s">
        <v>549</v>
      </c>
      <c r="D78" s="177"/>
      <c r="E78" s="177"/>
      <c r="F78" s="196" t="s">
        <v>550</v>
      </c>
      <c r="G78" s="195"/>
      <c r="H78" s="177" t="s">
        <v>551</v>
      </c>
      <c r="I78" s="177" t="s">
        <v>547</v>
      </c>
      <c r="J78" s="177">
        <v>50</v>
      </c>
      <c r="K78" s="188"/>
    </row>
    <row r="79" spans="2:11" ht="15" customHeight="1">
      <c r="B79" s="197"/>
      <c r="C79" s="177" t="s">
        <v>552</v>
      </c>
      <c r="D79" s="177"/>
      <c r="E79" s="177"/>
      <c r="F79" s="196" t="s">
        <v>545</v>
      </c>
      <c r="G79" s="195"/>
      <c r="H79" s="177" t="s">
        <v>553</v>
      </c>
      <c r="I79" s="177" t="s">
        <v>554</v>
      </c>
      <c r="J79" s="177"/>
      <c r="K79" s="188"/>
    </row>
    <row r="80" spans="2:11" ht="15" customHeight="1">
      <c r="B80" s="197"/>
      <c r="C80" s="177" t="s">
        <v>555</v>
      </c>
      <c r="D80" s="177"/>
      <c r="E80" s="177"/>
      <c r="F80" s="196" t="s">
        <v>550</v>
      </c>
      <c r="G80" s="195"/>
      <c r="H80" s="177" t="s">
        <v>556</v>
      </c>
      <c r="I80" s="177" t="s">
        <v>547</v>
      </c>
      <c r="J80" s="177">
        <v>50</v>
      </c>
      <c r="K80" s="188"/>
    </row>
    <row r="81" spans="2:11" ht="15" customHeight="1">
      <c r="B81" s="197"/>
      <c r="C81" s="177" t="s">
        <v>557</v>
      </c>
      <c r="D81" s="177"/>
      <c r="E81" s="177"/>
      <c r="F81" s="196" t="s">
        <v>550</v>
      </c>
      <c r="G81" s="195"/>
      <c r="H81" s="177" t="s">
        <v>558</v>
      </c>
      <c r="I81" s="177" t="s">
        <v>547</v>
      </c>
      <c r="J81" s="177">
        <v>20</v>
      </c>
      <c r="K81" s="188"/>
    </row>
    <row r="82" spans="2:11" ht="15" customHeight="1">
      <c r="B82" s="197"/>
      <c r="C82" s="177" t="s">
        <v>559</v>
      </c>
      <c r="D82" s="177"/>
      <c r="E82" s="177"/>
      <c r="F82" s="196" t="s">
        <v>550</v>
      </c>
      <c r="G82" s="195"/>
      <c r="H82" s="177" t="s">
        <v>560</v>
      </c>
      <c r="I82" s="177" t="s">
        <v>547</v>
      </c>
      <c r="J82" s="177">
        <v>20</v>
      </c>
      <c r="K82" s="188"/>
    </row>
    <row r="83" spans="2:11" ht="15" customHeight="1">
      <c r="B83" s="197"/>
      <c r="C83" s="177" t="s">
        <v>561</v>
      </c>
      <c r="D83" s="177"/>
      <c r="E83" s="177"/>
      <c r="F83" s="196" t="s">
        <v>550</v>
      </c>
      <c r="G83" s="195"/>
      <c r="H83" s="177" t="s">
        <v>562</v>
      </c>
      <c r="I83" s="177" t="s">
        <v>547</v>
      </c>
      <c r="J83" s="177">
        <v>50</v>
      </c>
      <c r="K83" s="188"/>
    </row>
    <row r="84" spans="2:11" ht="15" customHeight="1">
      <c r="B84" s="197"/>
      <c r="C84" s="177" t="s">
        <v>563</v>
      </c>
      <c r="D84" s="177"/>
      <c r="E84" s="177"/>
      <c r="F84" s="196" t="s">
        <v>550</v>
      </c>
      <c r="G84" s="195"/>
      <c r="H84" s="177" t="s">
        <v>563</v>
      </c>
      <c r="I84" s="177" t="s">
        <v>547</v>
      </c>
      <c r="J84" s="177">
        <v>50</v>
      </c>
      <c r="K84" s="188"/>
    </row>
    <row r="85" spans="2:11" ht="15" customHeight="1">
      <c r="B85" s="197"/>
      <c r="C85" s="177" t="s">
        <v>122</v>
      </c>
      <c r="D85" s="177"/>
      <c r="E85" s="177"/>
      <c r="F85" s="196" t="s">
        <v>550</v>
      </c>
      <c r="G85" s="195"/>
      <c r="H85" s="177" t="s">
        <v>564</v>
      </c>
      <c r="I85" s="177" t="s">
        <v>547</v>
      </c>
      <c r="J85" s="177">
        <v>255</v>
      </c>
      <c r="K85" s="188"/>
    </row>
    <row r="86" spans="2:11" ht="15" customHeight="1">
      <c r="B86" s="197"/>
      <c r="C86" s="177" t="s">
        <v>565</v>
      </c>
      <c r="D86" s="177"/>
      <c r="E86" s="177"/>
      <c r="F86" s="196" t="s">
        <v>545</v>
      </c>
      <c r="G86" s="195"/>
      <c r="H86" s="177" t="s">
        <v>566</v>
      </c>
      <c r="I86" s="177" t="s">
        <v>567</v>
      </c>
      <c r="J86" s="177"/>
      <c r="K86" s="188"/>
    </row>
    <row r="87" spans="2:11" ht="15" customHeight="1">
      <c r="B87" s="197"/>
      <c r="C87" s="177" t="s">
        <v>568</v>
      </c>
      <c r="D87" s="177"/>
      <c r="E87" s="177"/>
      <c r="F87" s="196" t="s">
        <v>545</v>
      </c>
      <c r="G87" s="195"/>
      <c r="H87" s="177" t="s">
        <v>569</v>
      </c>
      <c r="I87" s="177" t="s">
        <v>570</v>
      </c>
      <c r="J87" s="177"/>
      <c r="K87" s="188"/>
    </row>
    <row r="88" spans="2:11" ht="15" customHeight="1">
      <c r="B88" s="197"/>
      <c r="C88" s="177" t="s">
        <v>571</v>
      </c>
      <c r="D88" s="177"/>
      <c r="E88" s="177"/>
      <c r="F88" s="196" t="s">
        <v>545</v>
      </c>
      <c r="G88" s="195"/>
      <c r="H88" s="177" t="s">
        <v>571</v>
      </c>
      <c r="I88" s="177" t="s">
        <v>570</v>
      </c>
      <c r="J88" s="177"/>
      <c r="K88" s="188"/>
    </row>
    <row r="89" spans="2:11" ht="15" customHeight="1">
      <c r="B89" s="197"/>
      <c r="C89" s="177" t="s">
        <v>38</v>
      </c>
      <c r="D89" s="177"/>
      <c r="E89" s="177"/>
      <c r="F89" s="196" t="s">
        <v>545</v>
      </c>
      <c r="G89" s="195"/>
      <c r="H89" s="177" t="s">
        <v>572</v>
      </c>
      <c r="I89" s="177" t="s">
        <v>570</v>
      </c>
      <c r="J89" s="177"/>
      <c r="K89" s="188"/>
    </row>
    <row r="90" spans="2:11" ht="15" customHeight="1">
      <c r="B90" s="197"/>
      <c r="C90" s="177" t="s">
        <v>46</v>
      </c>
      <c r="D90" s="177"/>
      <c r="E90" s="177"/>
      <c r="F90" s="196" t="s">
        <v>545</v>
      </c>
      <c r="G90" s="195"/>
      <c r="H90" s="177" t="s">
        <v>573</v>
      </c>
      <c r="I90" s="177" t="s">
        <v>570</v>
      </c>
      <c r="J90" s="177"/>
      <c r="K90" s="188"/>
    </row>
    <row r="91" spans="2:11" ht="15" customHeight="1">
      <c r="B91" s="198"/>
      <c r="C91" s="199"/>
      <c r="D91" s="199"/>
      <c r="E91" s="199"/>
      <c r="F91" s="199"/>
      <c r="G91" s="199"/>
      <c r="H91" s="199"/>
      <c r="I91" s="199"/>
      <c r="J91" s="199"/>
      <c r="K91" s="200"/>
    </row>
    <row r="92" spans="2:11" ht="18.75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1"/>
    </row>
    <row r="93" spans="2:11" ht="18.75" customHeight="1">
      <c r="B93" s="183"/>
      <c r="C93" s="183"/>
      <c r="D93" s="183"/>
      <c r="E93" s="183"/>
      <c r="F93" s="183"/>
      <c r="G93" s="183"/>
      <c r="H93" s="183"/>
      <c r="I93" s="183"/>
      <c r="J93" s="183"/>
      <c r="K93" s="183"/>
    </row>
    <row r="94" spans="2:11" ht="7.5" customHeight="1">
      <c r="B94" s="184"/>
      <c r="C94" s="185"/>
      <c r="D94" s="185"/>
      <c r="E94" s="185"/>
      <c r="F94" s="185"/>
      <c r="G94" s="185"/>
      <c r="H94" s="185"/>
      <c r="I94" s="185"/>
      <c r="J94" s="185"/>
      <c r="K94" s="186"/>
    </row>
    <row r="95" spans="2:11" ht="45" customHeight="1">
      <c r="B95" s="187"/>
      <c r="C95" s="313" t="s">
        <v>574</v>
      </c>
      <c r="D95" s="313"/>
      <c r="E95" s="313"/>
      <c r="F95" s="313"/>
      <c r="G95" s="313"/>
      <c r="H95" s="313"/>
      <c r="I95" s="313"/>
      <c r="J95" s="313"/>
      <c r="K95" s="188"/>
    </row>
    <row r="96" spans="2:11" ht="17.25" customHeight="1">
      <c r="B96" s="187"/>
      <c r="C96" s="189" t="s">
        <v>538</v>
      </c>
      <c r="D96" s="189"/>
      <c r="E96" s="189"/>
      <c r="F96" s="189" t="s">
        <v>539</v>
      </c>
      <c r="G96" s="190"/>
      <c r="H96" s="189" t="s">
        <v>116</v>
      </c>
      <c r="I96" s="189" t="s">
        <v>55</v>
      </c>
      <c r="J96" s="189" t="s">
        <v>540</v>
      </c>
      <c r="K96" s="188"/>
    </row>
    <row r="97" spans="2:11" ht="17.25" customHeight="1">
      <c r="B97" s="187"/>
      <c r="C97" s="191" t="s">
        <v>541</v>
      </c>
      <c r="D97" s="191"/>
      <c r="E97" s="191"/>
      <c r="F97" s="192" t="s">
        <v>542</v>
      </c>
      <c r="G97" s="193"/>
      <c r="H97" s="191"/>
      <c r="I97" s="191"/>
      <c r="J97" s="191" t="s">
        <v>543</v>
      </c>
      <c r="K97" s="188"/>
    </row>
    <row r="98" spans="2:11" ht="5.25" customHeight="1">
      <c r="B98" s="187"/>
      <c r="C98" s="189"/>
      <c r="D98" s="189"/>
      <c r="E98" s="189"/>
      <c r="F98" s="189"/>
      <c r="G98" s="203"/>
      <c r="H98" s="189"/>
      <c r="I98" s="189"/>
      <c r="J98" s="189"/>
      <c r="K98" s="188"/>
    </row>
    <row r="99" spans="2:11" ht="15" customHeight="1">
      <c r="B99" s="187"/>
      <c r="C99" s="177" t="s">
        <v>544</v>
      </c>
      <c r="D99" s="177"/>
      <c r="E99" s="177"/>
      <c r="F99" s="196" t="s">
        <v>545</v>
      </c>
      <c r="G99" s="177"/>
      <c r="H99" s="177" t="s">
        <v>575</v>
      </c>
      <c r="I99" s="177" t="s">
        <v>547</v>
      </c>
      <c r="J99" s="177" t="s">
        <v>548</v>
      </c>
      <c r="K99" s="188"/>
    </row>
    <row r="100" spans="2:11" ht="15" customHeight="1">
      <c r="B100" s="197"/>
      <c r="C100" s="177" t="s">
        <v>549</v>
      </c>
      <c r="D100" s="177"/>
      <c r="E100" s="177"/>
      <c r="F100" s="196" t="s">
        <v>550</v>
      </c>
      <c r="G100" s="177"/>
      <c r="H100" s="177" t="s">
        <v>575</v>
      </c>
      <c r="I100" s="177" t="s">
        <v>547</v>
      </c>
      <c r="J100" s="177">
        <v>50</v>
      </c>
      <c r="K100" s="188"/>
    </row>
    <row r="101" spans="2:11" ht="15" customHeight="1">
      <c r="B101" s="197"/>
      <c r="C101" s="177" t="s">
        <v>552</v>
      </c>
      <c r="D101" s="177"/>
      <c r="E101" s="177"/>
      <c r="F101" s="196" t="s">
        <v>545</v>
      </c>
      <c r="G101" s="177"/>
      <c r="H101" s="177" t="s">
        <v>575</v>
      </c>
      <c r="I101" s="177" t="s">
        <v>554</v>
      </c>
      <c r="J101" s="177"/>
      <c r="K101" s="188"/>
    </row>
    <row r="102" spans="2:11" ht="15" customHeight="1">
      <c r="B102" s="197"/>
      <c r="C102" s="177" t="s">
        <v>555</v>
      </c>
      <c r="D102" s="177"/>
      <c r="E102" s="177"/>
      <c r="F102" s="196" t="s">
        <v>550</v>
      </c>
      <c r="G102" s="177"/>
      <c r="H102" s="177" t="s">
        <v>575</v>
      </c>
      <c r="I102" s="177" t="s">
        <v>547</v>
      </c>
      <c r="J102" s="177">
        <v>50</v>
      </c>
      <c r="K102" s="188"/>
    </row>
    <row r="103" spans="2:11" ht="15" customHeight="1">
      <c r="B103" s="197"/>
      <c r="C103" s="177" t="s">
        <v>563</v>
      </c>
      <c r="D103" s="177"/>
      <c r="E103" s="177"/>
      <c r="F103" s="196" t="s">
        <v>550</v>
      </c>
      <c r="G103" s="177"/>
      <c r="H103" s="177" t="s">
        <v>575</v>
      </c>
      <c r="I103" s="177" t="s">
        <v>547</v>
      </c>
      <c r="J103" s="177">
        <v>50</v>
      </c>
      <c r="K103" s="188"/>
    </row>
    <row r="104" spans="2:11" ht="15" customHeight="1">
      <c r="B104" s="197"/>
      <c r="C104" s="177" t="s">
        <v>561</v>
      </c>
      <c r="D104" s="177"/>
      <c r="E104" s="177"/>
      <c r="F104" s="196" t="s">
        <v>550</v>
      </c>
      <c r="G104" s="177"/>
      <c r="H104" s="177" t="s">
        <v>575</v>
      </c>
      <c r="I104" s="177" t="s">
        <v>547</v>
      </c>
      <c r="J104" s="177">
        <v>50</v>
      </c>
      <c r="K104" s="188"/>
    </row>
    <row r="105" spans="2:11" ht="15" customHeight="1">
      <c r="B105" s="197"/>
      <c r="C105" s="177" t="s">
        <v>51</v>
      </c>
      <c r="D105" s="177"/>
      <c r="E105" s="177"/>
      <c r="F105" s="196" t="s">
        <v>545</v>
      </c>
      <c r="G105" s="177"/>
      <c r="H105" s="177" t="s">
        <v>576</v>
      </c>
      <c r="I105" s="177" t="s">
        <v>547</v>
      </c>
      <c r="J105" s="177">
        <v>20</v>
      </c>
      <c r="K105" s="188"/>
    </row>
    <row r="106" spans="2:11" ht="15" customHeight="1">
      <c r="B106" s="197"/>
      <c r="C106" s="177" t="s">
        <v>577</v>
      </c>
      <c r="D106" s="177"/>
      <c r="E106" s="177"/>
      <c r="F106" s="196" t="s">
        <v>545</v>
      </c>
      <c r="G106" s="177"/>
      <c r="H106" s="177" t="s">
        <v>578</v>
      </c>
      <c r="I106" s="177" t="s">
        <v>547</v>
      </c>
      <c r="J106" s="177">
        <v>120</v>
      </c>
      <c r="K106" s="188"/>
    </row>
    <row r="107" spans="2:11" ht="15" customHeight="1">
      <c r="B107" s="197"/>
      <c r="C107" s="177" t="s">
        <v>38</v>
      </c>
      <c r="D107" s="177"/>
      <c r="E107" s="177"/>
      <c r="F107" s="196" t="s">
        <v>545</v>
      </c>
      <c r="G107" s="177"/>
      <c r="H107" s="177" t="s">
        <v>579</v>
      </c>
      <c r="I107" s="177" t="s">
        <v>570</v>
      </c>
      <c r="J107" s="177"/>
      <c r="K107" s="188"/>
    </row>
    <row r="108" spans="2:11" ht="15" customHeight="1">
      <c r="B108" s="197"/>
      <c r="C108" s="177" t="s">
        <v>46</v>
      </c>
      <c r="D108" s="177"/>
      <c r="E108" s="177"/>
      <c r="F108" s="196" t="s">
        <v>545</v>
      </c>
      <c r="G108" s="177"/>
      <c r="H108" s="177" t="s">
        <v>580</v>
      </c>
      <c r="I108" s="177" t="s">
        <v>570</v>
      </c>
      <c r="J108" s="177"/>
      <c r="K108" s="188"/>
    </row>
    <row r="109" spans="2:11" ht="15" customHeight="1">
      <c r="B109" s="197"/>
      <c r="C109" s="177" t="s">
        <v>55</v>
      </c>
      <c r="D109" s="177"/>
      <c r="E109" s="177"/>
      <c r="F109" s="196" t="s">
        <v>545</v>
      </c>
      <c r="G109" s="177"/>
      <c r="H109" s="177" t="s">
        <v>581</v>
      </c>
      <c r="I109" s="177" t="s">
        <v>582</v>
      </c>
      <c r="J109" s="177"/>
      <c r="K109" s="188"/>
    </row>
    <row r="110" spans="2:11" ht="15" customHeight="1">
      <c r="B110" s="198"/>
      <c r="C110" s="204"/>
      <c r="D110" s="204"/>
      <c r="E110" s="204"/>
      <c r="F110" s="204"/>
      <c r="G110" s="204"/>
      <c r="H110" s="204"/>
      <c r="I110" s="204"/>
      <c r="J110" s="204"/>
      <c r="K110" s="200"/>
    </row>
    <row r="111" spans="2:11" ht="18.75" customHeight="1">
      <c r="B111" s="205"/>
      <c r="C111" s="173"/>
      <c r="D111" s="173"/>
      <c r="E111" s="173"/>
      <c r="F111" s="206"/>
      <c r="G111" s="173"/>
      <c r="H111" s="173"/>
      <c r="I111" s="173"/>
      <c r="J111" s="173"/>
      <c r="K111" s="205"/>
    </row>
    <row r="112" spans="2:11" ht="18.75" customHeight="1"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</row>
    <row r="113" spans="2:11" ht="7.5" customHeight="1">
      <c r="B113" s="207"/>
      <c r="C113" s="208"/>
      <c r="D113" s="208"/>
      <c r="E113" s="208"/>
      <c r="F113" s="208"/>
      <c r="G113" s="208"/>
      <c r="H113" s="208"/>
      <c r="I113" s="208"/>
      <c r="J113" s="208"/>
      <c r="K113" s="209"/>
    </row>
    <row r="114" spans="2:11" ht="45" customHeight="1">
      <c r="B114" s="210"/>
      <c r="C114" s="310" t="s">
        <v>583</v>
      </c>
      <c r="D114" s="310"/>
      <c r="E114" s="310"/>
      <c r="F114" s="310"/>
      <c r="G114" s="310"/>
      <c r="H114" s="310"/>
      <c r="I114" s="310"/>
      <c r="J114" s="310"/>
      <c r="K114" s="211"/>
    </row>
    <row r="115" spans="2:11" ht="17.25" customHeight="1">
      <c r="B115" s="212"/>
      <c r="C115" s="189" t="s">
        <v>538</v>
      </c>
      <c r="D115" s="189"/>
      <c r="E115" s="189"/>
      <c r="F115" s="189" t="s">
        <v>539</v>
      </c>
      <c r="G115" s="190"/>
      <c r="H115" s="189" t="s">
        <v>116</v>
      </c>
      <c r="I115" s="189" t="s">
        <v>55</v>
      </c>
      <c r="J115" s="189" t="s">
        <v>540</v>
      </c>
      <c r="K115" s="213"/>
    </row>
    <row r="116" spans="2:11" ht="17.25" customHeight="1">
      <c r="B116" s="212"/>
      <c r="C116" s="191" t="s">
        <v>541</v>
      </c>
      <c r="D116" s="191"/>
      <c r="E116" s="191"/>
      <c r="F116" s="192" t="s">
        <v>542</v>
      </c>
      <c r="G116" s="193"/>
      <c r="H116" s="191"/>
      <c r="I116" s="191"/>
      <c r="J116" s="191" t="s">
        <v>543</v>
      </c>
      <c r="K116" s="213"/>
    </row>
    <row r="117" spans="2:11" ht="5.25" customHeight="1">
      <c r="B117" s="214"/>
      <c r="C117" s="194"/>
      <c r="D117" s="194"/>
      <c r="E117" s="194"/>
      <c r="F117" s="194"/>
      <c r="G117" s="177"/>
      <c r="H117" s="194"/>
      <c r="I117" s="194"/>
      <c r="J117" s="194"/>
      <c r="K117" s="215"/>
    </row>
    <row r="118" spans="2:11" ht="15" customHeight="1">
      <c r="B118" s="214"/>
      <c r="C118" s="177" t="s">
        <v>544</v>
      </c>
      <c r="D118" s="194"/>
      <c r="E118" s="194"/>
      <c r="F118" s="196" t="s">
        <v>545</v>
      </c>
      <c r="G118" s="177"/>
      <c r="H118" s="177" t="s">
        <v>575</v>
      </c>
      <c r="I118" s="177" t="s">
        <v>547</v>
      </c>
      <c r="J118" s="177" t="s">
        <v>548</v>
      </c>
      <c r="K118" s="216"/>
    </row>
    <row r="119" spans="2:11" ht="15" customHeight="1">
      <c r="B119" s="214"/>
      <c r="C119" s="177" t="s">
        <v>584</v>
      </c>
      <c r="D119" s="177"/>
      <c r="E119" s="177"/>
      <c r="F119" s="196" t="s">
        <v>545</v>
      </c>
      <c r="G119" s="177"/>
      <c r="H119" s="177" t="s">
        <v>585</v>
      </c>
      <c r="I119" s="177" t="s">
        <v>547</v>
      </c>
      <c r="J119" s="177" t="s">
        <v>548</v>
      </c>
      <c r="K119" s="216"/>
    </row>
    <row r="120" spans="2:11" ht="15" customHeight="1">
      <c r="B120" s="214"/>
      <c r="C120" s="177" t="s">
        <v>493</v>
      </c>
      <c r="D120" s="177"/>
      <c r="E120" s="177"/>
      <c r="F120" s="196" t="s">
        <v>545</v>
      </c>
      <c r="G120" s="177"/>
      <c r="H120" s="177" t="s">
        <v>586</v>
      </c>
      <c r="I120" s="177" t="s">
        <v>547</v>
      </c>
      <c r="J120" s="177" t="s">
        <v>548</v>
      </c>
      <c r="K120" s="216"/>
    </row>
    <row r="121" spans="2:11" ht="15" customHeight="1">
      <c r="B121" s="214"/>
      <c r="C121" s="177" t="s">
        <v>587</v>
      </c>
      <c r="D121" s="177"/>
      <c r="E121" s="177"/>
      <c r="F121" s="196" t="s">
        <v>550</v>
      </c>
      <c r="G121" s="177"/>
      <c r="H121" s="177" t="s">
        <v>588</v>
      </c>
      <c r="I121" s="177" t="s">
        <v>547</v>
      </c>
      <c r="J121" s="177">
        <v>15</v>
      </c>
      <c r="K121" s="216"/>
    </row>
    <row r="122" spans="2:11" ht="15" customHeight="1">
      <c r="B122" s="214"/>
      <c r="C122" s="177" t="s">
        <v>549</v>
      </c>
      <c r="D122" s="177"/>
      <c r="E122" s="177"/>
      <c r="F122" s="196" t="s">
        <v>550</v>
      </c>
      <c r="G122" s="177"/>
      <c r="H122" s="177" t="s">
        <v>575</v>
      </c>
      <c r="I122" s="177" t="s">
        <v>547</v>
      </c>
      <c r="J122" s="177">
        <v>50</v>
      </c>
      <c r="K122" s="216"/>
    </row>
    <row r="123" spans="2:11" ht="15" customHeight="1">
      <c r="B123" s="214"/>
      <c r="C123" s="177" t="s">
        <v>555</v>
      </c>
      <c r="D123" s="177"/>
      <c r="E123" s="177"/>
      <c r="F123" s="196" t="s">
        <v>550</v>
      </c>
      <c r="G123" s="177"/>
      <c r="H123" s="177" t="s">
        <v>575</v>
      </c>
      <c r="I123" s="177" t="s">
        <v>547</v>
      </c>
      <c r="J123" s="177">
        <v>50</v>
      </c>
      <c r="K123" s="216"/>
    </row>
    <row r="124" spans="2:11" ht="15" customHeight="1">
      <c r="B124" s="214"/>
      <c r="C124" s="177" t="s">
        <v>561</v>
      </c>
      <c r="D124" s="177"/>
      <c r="E124" s="177"/>
      <c r="F124" s="196" t="s">
        <v>550</v>
      </c>
      <c r="G124" s="177"/>
      <c r="H124" s="177" t="s">
        <v>575</v>
      </c>
      <c r="I124" s="177" t="s">
        <v>547</v>
      </c>
      <c r="J124" s="177">
        <v>50</v>
      </c>
      <c r="K124" s="216"/>
    </row>
    <row r="125" spans="2:11" ht="15" customHeight="1">
      <c r="B125" s="214"/>
      <c r="C125" s="177" t="s">
        <v>563</v>
      </c>
      <c r="D125" s="177"/>
      <c r="E125" s="177"/>
      <c r="F125" s="196" t="s">
        <v>550</v>
      </c>
      <c r="G125" s="177"/>
      <c r="H125" s="177" t="s">
        <v>575</v>
      </c>
      <c r="I125" s="177" t="s">
        <v>547</v>
      </c>
      <c r="J125" s="177">
        <v>50</v>
      </c>
      <c r="K125" s="216"/>
    </row>
    <row r="126" spans="2:11" ht="15" customHeight="1">
      <c r="B126" s="214"/>
      <c r="C126" s="177" t="s">
        <v>122</v>
      </c>
      <c r="D126" s="177"/>
      <c r="E126" s="177"/>
      <c r="F126" s="196" t="s">
        <v>550</v>
      </c>
      <c r="G126" s="177"/>
      <c r="H126" s="177" t="s">
        <v>589</v>
      </c>
      <c r="I126" s="177" t="s">
        <v>547</v>
      </c>
      <c r="J126" s="177">
        <v>255</v>
      </c>
      <c r="K126" s="216"/>
    </row>
    <row r="127" spans="2:11" ht="15" customHeight="1">
      <c r="B127" s="214"/>
      <c r="C127" s="177" t="s">
        <v>565</v>
      </c>
      <c r="D127" s="177"/>
      <c r="E127" s="177"/>
      <c r="F127" s="196" t="s">
        <v>545</v>
      </c>
      <c r="G127" s="177"/>
      <c r="H127" s="177" t="s">
        <v>590</v>
      </c>
      <c r="I127" s="177" t="s">
        <v>567</v>
      </c>
      <c r="J127" s="177"/>
      <c r="K127" s="216"/>
    </row>
    <row r="128" spans="2:11" ht="15" customHeight="1">
      <c r="B128" s="214"/>
      <c r="C128" s="177" t="s">
        <v>568</v>
      </c>
      <c r="D128" s="177"/>
      <c r="E128" s="177"/>
      <c r="F128" s="196" t="s">
        <v>545</v>
      </c>
      <c r="G128" s="177"/>
      <c r="H128" s="177" t="s">
        <v>591</v>
      </c>
      <c r="I128" s="177" t="s">
        <v>570</v>
      </c>
      <c r="J128" s="177"/>
      <c r="K128" s="216"/>
    </row>
    <row r="129" spans="2:11" ht="15" customHeight="1">
      <c r="B129" s="214"/>
      <c r="C129" s="177" t="s">
        <v>571</v>
      </c>
      <c r="D129" s="177"/>
      <c r="E129" s="177"/>
      <c r="F129" s="196" t="s">
        <v>545</v>
      </c>
      <c r="G129" s="177"/>
      <c r="H129" s="177" t="s">
        <v>571</v>
      </c>
      <c r="I129" s="177" t="s">
        <v>570</v>
      </c>
      <c r="J129" s="177"/>
      <c r="K129" s="216"/>
    </row>
    <row r="130" spans="2:11" ht="15" customHeight="1">
      <c r="B130" s="214"/>
      <c r="C130" s="177" t="s">
        <v>38</v>
      </c>
      <c r="D130" s="177"/>
      <c r="E130" s="177"/>
      <c r="F130" s="196" t="s">
        <v>545</v>
      </c>
      <c r="G130" s="177"/>
      <c r="H130" s="177" t="s">
        <v>592</v>
      </c>
      <c r="I130" s="177" t="s">
        <v>570</v>
      </c>
      <c r="J130" s="177"/>
      <c r="K130" s="216"/>
    </row>
    <row r="131" spans="2:11" ht="15" customHeight="1">
      <c r="B131" s="214"/>
      <c r="C131" s="177" t="s">
        <v>593</v>
      </c>
      <c r="D131" s="177"/>
      <c r="E131" s="177"/>
      <c r="F131" s="196" t="s">
        <v>545</v>
      </c>
      <c r="G131" s="177"/>
      <c r="H131" s="177" t="s">
        <v>594</v>
      </c>
      <c r="I131" s="177" t="s">
        <v>570</v>
      </c>
      <c r="J131" s="177"/>
      <c r="K131" s="216"/>
    </row>
    <row r="132" spans="2:11" ht="15" customHeight="1">
      <c r="B132" s="217"/>
      <c r="C132" s="218"/>
      <c r="D132" s="218"/>
      <c r="E132" s="218"/>
      <c r="F132" s="218"/>
      <c r="G132" s="218"/>
      <c r="H132" s="218"/>
      <c r="I132" s="218"/>
      <c r="J132" s="218"/>
      <c r="K132" s="219"/>
    </row>
    <row r="133" spans="2:11" ht="18.75" customHeight="1">
      <c r="B133" s="173"/>
      <c r="C133" s="173"/>
      <c r="D133" s="173"/>
      <c r="E133" s="173"/>
      <c r="F133" s="206"/>
      <c r="G133" s="173"/>
      <c r="H133" s="173"/>
      <c r="I133" s="173"/>
      <c r="J133" s="173"/>
      <c r="K133" s="173"/>
    </row>
    <row r="134" spans="2:11" ht="18.75" customHeight="1"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</row>
    <row r="135" spans="2:11" ht="7.5" customHeight="1">
      <c r="B135" s="184"/>
      <c r="C135" s="185"/>
      <c r="D135" s="185"/>
      <c r="E135" s="185"/>
      <c r="F135" s="185"/>
      <c r="G135" s="185"/>
      <c r="H135" s="185"/>
      <c r="I135" s="185"/>
      <c r="J135" s="185"/>
      <c r="K135" s="186"/>
    </row>
    <row r="136" spans="2:11" ht="45" customHeight="1">
      <c r="B136" s="187"/>
      <c r="C136" s="313" t="s">
        <v>595</v>
      </c>
      <c r="D136" s="313"/>
      <c r="E136" s="313"/>
      <c r="F136" s="313"/>
      <c r="G136" s="313"/>
      <c r="H136" s="313"/>
      <c r="I136" s="313"/>
      <c r="J136" s="313"/>
      <c r="K136" s="188"/>
    </row>
    <row r="137" spans="2:11" ht="17.25" customHeight="1">
      <c r="B137" s="187"/>
      <c r="C137" s="189" t="s">
        <v>538</v>
      </c>
      <c r="D137" s="189"/>
      <c r="E137" s="189"/>
      <c r="F137" s="189" t="s">
        <v>539</v>
      </c>
      <c r="G137" s="190"/>
      <c r="H137" s="189" t="s">
        <v>116</v>
      </c>
      <c r="I137" s="189" t="s">
        <v>55</v>
      </c>
      <c r="J137" s="189" t="s">
        <v>540</v>
      </c>
      <c r="K137" s="188"/>
    </row>
    <row r="138" spans="2:11" ht="17.25" customHeight="1">
      <c r="B138" s="187"/>
      <c r="C138" s="191" t="s">
        <v>541</v>
      </c>
      <c r="D138" s="191"/>
      <c r="E138" s="191"/>
      <c r="F138" s="192" t="s">
        <v>542</v>
      </c>
      <c r="G138" s="193"/>
      <c r="H138" s="191"/>
      <c r="I138" s="191"/>
      <c r="J138" s="191" t="s">
        <v>543</v>
      </c>
      <c r="K138" s="188"/>
    </row>
    <row r="139" spans="2:11" ht="5.25" customHeight="1">
      <c r="B139" s="197"/>
      <c r="C139" s="194"/>
      <c r="D139" s="194"/>
      <c r="E139" s="194"/>
      <c r="F139" s="194"/>
      <c r="G139" s="195"/>
      <c r="H139" s="194"/>
      <c r="I139" s="194"/>
      <c r="J139" s="194"/>
      <c r="K139" s="216"/>
    </row>
    <row r="140" spans="2:11" ht="15" customHeight="1">
      <c r="B140" s="197"/>
      <c r="C140" s="220" t="s">
        <v>544</v>
      </c>
      <c r="D140" s="177"/>
      <c r="E140" s="177"/>
      <c r="F140" s="221" t="s">
        <v>545</v>
      </c>
      <c r="G140" s="177"/>
      <c r="H140" s="220" t="s">
        <v>575</v>
      </c>
      <c r="I140" s="220" t="s">
        <v>547</v>
      </c>
      <c r="J140" s="220" t="s">
        <v>548</v>
      </c>
      <c r="K140" s="216"/>
    </row>
    <row r="141" spans="2:11" ht="15" customHeight="1">
      <c r="B141" s="197"/>
      <c r="C141" s="220" t="s">
        <v>584</v>
      </c>
      <c r="D141" s="177"/>
      <c r="E141" s="177"/>
      <c r="F141" s="221" t="s">
        <v>545</v>
      </c>
      <c r="G141" s="177"/>
      <c r="H141" s="220" t="s">
        <v>596</v>
      </c>
      <c r="I141" s="220" t="s">
        <v>547</v>
      </c>
      <c r="J141" s="220" t="s">
        <v>548</v>
      </c>
      <c r="K141" s="216"/>
    </row>
    <row r="142" spans="2:11" ht="15" customHeight="1">
      <c r="B142" s="197"/>
      <c r="C142" s="220" t="s">
        <v>493</v>
      </c>
      <c r="D142" s="177"/>
      <c r="E142" s="177"/>
      <c r="F142" s="221" t="s">
        <v>545</v>
      </c>
      <c r="G142" s="177"/>
      <c r="H142" s="220" t="s">
        <v>597</v>
      </c>
      <c r="I142" s="220" t="s">
        <v>547</v>
      </c>
      <c r="J142" s="220" t="s">
        <v>548</v>
      </c>
      <c r="K142" s="216"/>
    </row>
    <row r="143" spans="2:11" ht="15" customHeight="1">
      <c r="B143" s="197"/>
      <c r="C143" s="220" t="s">
        <v>549</v>
      </c>
      <c r="D143" s="177"/>
      <c r="E143" s="177"/>
      <c r="F143" s="221" t="s">
        <v>550</v>
      </c>
      <c r="G143" s="177"/>
      <c r="H143" s="220" t="s">
        <v>575</v>
      </c>
      <c r="I143" s="220" t="s">
        <v>547</v>
      </c>
      <c r="J143" s="220">
        <v>50</v>
      </c>
      <c r="K143" s="216"/>
    </row>
    <row r="144" spans="2:11" ht="15" customHeight="1">
      <c r="B144" s="197"/>
      <c r="C144" s="220" t="s">
        <v>552</v>
      </c>
      <c r="D144" s="177"/>
      <c r="E144" s="177"/>
      <c r="F144" s="221" t="s">
        <v>545</v>
      </c>
      <c r="G144" s="177"/>
      <c r="H144" s="220" t="s">
        <v>575</v>
      </c>
      <c r="I144" s="220" t="s">
        <v>554</v>
      </c>
      <c r="J144" s="220"/>
      <c r="K144" s="216"/>
    </row>
    <row r="145" spans="2:11" ht="15" customHeight="1">
      <c r="B145" s="197"/>
      <c r="C145" s="220" t="s">
        <v>555</v>
      </c>
      <c r="D145" s="177"/>
      <c r="E145" s="177"/>
      <c r="F145" s="221" t="s">
        <v>550</v>
      </c>
      <c r="G145" s="177"/>
      <c r="H145" s="220" t="s">
        <v>575</v>
      </c>
      <c r="I145" s="220" t="s">
        <v>547</v>
      </c>
      <c r="J145" s="220">
        <v>50</v>
      </c>
      <c r="K145" s="216"/>
    </row>
    <row r="146" spans="2:11" ht="15" customHeight="1">
      <c r="B146" s="197"/>
      <c r="C146" s="220" t="s">
        <v>563</v>
      </c>
      <c r="D146" s="177"/>
      <c r="E146" s="177"/>
      <c r="F146" s="221" t="s">
        <v>550</v>
      </c>
      <c r="G146" s="177"/>
      <c r="H146" s="220" t="s">
        <v>575</v>
      </c>
      <c r="I146" s="220" t="s">
        <v>547</v>
      </c>
      <c r="J146" s="220">
        <v>50</v>
      </c>
      <c r="K146" s="216"/>
    </row>
    <row r="147" spans="2:11" ht="15" customHeight="1">
      <c r="B147" s="197"/>
      <c r="C147" s="220" t="s">
        <v>561</v>
      </c>
      <c r="D147" s="177"/>
      <c r="E147" s="177"/>
      <c r="F147" s="221" t="s">
        <v>550</v>
      </c>
      <c r="G147" s="177"/>
      <c r="H147" s="220" t="s">
        <v>575</v>
      </c>
      <c r="I147" s="220" t="s">
        <v>547</v>
      </c>
      <c r="J147" s="220">
        <v>50</v>
      </c>
      <c r="K147" s="216"/>
    </row>
    <row r="148" spans="2:11" ht="15" customHeight="1">
      <c r="B148" s="197"/>
      <c r="C148" s="220" t="s">
        <v>100</v>
      </c>
      <c r="D148" s="177"/>
      <c r="E148" s="177"/>
      <c r="F148" s="221" t="s">
        <v>545</v>
      </c>
      <c r="G148" s="177"/>
      <c r="H148" s="220" t="s">
        <v>598</v>
      </c>
      <c r="I148" s="220" t="s">
        <v>547</v>
      </c>
      <c r="J148" s="220" t="s">
        <v>599</v>
      </c>
      <c r="K148" s="216"/>
    </row>
    <row r="149" spans="2:11" ht="15" customHeight="1">
      <c r="B149" s="197"/>
      <c r="C149" s="220" t="s">
        <v>600</v>
      </c>
      <c r="D149" s="177"/>
      <c r="E149" s="177"/>
      <c r="F149" s="221" t="s">
        <v>545</v>
      </c>
      <c r="G149" s="177"/>
      <c r="H149" s="220" t="s">
        <v>601</v>
      </c>
      <c r="I149" s="220" t="s">
        <v>570</v>
      </c>
      <c r="J149" s="220"/>
      <c r="K149" s="216"/>
    </row>
    <row r="150" spans="2:11" ht="15" customHeight="1">
      <c r="B150" s="222"/>
      <c r="C150" s="204"/>
      <c r="D150" s="204"/>
      <c r="E150" s="204"/>
      <c r="F150" s="204"/>
      <c r="G150" s="204"/>
      <c r="H150" s="204"/>
      <c r="I150" s="204"/>
      <c r="J150" s="204"/>
      <c r="K150" s="223"/>
    </row>
    <row r="151" spans="2:11" ht="18.75" customHeight="1">
      <c r="B151" s="173"/>
      <c r="C151" s="177"/>
      <c r="D151" s="177"/>
      <c r="E151" s="177"/>
      <c r="F151" s="196"/>
      <c r="G151" s="177"/>
      <c r="H151" s="177"/>
      <c r="I151" s="177"/>
      <c r="J151" s="177"/>
      <c r="K151" s="173"/>
    </row>
    <row r="152" spans="2:11" ht="18.75" customHeight="1"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</row>
    <row r="153" spans="2:11" ht="7.5" customHeight="1">
      <c r="B153" s="164"/>
      <c r="C153" s="165"/>
      <c r="D153" s="165"/>
      <c r="E153" s="165"/>
      <c r="F153" s="165"/>
      <c r="G153" s="165"/>
      <c r="H153" s="165"/>
      <c r="I153" s="165"/>
      <c r="J153" s="165"/>
      <c r="K153" s="166"/>
    </row>
    <row r="154" spans="2:11" ht="45" customHeight="1">
      <c r="B154" s="167"/>
      <c r="C154" s="310" t="s">
        <v>602</v>
      </c>
      <c r="D154" s="310"/>
      <c r="E154" s="310"/>
      <c r="F154" s="310"/>
      <c r="G154" s="310"/>
      <c r="H154" s="310"/>
      <c r="I154" s="310"/>
      <c r="J154" s="310"/>
      <c r="K154" s="168"/>
    </row>
    <row r="155" spans="2:11" ht="17.25" customHeight="1">
      <c r="B155" s="167"/>
      <c r="C155" s="189" t="s">
        <v>538</v>
      </c>
      <c r="D155" s="189"/>
      <c r="E155" s="189"/>
      <c r="F155" s="189" t="s">
        <v>539</v>
      </c>
      <c r="G155" s="224"/>
      <c r="H155" s="225" t="s">
        <v>116</v>
      </c>
      <c r="I155" s="225" t="s">
        <v>55</v>
      </c>
      <c r="J155" s="189" t="s">
        <v>540</v>
      </c>
      <c r="K155" s="168"/>
    </row>
    <row r="156" spans="2:11" ht="17.25" customHeight="1">
      <c r="B156" s="170"/>
      <c r="C156" s="191" t="s">
        <v>541</v>
      </c>
      <c r="D156" s="191"/>
      <c r="E156" s="191"/>
      <c r="F156" s="192" t="s">
        <v>542</v>
      </c>
      <c r="G156" s="226"/>
      <c r="H156" s="227"/>
      <c r="I156" s="227"/>
      <c r="J156" s="191" t="s">
        <v>543</v>
      </c>
      <c r="K156" s="171"/>
    </row>
    <row r="157" spans="2:11" ht="5.25" customHeight="1">
      <c r="B157" s="197"/>
      <c r="C157" s="194"/>
      <c r="D157" s="194"/>
      <c r="E157" s="194"/>
      <c r="F157" s="194"/>
      <c r="G157" s="195"/>
      <c r="H157" s="194"/>
      <c r="I157" s="194"/>
      <c r="J157" s="194"/>
      <c r="K157" s="216"/>
    </row>
    <row r="158" spans="2:11" ht="15" customHeight="1">
      <c r="B158" s="197"/>
      <c r="C158" s="177" t="s">
        <v>544</v>
      </c>
      <c r="D158" s="177"/>
      <c r="E158" s="177"/>
      <c r="F158" s="196" t="s">
        <v>545</v>
      </c>
      <c r="G158" s="177"/>
      <c r="H158" s="177" t="s">
        <v>575</v>
      </c>
      <c r="I158" s="177" t="s">
        <v>547</v>
      </c>
      <c r="J158" s="177" t="s">
        <v>548</v>
      </c>
      <c r="K158" s="216"/>
    </row>
    <row r="159" spans="2:11" ht="15" customHeight="1">
      <c r="B159" s="197"/>
      <c r="C159" s="177" t="s">
        <v>584</v>
      </c>
      <c r="D159" s="177"/>
      <c r="E159" s="177"/>
      <c r="F159" s="196" t="s">
        <v>545</v>
      </c>
      <c r="G159" s="177"/>
      <c r="H159" s="177" t="s">
        <v>585</v>
      </c>
      <c r="I159" s="177" t="s">
        <v>547</v>
      </c>
      <c r="J159" s="177" t="s">
        <v>548</v>
      </c>
      <c r="K159" s="216"/>
    </row>
    <row r="160" spans="2:11" ht="15" customHeight="1">
      <c r="B160" s="197"/>
      <c r="C160" s="177" t="s">
        <v>493</v>
      </c>
      <c r="D160" s="177"/>
      <c r="E160" s="177"/>
      <c r="F160" s="196" t="s">
        <v>545</v>
      </c>
      <c r="G160" s="177"/>
      <c r="H160" s="177" t="s">
        <v>603</v>
      </c>
      <c r="I160" s="177" t="s">
        <v>547</v>
      </c>
      <c r="J160" s="177" t="s">
        <v>548</v>
      </c>
      <c r="K160" s="216"/>
    </row>
    <row r="161" spans="2:11" ht="15" customHeight="1">
      <c r="B161" s="197"/>
      <c r="C161" s="177" t="s">
        <v>549</v>
      </c>
      <c r="D161" s="177"/>
      <c r="E161" s="177"/>
      <c r="F161" s="196" t="s">
        <v>550</v>
      </c>
      <c r="G161" s="177"/>
      <c r="H161" s="177" t="s">
        <v>603</v>
      </c>
      <c r="I161" s="177" t="s">
        <v>547</v>
      </c>
      <c r="J161" s="177">
        <v>50</v>
      </c>
      <c r="K161" s="216"/>
    </row>
    <row r="162" spans="2:11" ht="15" customHeight="1">
      <c r="B162" s="197"/>
      <c r="C162" s="177" t="s">
        <v>552</v>
      </c>
      <c r="D162" s="177"/>
      <c r="E162" s="177"/>
      <c r="F162" s="196" t="s">
        <v>545</v>
      </c>
      <c r="G162" s="177"/>
      <c r="H162" s="177" t="s">
        <v>603</v>
      </c>
      <c r="I162" s="177" t="s">
        <v>554</v>
      </c>
      <c r="J162" s="177"/>
      <c r="K162" s="216"/>
    </row>
    <row r="163" spans="2:11" ht="15" customHeight="1">
      <c r="B163" s="197"/>
      <c r="C163" s="177" t="s">
        <v>555</v>
      </c>
      <c r="D163" s="177"/>
      <c r="E163" s="177"/>
      <c r="F163" s="196" t="s">
        <v>550</v>
      </c>
      <c r="G163" s="177"/>
      <c r="H163" s="177" t="s">
        <v>603</v>
      </c>
      <c r="I163" s="177" t="s">
        <v>547</v>
      </c>
      <c r="J163" s="177">
        <v>50</v>
      </c>
      <c r="K163" s="216"/>
    </row>
    <row r="164" spans="2:11" ht="15" customHeight="1">
      <c r="B164" s="197"/>
      <c r="C164" s="177" t="s">
        <v>563</v>
      </c>
      <c r="D164" s="177"/>
      <c r="E164" s="177"/>
      <c r="F164" s="196" t="s">
        <v>550</v>
      </c>
      <c r="G164" s="177"/>
      <c r="H164" s="177" t="s">
        <v>603</v>
      </c>
      <c r="I164" s="177" t="s">
        <v>547</v>
      </c>
      <c r="J164" s="177">
        <v>50</v>
      </c>
      <c r="K164" s="216"/>
    </row>
    <row r="165" spans="2:11" ht="15" customHeight="1">
      <c r="B165" s="197"/>
      <c r="C165" s="177" t="s">
        <v>561</v>
      </c>
      <c r="D165" s="177"/>
      <c r="E165" s="177"/>
      <c r="F165" s="196" t="s">
        <v>550</v>
      </c>
      <c r="G165" s="177"/>
      <c r="H165" s="177" t="s">
        <v>603</v>
      </c>
      <c r="I165" s="177" t="s">
        <v>547</v>
      </c>
      <c r="J165" s="177">
        <v>50</v>
      </c>
      <c r="K165" s="216"/>
    </row>
    <row r="166" spans="2:11" ht="15" customHeight="1">
      <c r="B166" s="197"/>
      <c r="C166" s="177" t="s">
        <v>115</v>
      </c>
      <c r="D166" s="177"/>
      <c r="E166" s="177"/>
      <c r="F166" s="196" t="s">
        <v>545</v>
      </c>
      <c r="G166" s="177"/>
      <c r="H166" s="177" t="s">
        <v>604</v>
      </c>
      <c r="I166" s="177" t="s">
        <v>605</v>
      </c>
      <c r="J166" s="177"/>
      <c r="K166" s="216"/>
    </row>
    <row r="167" spans="2:11" ht="15" customHeight="1">
      <c r="B167" s="197"/>
      <c r="C167" s="177" t="s">
        <v>55</v>
      </c>
      <c r="D167" s="177"/>
      <c r="E167" s="177"/>
      <c r="F167" s="196" t="s">
        <v>545</v>
      </c>
      <c r="G167" s="177"/>
      <c r="H167" s="177" t="s">
        <v>606</v>
      </c>
      <c r="I167" s="177" t="s">
        <v>607</v>
      </c>
      <c r="J167" s="177">
        <v>1</v>
      </c>
      <c r="K167" s="216"/>
    </row>
    <row r="168" spans="2:11" ht="15" customHeight="1">
      <c r="B168" s="197"/>
      <c r="C168" s="177" t="s">
        <v>51</v>
      </c>
      <c r="D168" s="177"/>
      <c r="E168" s="177"/>
      <c r="F168" s="196" t="s">
        <v>545</v>
      </c>
      <c r="G168" s="177"/>
      <c r="H168" s="177" t="s">
        <v>608</v>
      </c>
      <c r="I168" s="177" t="s">
        <v>547</v>
      </c>
      <c r="J168" s="177">
        <v>20</v>
      </c>
      <c r="K168" s="216"/>
    </row>
    <row r="169" spans="2:11" ht="15" customHeight="1">
      <c r="B169" s="197"/>
      <c r="C169" s="177" t="s">
        <v>116</v>
      </c>
      <c r="D169" s="177"/>
      <c r="E169" s="177"/>
      <c r="F169" s="196" t="s">
        <v>545</v>
      </c>
      <c r="G169" s="177"/>
      <c r="H169" s="177" t="s">
        <v>609</v>
      </c>
      <c r="I169" s="177" t="s">
        <v>547</v>
      </c>
      <c r="J169" s="177">
        <v>255</v>
      </c>
      <c r="K169" s="216"/>
    </row>
    <row r="170" spans="2:11" ht="15" customHeight="1">
      <c r="B170" s="197"/>
      <c r="C170" s="177" t="s">
        <v>117</v>
      </c>
      <c r="D170" s="177"/>
      <c r="E170" s="177"/>
      <c r="F170" s="196" t="s">
        <v>545</v>
      </c>
      <c r="G170" s="177"/>
      <c r="H170" s="177" t="s">
        <v>509</v>
      </c>
      <c r="I170" s="177" t="s">
        <v>547</v>
      </c>
      <c r="J170" s="177">
        <v>10</v>
      </c>
      <c r="K170" s="216"/>
    </row>
    <row r="171" spans="2:11" ht="15" customHeight="1">
      <c r="B171" s="197"/>
      <c r="C171" s="177" t="s">
        <v>118</v>
      </c>
      <c r="D171" s="177"/>
      <c r="E171" s="177"/>
      <c r="F171" s="196" t="s">
        <v>545</v>
      </c>
      <c r="G171" s="177"/>
      <c r="H171" s="177" t="s">
        <v>610</v>
      </c>
      <c r="I171" s="177" t="s">
        <v>570</v>
      </c>
      <c r="J171" s="177"/>
      <c r="K171" s="216"/>
    </row>
    <row r="172" spans="2:11" ht="15" customHeight="1">
      <c r="B172" s="197"/>
      <c r="C172" s="177" t="s">
        <v>611</v>
      </c>
      <c r="D172" s="177"/>
      <c r="E172" s="177"/>
      <c r="F172" s="196" t="s">
        <v>545</v>
      </c>
      <c r="G172" s="177"/>
      <c r="H172" s="177" t="s">
        <v>612</v>
      </c>
      <c r="I172" s="177" t="s">
        <v>570</v>
      </c>
      <c r="J172" s="177"/>
      <c r="K172" s="216"/>
    </row>
    <row r="173" spans="2:11" ht="15" customHeight="1">
      <c r="B173" s="197"/>
      <c r="C173" s="177" t="s">
        <v>600</v>
      </c>
      <c r="D173" s="177"/>
      <c r="E173" s="177"/>
      <c r="F173" s="196" t="s">
        <v>545</v>
      </c>
      <c r="G173" s="177"/>
      <c r="H173" s="177" t="s">
        <v>613</v>
      </c>
      <c r="I173" s="177" t="s">
        <v>570</v>
      </c>
      <c r="J173" s="177"/>
      <c r="K173" s="216"/>
    </row>
    <row r="174" spans="2:11" ht="15" customHeight="1">
      <c r="B174" s="197"/>
      <c r="C174" s="177" t="s">
        <v>121</v>
      </c>
      <c r="D174" s="177"/>
      <c r="E174" s="177"/>
      <c r="F174" s="196" t="s">
        <v>550</v>
      </c>
      <c r="G174" s="177"/>
      <c r="H174" s="177" t="s">
        <v>614</v>
      </c>
      <c r="I174" s="177" t="s">
        <v>547</v>
      </c>
      <c r="J174" s="177">
        <v>50</v>
      </c>
      <c r="K174" s="216"/>
    </row>
    <row r="175" spans="2:11" ht="15" customHeight="1">
      <c r="B175" s="222"/>
      <c r="C175" s="204"/>
      <c r="D175" s="204"/>
      <c r="E175" s="204"/>
      <c r="F175" s="204"/>
      <c r="G175" s="204"/>
      <c r="H175" s="204"/>
      <c r="I175" s="204"/>
      <c r="J175" s="204"/>
      <c r="K175" s="223"/>
    </row>
    <row r="176" spans="2:11" ht="18.75" customHeight="1">
      <c r="B176" s="173"/>
      <c r="C176" s="177"/>
      <c r="D176" s="177"/>
      <c r="E176" s="177"/>
      <c r="F176" s="196"/>
      <c r="G176" s="177"/>
      <c r="H176" s="177"/>
      <c r="I176" s="177"/>
      <c r="J176" s="177"/>
      <c r="K176" s="173"/>
    </row>
    <row r="177" spans="2:11" ht="18.75" customHeight="1"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</row>
    <row r="178" spans="2:11" ht="13.5">
      <c r="B178" s="164"/>
      <c r="C178" s="165"/>
      <c r="D178" s="165"/>
      <c r="E178" s="165"/>
      <c r="F178" s="165"/>
      <c r="G178" s="165"/>
      <c r="H178" s="165"/>
      <c r="I178" s="165"/>
      <c r="J178" s="165"/>
      <c r="K178" s="166"/>
    </row>
    <row r="179" spans="2:11" ht="21">
      <c r="B179" s="167"/>
      <c r="C179" s="310" t="s">
        <v>615</v>
      </c>
      <c r="D179" s="310"/>
      <c r="E179" s="310"/>
      <c r="F179" s="310"/>
      <c r="G179" s="310"/>
      <c r="H179" s="310"/>
      <c r="I179" s="310"/>
      <c r="J179" s="310"/>
      <c r="K179" s="168"/>
    </row>
    <row r="180" spans="2:11" ht="25.5" customHeight="1">
      <c r="B180" s="167"/>
      <c r="C180" s="228" t="s">
        <v>616</v>
      </c>
      <c r="D180" s="228"/>
      <c r="E180" s="228"/>
      <c r="F180" s="228" t="s">
        <v>617</v>
      </c>
      <c r="G180" s="229"/>
      <c r="H180" s="311" t="s">
        <v>618</v>
      </c>
      <c r="I180" s="311"/>
      <c r="J180" s="311"/>
      <c r="K180" s="168"/>
    </row>
    <row r="181" spans="2:11" ht="5.25" customHeight="1">
      <c r="B181" s="197"/>
      <c r="C181" s="194"/>
      <c r="D181" s="194"/>
      <c r="E181" s="194"/>
      <c r="F181" s="194"/>
      <c r="G181" s="177"/>
      <c r="H181" s="194"/>
      <c r="I181" s="194"/>
      <c r="J181" s="194"/>
      <c r="K181" s="216"/>
    </row>
    <row r="182" spans="2:11" ht="15" customHeight="1">
      <c r="B182" s="197"/>
      <c r="C182" s="177" t="s">
        <v>619</v>
      </c>
      <c r="D182" s="177"/>
      <c r="E182" s="177"/>
      <c r="F182" s="196" t="s">
        <v>40</v>
      </c>
      <c r="G182" s="177"/>
      <c r="H182" s="309" t="s">
        <v>620</v>
      </c>
      <c r="I182" s="309"/>
      <c r="J182" s="309"/>
      <c r="K182" s="216"/>
    </row>
    <row r="183" spans="2:11" ht="15" customHeight="1">
      <c r="B183" s="197"/>
      <c r="C183" s="201"/>
      <c r="D183" s="177"/>
      <c r="E183" s="177"/>
      <c r="F183" s="196" t="s">
        <v>42</v>
      </c>
      <c r="G183" s="177"/>
      <c r="H183" s="309" t="s">
        <v>621</v>
      </c>
      <c r="I183" s="309"/>
      <c r="J183" s="309"/>
      <c r="K183" s="216"/>
    </row>
    <row r="184" spans="2:11" ht="15" customHeight="1">
      <c r="B184" s="197"/>
      <c r="C184" s="201"/>
      <c r="D184" s="177"/>
      <c r="E184" s="177"/>
      <c r="F184" s="196" t="s">
        <v>45</v>
      </c>
      <c r="G184" s="177"/>
      <c r="H184" s="309" t="s">
        <v>622</v>
      </c>
      <c r="I184" s="309"/>
      <c r="J184" s="309"/>
      <c r="K184" s="216"/>
    </row>
    <row r="185" spans="2:11" ht="15" customHeight="1">
      <c r="B185" s="197"/>
      <c r="C185" s="177"/>
      <c r="D185" s="177"/>
      <c r="E185" s="177"/>
      <c r="F185" s="196" t="s">
        <v>43</v>
      </c>
      <c r="G185" s="177"/>
      <c r="H185" s="309" t="s">
        <v>623</v>
      </c>
      <c r="I185" s="309"/>
      <c r="J185" s="309"/>
      <c r="K185" s="216"/>
    </row>
    <row r="186" spans="2:11" ht="15" customHeight="1">
      <c r="B186" s="197"/>
      <c r="C186" s="177"/>
      <c r="D186" s="177"/>
      <c r="E186" s="177"/>
      <c r="F186" s="196" t="s">
        <v>44</v>
      </c>
      <c r="G186" s="177"/>
      <c r="H186" s="309" t="s">
        <v>624</v>
      </c>
      <c r="I186" s="309"/>
      <c r="J186" s="309"/>
      <c r="K186" s="216"/>
    </row>
    <row r="187" spans="2:11" ht="15" customHeight="1">
      <c r="B187" s="197"/>
      <c r="C187" s="177"/>
      <c r="D187" s="177"/>
      <c r="E187" s="177"/>
      <c r="F187" s="196"/>
      <c r="G187" s="177"/>
      <c r="H187" s="177"/>
      <c r="I187" s="177"/>
      <c r="J187" s="177"/>
      <c r="K187" s="216"/>
    </row>
    <row r="188" spans="2:11" ht="15" customHeight="1">
      <c r="B188" s="197"/>
      <c r="C188" s="177" t="s">
        <v>582</v>
      </c>
      <c r="D188" s="177"/>
      <c r="E188" s="177"/>
      <c r="F188" s="196" t="s">
        <v>76</v>
      </c>
      <c r="G188" s="177"/>
      <c r="H188" s="309" t="s">
        <v>625</v>
      </c>
      <c r="I188" s="309"/>
      <c r="J188" s="309"/>
      <c r="K188" s="216"/>
    </row>
    <row r="189" spans="2:11" ht="15" customHeight="1">
      <c r="B189" s="197"/>
      <c r="C189" s="201"/>
      <c r="D189" s="177"/>
      <c r="E189" s="177"/>
      <c r="F189" s="196" t="s">
        <v>487</v>
      </c>
      <c r="G189" s="177"/>
      <c r="H189" s="309" t="s">
        <v>488</v>
      </c>
      <c r="I189" s="309"/>
      <c r="J189" s="309"/>
      <c r="K189" s="216"/>
    </row>
    <row r="190" spans="2:11" ht="15" customHeight="1">
      <c r="B190" s="197"/>
      <c r="C190" s="177"/>
      <c r="D190" s="177"/>
      <c r="E190" s="177"/>
      <c r="F190" s="196" t="s">
        <v>485</v>
      </c>
      <c r="G190" s="177"/>
      <c r="H190" s="309" t="s">
        <v>626</v>
      </c>
      <c r="I190" s="309"/>
      <c r="J190" s="309"/>
      <c r="K190" s="216"/>
    </row>
    <row r="191" spans="2:11" ht="15" customHeight="1">
      <c r="B191" s="230"/>
      <c r="C191" s="201"/>
      <c r="D191" s="201"/>
      <c r="E191" s="201"/>
      <c r="F191" s="196" t="s">
        <v>489</v>
      </c>
      <c r="G191" s="182"/>
      <c r="H191" s="308" t="s">
        <v>490</v>
      </c>
      <c r="I191" s="308"/>
      <c r="J191" s="308"/>
      <c r="K191" s="231"/>
    </row>
    <row r="192" spans="2:11" ht="15" customHeight="1">
      <c r="B192" s="230"/>
      <c r="C192" s="201"/>
      <c r="D192" s="201"/>
      <c r="E192" s="201"/>
      <c r="F192" s="196" t="s">
        <v>491</v>
      </c>
      <c r="G192" s="182"/>
      <c r="H192" s="308" t="s">
        <v>627</v>
      </c>
      <c r="I192" s="308"/>
      <c r="J192" s="308"/>
      <c r="K192" s="231"/>
    </row>
    <row r="193" spans="2:11" ht="15" customHeight="1">
      <c r="B193" s="230"/>
      <c r="C193" s="201"/>
      <c r="D193" s="201"/>
      <c r="E193" s="201"/>
      <c r="F193" s="232"/>
      <c r="G193" s="182"/>
      <c r="H193" s="233"/>
      <c r="I193" s="233"/>
      <c r="J193" s="233"/>
      <c r="K193" s="231"/>
    </row>
    <row r="194" spans="2:11" ht="15" customHeight="1">
      <c r="B194" s="230"/>
      <c r="C194" s="177" t="s">
        <v>607</v>
      </c>
      <c r="D194" s="201"/>
      <c r="E194" s="201"/>
      <c r="F194" s="196">
        <v>1</v>
      </c>
      <c r="G194" s="182"/>
      <c r="H194" s="308" t="s">
        <v>628</v>
      </c>
      <c r="I194" s="308"/>
      <c r="J194" s="308"/>
      <c r="K194" s="231"/>
    </row>
    <row r="195" spans="2:11" ht="15" customHeight="1">
      <c r="B195" s="230"/>
      <c r="C195" s="201"/>
      <c r="D195" s="201"/>
      <c r="E195" s="201"/>
      <c r="F195" s="196">
        <v>2</v>
      </c>
      <c r="G195" s="182"/>
      <c r="H195" s="308" t="s">
        <v>629</v>
      </c>
      <c r="I195" s="308"/>
      <c r="J195" s="308"/>
      <c r="K195" s="231"/>
    </row>
    <row r="196" spans="2:11" ht="15" customHeight="1">
      <c r="B196" s="230"/>
      <c r="C196" s="201"/>
      <c r="D196" s="201"/>
      <c r="E196" s="201"/>
      <c r="F196" s="196">
        <v>3</v>
      </c>
      <c r="G196" s="182"/>
      <c r="H196" s="308" t="s">
        <v>630</v>
      </c>
      <c r="I196" s="308"/>
      <c r="J196" s="308"/>
      <c r="K196" s="231"/>
    </row>
    <row r="197" spans="2:11" ht="15" customHeight="1">
      <c r="B197" s="230"/>
      <c r="C197" s="201"/>
      <c r="D197" s="201"/>
      <c r="E197" s="201"/>
      <c r="F197" s="196">
        <v>4</v>
      </c>
      <c r="G197" s="182"/>
      <c r="H197" s="308" t="s">
        <v>631</v>
      </c>
      <c r="I197" s="308"/>
      <c r="J197" s="308"/>
      <c r="K197" s="231"/>
    </row>
    <row r="198" spans="2:11" ht="12.75" customHeight="1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Haman Miroslav</cp:lastModifiedBy>
  <dcterms:modified xsi:type="dcterms:W3CDTF">2015-03-30T09:58:25Z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