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00_Rozdělané zakázky\224026-35 - Rekonstrukce OS a ohřevu TV v objektu B\09_Final PD na CD\13_Finál PD 1,2,3,4. etapa 05.06.2025\2. Etapa\"/>
    </mc:Choice>
  </mc:AlternateContent>
  <xr:revisionPtr revIDLastSave="0" documentId="13_ncr:1_{B4633EB7-F812-437A-9581-0EE5C5C67C4C}" xr6:coauthVersionLast="47" xr6:coauthVersionMax="47" xr10:uidLastSave="{00000000-0000-0000-0000-000000000000}"/>
  <bookViews>
    <workbookView xWindow="38280" yWindow="-105" windowWidth="38640" windowHeight="211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01 Pol'!$A$1:$Y$51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G42" i="1"/>
  <c r="F42" i="1"/>
  <c r="G41" i="1"/>
  <c r="F41" i="1"/>
  <c r="G39" i="1"/>
  <c r="F39" i="1"/>
  <c r="G50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G8" i="12" s="1"/>
  <c r="I10" i="12"/>
  <c r="K10" i="12"/>
  <c r="O10" i="12"/>
  <c r="Q10" i="12"/>
  <c r="V10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4" i="12"/>
  <c r="G13" i="12" s="1"/>
  <c r="I14" i="12"/>
  <c r="I13" i="12" s="1"/>
  <c r="K14" i="12"/>
  <c r="K13" i="12" s="1"/>
  <c r="M14" i="12"/>
  <c r="O14" i="12"/>
  <c r="O13" i="12" s="1"/>
  <c r="Q14" i="12"/>
  <c r="Q13" i="12" s="1"/>
  <c r="V14" i="12"/>
  <c r="G15" i="12"/>
  <c r="I15" i="12"/>
  <c r="K15" i="12"/>
  <c r="M15" i="12"/>
  <c r="O15" i="12"/>
  <c r="Q15" i="12"/>
  <c r="V15" i="12"/>
  <c r="G16" i="12"/>
  <c r="I16" i="12"/>
  <c r="K16" i="12"/>
  <c r="M16" i="12"/>
  <c r="O16" i="12"/>
  <c r="Q16" i="12"/>
  <c r="V16" i="12"/>
  <c r="V13" i="12" s="1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V29" i="12"/>
  <c r="G30" i="12"/>
  <c r="G29" i="12" s="1"/>
  <c r="I30" i="12"/>
  <c r="I29" i="12" s="1"/>
  <c r="K30" i="12"/>
  <c r="K29" i="12" s="1"/>
  <c r="M30" i="12"/>
  <c r="M29" i="12" s="1"/>
  <c r="O30" i="12"/>
  <c r="Q30" i="12"/>
  <c r="V30" i="12"/>
  <c r="G31" i="12"/>
  <c r="I31" i="12"/>
  <c r="K31" i="12"/>
  <c r="M31" i="12"/>
  <c r="O31" i="12"/>
  <c r="Q31" i="12"/>
  <c r="V31" i="12"/>
  <c r="G33" i="12"/>
  <c r="I33" i="12"/>
  <c r="K33" i="12"/>
  <c r="M33" i="12"/>
  <c r="O33" i="12"/>
  <c r="O29" i="12" s="1"/>
  <c r="Q33" i="12"/>
  <c r="Q29" i="12" s="1"/>
  <c r="V33" i="12"/>
  <c r="G35" i="12"/>
  <c r="G34" i="12" s="1"/>
  <c r="I35" i="12"/>
  <c r="I34" i="12" s="1"/>
  <c r="K35" i="12"/>
  <c r="K34" i="12" s="1"/>
  <c r="M35" i="12"/>
  <c r="O35" i="12"/>
  <c r="O34" i="12" s="1"/>
  <c r="Q35" i="12"/>
  <c r="Q34" i="12" s="1"/>
  <c r="V35" i="12"/>
  <c r="V34" i="12" s="1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I40" i="12"/>
  <c r="K40" i="12"/>
  <c r="M40" i="12"/>
  <c r="O40" i="12"/>
  <c r="Q40" i="12"/>
  <c r="V40" i="12"/>
  <c r="G42" i="12"/>
  <c r="G41" i="12" s="1"/>
  <c r="I42" i="12"/>
  <c r="I41" i="12" s="1"/>
  <c r="K42" i="12"/>
  <c r="K41" i="12" s="1"/>
  <c r="M42" i="12"/>
  <c r="O42" i="12"/>
  <c r="O41" i="12" s="1"/>
  <c r="Q42" i="12"/>
  <c r="Q41" i="12" s="1"/>
  <c r="V42" i="12"/>
  <c r="V41" i="12" s="1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I48" i="12"/>
  <c r="K48" i="12"/>
  <c r="M48" i="12"/>
  <c r="O48" i="12"/>
  <c r="Q48" i="12"/>
  <c r="V48" i="12"/>
  <c r="AE50" i="12"/>
  <c r="I20" i="1"/>
  <c r="I19" i="1"/>
  <c r="I18" i="1"/>
  <c r="I17" i="1"/>
  <c r="I16" i="1"/>
  <c r="I58" i="1"/>
  <c r="J56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7" i="1" l="1"/>
  <c r="J54" i="1"/>
  <c r="J55" i="1"/>
  <c r="J53" i="1"/>
  <c r="G26" i="1"/>
  <c r="A26" i="1"/>
  <c r="G28" i="1"/>
  <c r="G23" i="1"/>
  <c r="M13" i="12"/>
  <c r="M34" i="12"/>
  <c r="M41" i="12"/>
  <c r="M10" i="12"/>
  <c r="M8" i="12" s="1"/>
  <c r="AF50" i="12"/>
  <c r="I21" i="1"/>
  <c r="I39" i="1"/>
  <c r="I43" i="1" s="1"/>
  <c r="J58" i="1" l="1"/>
  <c r="A23" i="1"/>
  <c r="J39" i="1"/>
  <c r="J43" i="1" s="1"/>
  <c r="J42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Chylík Jiří</author>
  </authors>
  <commentList>
    <comment ref="S6" authorId="0" shapeId="0" xr:uid="{7E3A1919-C27F-421C-B40B-CED7B4FAB11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682776-132D-4F3C-9B68-9BBAE371EEB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<sst xmlns="http://schemas.openxmlformats.org/spreadsheetml/2006/main" count="446" uniqueCount="197">
  <si>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</si>
  <si>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</si>
  <si>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</si>
  <si>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</si>
  <si>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</si>
  <si>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</si>
  <si>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</si>
  <si>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</si>
  <si>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</si>
  <si>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</si>
  <si>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</si>
  <si>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</si>
  <si>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</si>
  <si>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</si>
  <si>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</si>
  <si>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</si>
  <si>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</si>
  <si>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</si>
  <si>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</si>
  <si>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</si>
  <si>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</si>
  <si>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</si>
  <si>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</si>
  <si>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</si>
  <si>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</si>
  <si>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</si>
  <si>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</si>
  <si>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</si>
  <si>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</si>
  <si>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</si>
  <si>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</si>
  <si>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</si>
  <si>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</si>
  <si>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</si>
  <si>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</si>
  <si>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</si>
  <si>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</si>
  <si>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</si>
  <si>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</si>
  <si>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</si>
  <si>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</si>
  <si>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</si>
  <si>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</si>
  <si>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</si>
  <si>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MĚŘENÍ A REGULACE</t>
  </si>
  <si>
    <t>02</t>
  </si>
  <si>
    <t>2. etapa - Chodba v jižním křídle 5.NP</t>
  </si>
  <si>
    <t>Objekt:</t>
  </si>
  <si>
    <t>Rozpočet:</t>
  </si>
  <si>
    <t>224026-35</t>
  </si>
  <si>
    <t>Rekonstrukce otopné soustavy a ohřevu teplé vody v objektu B</t>
  </si>
  <si>
    <t>Stavba</t>
  </si>
  <si>
    <t>Stavební objekt</t>
  </si>
  <si>
    <t>Celkem za stavbu</t>
  </si>
  <si>
    <t>CZK</t>
  </si>
  <si>
    <t>#POPS</t>
  </si>
  <si>
    <t>Popis stavby: 224026-35 - Rekonstrukce otopné soustavy a ohřevu teplé vody v objektu B</t>
  </si>
  <si>
    <t>#POPO</t>
  </si>
  <si>
    <t>Popis objektu: 02 - 2. etapa - Chodba v jižním křídle 5.NP</t>
  </si>
  <si>
    <t>#POPR</t>
  </si>
  <si>
    <t>Popis rozpočtu: 01 - MĚŘENÍ A REGULACE</t>
  </si>
  <si>
    <t>Rekapitulace dílů</t>
  </si>
  <si>
    <t>Typ dílu</t>
  </si>
  <si>
    <t>MaR_HW</t>
  </si>
  <si>
    <t>Hardware</t>
  </si>
  <si>
    <t>MAR_KT</t>
  </si>
  <si>
    <t>Kabelové trasy, kabely</t>
  </si>
  <si>
    <t>MAR_OE</t>
  </si>
  <si>
    <t>Ostatní elektro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</si>
  <si>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</si>
  <si>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</si>
  <si>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</si>
  <si>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</si>
  <si>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</si>
  <si>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</si>
  <si>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</si>
  <si>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</si>
  <si>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</si>
  <si>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</si>
  <si>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</si>
  <si>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</si>
  <si>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</si>
  <si>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</si>
  <si>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</si>
  <si>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</si>
  <si>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</si>
  <si>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</si>
  <si>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</si>
  <si>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</si>
  <si>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</si>
  <si>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</si>
  <si>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</si>
  <si>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</si>
  <si>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</si>
  <si>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</si>
  <si>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</si>
  <si>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</si>
  <si>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</si>
  <si>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</si>
  <si>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</si>
  <si>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HW-IO-824A</t>
  </si>
  <si>
    <t>Digitální výstupní modul - 6 DO</t>
  </si>
  <si>
    <t>ks</t>
  </si>
  <si>
    <t>Vlastní</t>
  </si>
  <si>
    <t>Indiv</t>
  </si>
  <si>
    <t>Specifikace</t>
  </si>
  <si>
    <t>Běžná</t>
  </si>
  <si>
    <t>POL3_0</t>
  </si>
  <si>
    <t>HW-311</t>
  </si>
  <si>
    <t>Montáž a zapojení rozšiřujícího modulu (osazení v rámci výroby rozvaděče IRC MaR, zapojení dle, dílenské dokumentace)</t>
  </si>
  <si>
    <t>Práce</t>
  </si>
  <si>
    <t>POL1_9</t>
  </si>
  <si>
    <t>HW-CLNXEH26ND</t>
  </si>
  <si>
    <t>Regulátor PLC včetně licence - integrované 10UI, 4AO, 4DI, 8DO, podpora BACnet IP, BACnet MS/TP,, Panel-Bus, Meter-Bus, ModBus RTU, Modbus TCP, LonWorks, webserwer - výstup pro displej</t>
  </si>
  <si>
    <t>HW-310</t>
  </si>
  <si>
    <t>Montáž a zapojení regulátoru (osazení v rámci výroby rozvaděče MaR DT01, zapojení dle dílenské, dokumentace)</t>
  </si>
  <si>
    <t>KT-202</t>
  </si>
  <si>
    <t>Kabel sdělovací stíněný bezhalogenový  J-H(St)H 2x2x0,8</t>
  </si>
  <si>
    <t>m</t>
  </si>
  <si>
    <t>KT-203</t>
  </si>
  <si>
    <t>Kabel sdělovací s Cu jádrem bezhalogenový JHTH 2 x 1 mm</t>
  </si>
  <si>
    <t>KT-201</t>
  </si>
  <si>
    <t>Instalační kabel CAT6 UTP LSOH LSOHFR B2ca s1a d1 a1</t>
  </si>
  <si>
    <t>341118551R</t>
  </si>
  <si>
    <t>kabel 1-CXKH-R; bezhalogenový oheňretardující silový; pevné uložení v obyčejném popř.vlhkém prostředí; Cu jádro kulaté jednodrátové (RE); počet a průřez žil 5x2,5mm2; vnější průměr 12,0 mm; teplota použití -15 až 90 °C; max.provoz.teplota při zkratu 250 °C; min.teplota pokládky -5 °C; splňuje požadavky na požární odolnost; barva pláště oranžová</t>
  </si>
  <si>
    <t>SPCM</t>
  </si>
  <si>
    <t>RTS 25/ I</t>
  </si>
  <si>
    <t>KT-101</t>
  </si>
  <si>
    <t>Lišta hranatá bezhalogenová LH 60 x 40 mm, HF_HD, délka 2 m</t>
  </si>
  <si>
    <t>220301023R00</t>
  </si>
  <si>
    <t>Lišta elektroinstalační L 70</t>
  </si>
  <si>
    <t>M21-006</t>
  </si>
  <si>
    <t>Průchod kruhový do D5 zdivem</t>
  </si>
  <si>
    <t>M21-001</t>
  </si>
  <si>
    <t>Průchod kruhový do D10 zdivem/stropem - beton</t>
  </si>
  <si>
    <t>(PRŮRAZ Č.10)</t>
  </si>
  <si>
    <t>POP</t>
  </si>
  <si>
    <t>974082116R00</t>
  </si>
  <si>
    <t>Vysekání rýh pro vodiče v omítce stěn  z jakékoliv malty vápenné nebo vápenocementové, šířky do 150 mm</t>
  </si>
  <si>
    <t>801-3</t>
  </si>
  <si>
    <t>včetně pomocného lešení o výšce podlahy do 1900 mm a pro zatížení do 1,5 kPa  (150 kg/m2),</t>
  </si>
  <si>
    <t>SPI</t>
  </si>
  <si>
    <t>3457114703R</t>
  </si>
  <si>
    <t>Trubka elektroinstalační - kabelová chránička; ohebná; kombinovaný hladký a vlnitý povrch; materiál: HDPE; bezhalogenový; de = 75,0 mm; di = 61,0 mm; odolnost proti stlačení: 450 N/20 cm; RtF: A1</t>
  </si>
  <si>
    <t>222260535R00</t>
  </si>
  <si>
    <t>Montáž trubky elektroinstalační kovové, ohebné, průměr 48 mm, uložené volně nebo pod omítku</t>
  </si>
  <si>
    <t>M22</t>
  </si>
  <si>
    <t>222281301R00</t>
  </si>
  <si>
    <t>JYTY 1 mm - CYKY do 2,5 mm, 2-5 žil, v trubkách</t>
  </si>
  <si>
    <t>210100001R00</t>
  </si>
  <si>
    <t>Ukončení vodičů  v rozvaděči včetně zapojení a vodičové koncovky,  , průřez do 2,5 mm2</t>
  </si>
  <si>
    <t>M21</t>
  </si>
  <si>
    <t>OE-004</t>
  </si>
  <si>
    <t>Drobný elektroinstalační a spojovací materiál (vazací pásky, hmoždinky, vruty, závitové tyče, wago, svorky, instalační krabice, popisky, popisovače, barevné lepící pásky…)</t>
  </si>
  <si>
    <t>IRC DT03-MaR+SI 45166013-5066</t>
  </si>
  <si>
    <t>Zapuštěný rozvaděč pod omítku 1200x600x260, IP43, protipožární odolnost EI30, IN=40A, IkS=8,0kA,, přívod a vývody vrchem, barva dle standardu investora, s přepěťovou ochranou, jištěním silového</t>
  </si>
  <si>
    <t>přívodu, výstrojí pro IRC, částí MaR dle výrobní dokumentace, IRC regulace</t>
  </si>
  <si>
    <t>650031119R00</t>
  </si>
  <si>
    <t>Osazení rozvodnice do výklenku, pl. do 1,0 m2</t>
  </si>
  <si>
    <t>M65</t>
  </si>
  <si>
    <t>2 13</t>
  </si>
  <si>
    <t>Koordinační činnost dodavatele v rámci stavby, včetně koordinační činnosti se subdodavateli, ostatními zhotoviteli, objednatelem a uživatelem stavby</t>
  </si>
  <si>
    <t>soubor</t>
  </si>
  <si>
    <t>2 07</t>
  </si>
  <si>
    <t>Vymezení řešeného prostoru stavebního objektu a vymezení transportních tras stavebního materiálu</t>
  </si>
  <si>
    <t>2 09</t>
  </si>
  <si>
    <t>Provozní opatření po dobu výstavby pozn. zhotovitel je povinen respektovat provoz investora, modernizace bude probíhat za plného obsazení budov a provozu objednatele</t>
  </si>
  <si>
    <t>2 14</t>
  </si>
  <si>
    <t>Fotodokumentace postupu prací - 2 x týdně, elektronicky</t>
  </si>
  <si>
    <t>005121 R</t>
  </si>
  <si>
    <t>Zařízení staveniště</t>
  </si>
  <si>
    <t>VRN</t>
  </si>
  <si>
    <t>POL99_</t>
  </si>
  <si>
    <t>2 10</t>
  </si>
  <si>
    <t>Zajištění pravidelného úklidu všech řešených prostor včetně navazujících komunikačních a transp., prostor, včetně závěrečného úklidu stavby</t>
  </si>
  <si>
    <t>hod</t>
  </si>
  <si>
    <t>61-02</t>
  </si>
  <si>
    <t>Začištění, vyspravení a doplnění stávajících konstrukcí po provedení bouracích prací a prostupů</t>
  </si>
  <si>
    <t>OE-104</t>
  </si>
  <si>
    <t>Dílenská dokumentace rozvaděče</t>
  </si>
  <si>
    <t>OE-105</t>
  </si>
  <si>
    <t>Projektová dokumentace skutečného stavu</t>
  </si>
  <si>
    <t>713551312R00</t>
  </si>
  <si>
    <t xml:space="preserve">Protipožární kabelové přepážky Protipožární kabelové ucpávky EI 90, do d 160 mm (140 x 140 mm) </t>
  </si>
  <si>
    <t>800-713</t>
  </si>
  <si>
    <t>941955003R00</t>
  </si>
  <si>
    <t>Lešení lehké pracovní pomocné pomocné, o výšce lešeňové podlahy přes 1,9 do 2,5 m</t>
  </si>
  <si>
    <t>m2</t>
  </si>
  <si>
    <t>800-3</t>
  </si>
  <si>
    <t>OE-108</t>
  </si>
  <si>
    <t>Ostatní režijní náklady</t>
  </si>
  <si>
    <t>SUM</t>
  </si>
  <si>
    <t>END</t>
  </si>
  <si>
    <t>Mendelova univerzita v Brně</t>
  </si>
  <si>
    <t>Zemědelská 1665/1</t>
  </si>
  <si>
    <t>CZ62156489</t>
  </si>
  <si>
    <t>613 00, Brno - Černá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</si>
</sst>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Font="1" applyBorder="1" applyAlignment="1">
      <alignment horizontal="left" vertical="top" wrapText="1"/>
    </xf>
    <xf numFmtId="0" fontId="16" fillId="0" borderId="18" xfId="0" applyFont="1" applyBorder="1" applyAlignment="1">
      <alignment vertical="top" wrapText="1"/>
    </xf>
    <xf numFmtId="0" fontId="8" fillId="0" borderId="6" xfId="0" applyFont="1" applyBorder="1" applyAlignment="1">
      <alignment horizontal="left" vertical="center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rno09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7" t="s">
        <v>39</v>
      </c>
      <c r="B2" s="187"/>
      <c r="C2" s="187"/>
      <c r="D2" s="187"/>
      <c r="E2" s="187"/>
      <c r="F2" s="187"/>
      <c r="G2" s="187"/>
    </row>
  </sheetData>
  <sheetProtection algorithmName="SHA-512" hashValue="pZvFrSFcqzXiNcyvwORel3bM24QC59PHl+5IjcWHCn7E99pcDwd6/ZTpN+KK6+IOPb15can+97xcHj48KvYAkg==" saltValue="i4IR7/afdHJ+Oq/YQdSFy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G14" sqref="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19" t="s">
        <v>41</v>
      </c>
      <c r="C1" s="220"/>
      <c r="D1" s="220"/>
      <c r="E1" s="220"/>
      <c r="F1" s="220"/>
      <c r="G1" s="220"/>
      <c r="H1" s="220"/>
      <c r="I1" s="220"/>
      <c r="J1" s="221"/>
    </row>
    <row r="2" spans="1:15" ht="36" customHeight="1" x14ac:dyDescent="0.2">
      <c r="A2" s="2"/>
      <c r="B2" s="77" t="s">
        <v>22</v>
      </c>
      <c r="C2" s="78"/>
      <c r="D2" s="79" t="s">
        <v>49</v>
      </c>
      <c r="E2" s="225" t="s">
        <v>50</v>
      </c>
      <c r="F2" s="226"/>
      <c r="G2" s="226"/>
      <c r="H2" s="226"/>
      <c r="I2" s="226"/>
      <c r="J2" s="227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28" t="s">
        <v>46</v>
      </c>
      <c r="F3" s="229"/>
      <c r="G3" s="229"/>
      <c r="H3" s="229"/>
      <c r="I3" s="229"/>
      <c r="J3" s="230"/>
    </row>
    <row r="4" spans="1:15" ht="23.25" customHeight="1" x14ac:dyDescent="0.2">
      <c r="A4" s="76">
        <v>22122</v>
      </c>
      <c r="B4" s="82" t="s">
        <v>48</v>
      </c>
      <c r="C4" s="83"/>
      <c r="D4" s="84" t="s">
        <v>43</v>
      </c>
      <c r="E4" s="212" t="s">
        <v>44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42</v>
      </c>
      <c r="D5" s="217" t="s">
        <v>193</v>
      </c>
      <c r="E5" s="218"/>
      <c r="F5" s="218"/>
      <c r="G5" s="218"/>
      <c r="H5" s="18" t="s">
        <v>40</v>
      </c>
      <c r="I5" s="22">
        <v>62156489</v>
      </c>
      <c r="J5" s="8"/>
    </row>
    <row r="6" spans="1:15" ht="15.75" customHeight="1" x14ac:dyDescent="0.2">
      <c r="A6" s="2"/>
      <c r="B6" s="28"/>
      <c r="C6" s="55"/>
      <c r="D6" s="217" t="s">
        <v>194</v>
      </c>
      <c r="E6" s="218"/>
      <c r="F6" s="218"/>
      <c r="G6" s="218"/>
      <c r="H6" s="18" t="s">
        <v>34</v>
      </c>
      <c r="I6" s="22" t="s">
        <v>195</v>
      </c>
      <c r="J6" s="8"/>
    </row>
    <row r="7" spans="1:15" ht="15.75" customHeight="1" x14ac:dyDescent="0.2">
      <c r="A7" s="2"/>
      <c r="B7" s="29"/>
      <c r="C7" s="56"/>
      <c r="D7" s="251" t="s">
        <v>196</v>
      </c>
      <c r="E7" s="251"/>
      <c r="F7" s="251"/>
      <c r="G7" s="25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2"/>
      <c r="E11" s="232"/>
      <c r="F11" s="232"/>
      <c r="G11" s="232"/>
      <c r="H11" s="18" t="s">
        <v>40</v>
      </c>
      <c r="I11" s="85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1"/>
      <c r="F15" s="231"/>
      <c r="G15" s="233"/>
      <c r="H15" s="233"/>
      <c r="I15" s="233" t="s">
        <v>29</v>
      </c>
      <c r="J15" s="234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SUMIF(F53:F57,A16,I53:I57)+SUMIF(F53:F57,"PSU",I53:I57)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SUMIF(F53:F57,A17,I53:I57)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SUMIF(F53:F57,A18,I53:I57)</f>
        <v>0</v>
      </c>
      <c r="J18" s="202"/>
    </row>
    <row r="19" spans="1:10" ht="23.25" customHeight="1" x14ac:dyDescent="0.2">
      <c r="A19" s="139" t="s">
        <v>69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SUMIF(F53:F57,A19,I53:I57)</f>
        <v>0</v>
      </c>
      <c r="J19" s="202"/>
    </row>
    <row r="20" spans="1:10" ht="23.25" customHeight="1" x14ac:dyDescent="0.2">
      <c r="A20" s="139" t="s">
        <v>70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SUMIF(F53:F57,A20,I53:I57)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03"/>
      <c r="F21" s="235"/>
      <c r="G21" s="203"/>
      <c r="H21" s="235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196">
        <f>A23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2">
        <f>A25</f>
        <v>0</v>
      </c>
      <c r="H26" s="223"/>
      <c r="I26" s="223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4">
        <f>CenaCelkem-(ZakladDPHSni+DPHSni+ZakladDPHZakl+DPHZakl)</f>
        <v>0</v>
      </c>
      <c r="H27" s="224"/>
      <c r="I27" s="224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6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5">
        <f>A27</f>
        <v>0</v>
      </c>
      <c r="H29" s="205"/>
      <c r="I29" s="205"/>
      <c r="J29" s="119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190"/>
      <c r="D39" s="190"/>
      <c r="E39" s="190"/>
      <c r="F39" s="99">
        <f>'02 01 Pol'!AE50</f>
        <v>0</v>
      </c>
      <c r="G39" s="100">
        <f>'02 01 Pol'!AF50</f>
        <v>0</v>
      </c>
      <c r="H39" s="101">
        <f>(F39*SazbaDPH1/100)+(G39*SazbaDPH2/100)</f>
        <v>0</v>
      </c>
      <c r="I39" s="101">
        <f>F39+G39+H39</f>
        <v>0</v>
      </c>
      <c r="J39" s="102" t="str">
        <f>IF(_xlfn.SINGLE(CenaCelkemVypocet)=0,"",I39/_xlfn.SINGLE(CenaCelkemVypocet)*100)</f>
        <v/>
      </c>
    </row>
    <row r="40" spans="1:10" ht="25.5" hidden="1" customHeight="1" x14ac:dyDescent="0.2">
      <c r="A40" s="88">
        <v>2</v>
      </c>
      <c r="B40" s="103"/>
      <c r="C40" s="191" t="s">
        <v>52</v>
      </c>
      <c r="D40" s="191"/>
      <c r="E40" s="19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45</v>
      </c>
      <c r="C41" s="191" t="s">
        <v>46</v>
      </c>
      <c r="D41" s="191"/>
      <c r="E41" s="191"/>
      <c r="F41" s="104">
        <f>'02 01 Pol'!AE50</f>
        <v>0</v>
      </c>
      <c r="G41" s="105">
        <f>'02 01 Pol'!AF50</f>
        <v>0</v>
      </c>
      <c r="H41" s="105">
        <f>(F41*SazbaDPH1/100)+(G41*SazbaDPH2/100)</f>
        <v>0</v>
      </c>
      <c r="I41" s="105">
        <f>F41+G41+H41</f>
        <v>0</v>
      </c>
      <c r="J41" s="106" t="str">
        <f>IF(_xlfn.SINGLE(CenaCelkemVypocet)=0,"",I41/_xlfn.SINGLE(CenaCelkemVypocet)*100)</f>
        <v/>
      </c>
    </row>
    <row r="42" spans="1:10" ht="25.5" hidden="1" customHeight="1" x14ac:dyDescent="0.2">
      <c r="A42" s="88">
        <v>3</v>
      </c>
      <c r="B42" s="107" t="s">
        <v>43</v>
      </c>
      <c r="C42" s="190" t="s">
        <v>44</v>
      </c>
      <c r="D42" s="190"/>
      <c r="E42" s="190"/>
      <c r="F42" s="108">
        <f>'02 01 Pol'!AE50</f>
        <v>0</v>
      </c>
      <c r="G42" s="101">
        <f>'02 01 Pol'!AF50</f>
        <v>0</v>
      </c>
      <c r="H42" s="101">
        <f>(F42*SazbaDPH1/100)+(G42*SazbaDPH2/100)</f>
        <v>0</v>
      </c>
      <c r="I42" s="101">
        <f>F42+G42+H42</f>
        <v>0</v>
      </c>
      <c r="J42" s="102" t="str">
        <f>IF(_xlfn.SINGLE(CenaCelkemVypocet)=0,"",I42/_xlfn.SINGLE(CenaCelkemVypocet)*100)</f>
        <v/>
      </c>
    </row>
    <row r="43" spans="1:10" ht="25.5" hidden="1" customHeight="1" x14ac:dyDescent="0.2">
      <c r="A43" s="88"/>
      <c r="B43" s="192" t="s">
        <v>53</v>
      </c>
      <c r="C43" s="193"/>
      <c r="D43" s="193"/>
      <c r="E43" s="19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20" t="s">
        <v>61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62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63</v>
      </c>
      <c r="C53" s="188" t="s">
        <v>64</v>
      </c>
      <c r="D53" s="189"/>
      <c r="E53" s="189"/>
      <c r="F53" s="135" t="s">
        <v>26</v>
      </c>
      <c r="G53" s="136"/>
      <c r="H53" s="136"/>
      <c r="I53" s="136">
        <f>'02 01 Pol'!G8</f>
        <v>0</v>
      </c>
      <c r="J53" s="132" t="str">
        <f>IF(I58=0,"",I53/I58*100)</f>
        <v/>
      </c>
    </row>
    <row r="54" spans="1:10" ht="36.75" customHeight="1" x14ac:dyDescent="0.2">
      <c r="A54" s="123"/>
      <c r="B54" s="128" t="s">
        <v>65</v>
      </c>
      <c r="C54" s="188" t="s">
        <v>66</v>
      </c>
      <c r="D54" s="189"/>
      <c r="E54" s="189"/>
      <c r="F54" s="135" t="s">
        <v>26</v>
      </c>
      <c r="G54" s="136"/>
      <c r="H54" s="136"/>
      <c r="I54" s="136">
        <f>'02 01 Pol'!G13</f>
        <v>0</v>
      </c>
      <c r="J54" s="132" t="str">
        <f>IF(I58=0,"",I54/I58*100)</f>
        <v/>
      </c>
    </row>
    <row r="55" spans="1:10" ht="36.75" customHeight="1" x14ac:dyDescent="0.2">
      <c r="A55" s="123"/>
      <c r="B55" s="128" t="s">
        <v>67</v>
      </c>
      <c r="C55" s="188" t="s">
        <v>68</v>
      </c>
      <c r="D55" s="189"/>
      <c r="E55" s="189"/>
      <c r="F55" s="135" t="s">
        <v>26</v>
      </c>
      <c r="G55" s="136"/>
      <c r="H55" s="136"/>
      <c r="I55" s="136">
        <f>'02 01 Pol'!G29</f>
        <v>0</v>
      </c>
      <c r="J55" s="132" t="str">
        <f>IF(I58=0,"",I55/I58*100)</f>
        <v/>
      </c>
    </row>
    <row r="56" spans="1:10" ht="36.75" customHeight="1" x14ac:dyDescent="0.2">
      <c r="A56" s="123"/>
      <c r="B56" s="128" t="s">
        <v>69</v>
      </c>
      <c r="C56" s="188" t="s">
        <v>27</v>
      </c>
      <c r="D56" s="189"/>
      <c r="E56" s="189"/>
      <c r="F56" s="135" t="s">
        <v>69</v>
      </c>
      <c r="G56" s="136"/>
      <c r="H56" s="136"/>
      <c r="I56" s="136">
        <f>'02 01 Pol'!G34</f>
        <v>0</v>
      </c>
      <c r="J56" s="132" t="str">
        <f>IF(I58=0,"",I56/I58*100)</f>
        <v/>
      </c>
    </row>
    <row r="57" spans="1:10" ht="36.75" customHeight="1" x14ac:dyDescent="0.2">
      <c r="A57" s="123"/>
      <c r="B57" s="128" t="s">
        <v>70</v>
      </c>
      <c r="C57" s="188" t="s">
        <v>28</v>
      </c>
      <c r="D57" s="189"/>
      <c r="E57" s="189"/>
      <c r="F57" s="135" t="s">
        <v>70</v>
      </c>
      <c r="G57" s="136"/>
      <c r="H57" s="136"/>
      <c r="I57" s="136">
        <f>'02 01 Pol'!G41</f>
        <v>0</v>
      </c>
      <c r="J57" s="132" t="str">
        <f>IF(I58=0,"",I57/I58*100)</f>
        <v/>
      </c>
    </row>
    <row r="58" spans="1:10" ht="25.5" customHeight="1" x14ac:dyDescent="0.2">
      <c r="A58" s="124"/>
      <c r="B58" s="129" t="s">
        <v>1</v>
      </c>
      <c r="C58" s="130"/>
      <c r="D58" s="131"/>
      <c r="E58" s="131"/>
      <c r="F58" s="137"/>
      <c r="G58" s="138"/>
      <c r="H58" s="138"/>
      <c r="I58" s="138">
        <f>SUM(I53:I57)</f>
        <v>0</v>
      </c>
      <c r="J58" s="133">
        <f>SUM(J53:J57)</f>
        <v>0</v>
      </c>
    </row>
    <row r="59" spans="1:10" x14ac:dyDescent="0.2">
      <c r="F59" s="87"/>
      <c r="G59" s="87"/>
      <c r="H59" s="87"/>
      <c r="I59" s="87"/>
      <c r="J59" s="134"/>
    </row>
    <row r="60" spans="1:10" x14ac:dyDescent="0.2">
      <c r="F60" s="87"/>
      <c r="G60" s="87"/>
      <c r="H60" s="87"/>
      <c r="I60" s="87"/>
      <c r="J60" s="134"/>
    </row>
    <row r="61" spans="1:10" x14ac:dyDescent="0.2">
      <c r="F61" s="87"/>
      <c r="G61" s="87"/>
      <c r="H61" s="87"/>
      <c r="I61" s="87"/>
      <c r="J61" s="134"/>
    </row>
  </sheetData>
  <sheetProtection algorithmName="SHA-512" hashValue="sob+fSIC7mdDRhXhUcV5j8ZBNKq3R7Xsm3kSq6+5+TNvOMjv6ILScMs1qrJYzwgLbfdrK7Zps65mSeF7Nnj11A==" saltValue="VzCjN23C9pJA8gOrYDFil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D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50" t="s">
        <v>7</v>
      </c>
      <c r="B2" s="49"/>
      <c r="C2" s="238"/>
      <c r="D2" s="238"/>
      <c r="E2" s="238"/>
      <c r="F2" s="238"/>
      <c r="G2" s="239"/>
    </row>
    <row r="3" spans="1:7" ht="24.95" customHeight="1" x14ac:dyDescent="0.2">
      <c r="A3" s="50" t="s">
        <v>8</v>
      </c>
      <c r="B3" s="49"/>
      <c r="C3" s="238"/>
      <c r="D3" s="238"/>
      <c r="E3" s="238"/>
      <c r="F3" s="238"/>
      <c r="G3" s="239"/>
    </row>
    <row r="4" spans="1:7" ht="24.95" customHeight="1" x14ac:dyDescent="0.2">
      <c r="A4" s="50" t="s">
        <v>9</v>
      </c>
      <c r="B4" s="49"/>
      <c r="C4" s="238"/>
      <c r="D4" s="238"/>
      <c r="E4" s="238"/>
      <c r="F4" s="238"/>
      <c r="G4" s="239"/>
    </row>
    <row r="5" spans="1:7" x14ac:dyDescent="0.2">
      <c r="B5" s="4"/>
      <c r="C5" s="5"/>
      <c r="D5" s="6"/>
    </row>
  </sheetData>
  <sheetProtection algorithmName="SHA-512" hashValue="I44ByQRE1O8ARM55xQEbz15lImCPXC8yhZt6G73qSjn/y/dNawfwCDTXb0UPisbaDK3rXjA2ZdLKewkwAMIgrA==" saltValue="/3lkwGTTpoiA9w8vLKmls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7C43F-5AC6-4D70-B1D5-09046081041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2" t="s">
        <v>71</v>
      </c>
      <c r="B1" s="242"/>
      <c r="C1" s="242"/>
      <c r="D1" s="242"/>
      <c r="E1" s="242"/>
      <c r="F1" s="242"/>
      <c r="G1" s="242"/>
      <c r="AG1" t="s">
        <v>72</v>
      </c>
    </row>
    <row r="2" spans="1:60" ht="24.95" customHeight="1" x14ac:dyDescent="0.2">
      <c r="A2" s="140" t="s">
        <v>7</v>
      </c>
      <c r="B2" s="49" t="s">
        <v>49</v>
      </c>
      <c r="C2" s="243" t="s">
        <v>50</v>
      </c>
      <c r="D2" s="244"/>
      <c r="E2" s="244"/>
      <c r="F2" s="244"/>
      <c r="G2" s="245"/>
      <c r="AG2" t="s">
        <v>73</v>
      </c>
    </row>
    <row r="3" spans="1:60" ht="24.95" customHeight="1" x14ac:dyDescent="0.2">
      <c r="A3" s="140" t="s">
        <v>8</v>
      </c>
      <c r="B3" s="49" t="s">
        <v>45</v>
      </c>
      <c r="C3" s="243" t="s">
        <v>46</v>
      </c>
      <c r="D3" s="244"/>
      <c r="E3" s="244"/>
      <c r="F3" s="244"/>
      <c r="G3" s="245"/>
      <c r="AC3" s="121" t="s">
        <v>73</v>
      </c>
      <c r="AG3" t="s">
        <v>74</v>
      </c>
    </row>
    <row r="4" spans="1:60" ht="24.95" customHeight="1" x14ac:dyDescent="0.2">
      <c r="A4" s="141" t="s">
        <v>9</v>
      </c>
      <c r="B4" s="142" t="s">
        <v>43</v>
      </c>
      <c r="C4" s="246" t="s">
        <v>44</v>
      </c>
      <c r="D4" s="247"/>
      <c r="E4" s="247"/>
      <c r="F4" s="247"/>
      <c r="G4" s="248"/>
      <c r="AG4" t="s">
        <v>75</v>
      </c>
    </row>
    <row r="5" spans="1:60" x14ac:dyDescent="0.2">
      <c r="D5" s="10"/>
    </row>
    <row r="6" spans="1:60" ht="38.25" x14ac:dyDescent="0.2">
      <c r="A6" s="144" t="s">
        <v>76</v>
      </c>
      <c r="B6" s="146" t="s">
        <v>77</v>
      </c>
      <c r="C6" s="146" t="s">
        <v>78</v>
      </c>
      <c r="D6" s="145" t="s">
        <v>79</v>
      </c>
      <c r="E6" s="144" t="s">
        <v>80</v>
      </c>
      <c r="F6" s="143" t="s">
        <v>81</v>
      </c>
      <c r="G6" s="144" t="s">
        <v>29</v>
      </c>
      <c r="H6" s="147" t="s">
        <v>30</v>
      </c>
      <c r="I6" s="147" t="s">
        <v>82</v>
      </c>
      <c r="J6" s="147" t="s">
        <v>31</v>
      </c>
      <c r="K6" s="147" t="s">
        <v>83</v>
      </c>
      <c r="L6" s="147" t="s">
        <v>84</v>
      </c>
      <c r="M6" s="147" t="s">
        <v>85</v>
      </c>
      <c r="N6" s="147" t="s">
        <v>86</v>
      </c>
      <c r="O6" s="147" t="s">
        <v>87</v>
      </c>
      <c r="P6" s="147" t="s">
        <v>88</v>
      </c>
      <c r="Q6" s="147" t="s">
        <v>89</v>
      </c>
      <c r="R6" s="147" t="s">
        <v>90</v>
      </c>
      <c r="S6" s="147" t="s">
        <v>91</v>
      </c>
      <c r="T6" s="147" t="s">
        <v>92</v>
      </c>
      <c r="U6" s="147" t="s">
        <v>93</v>
      </c>
      <c r="V6" s="147" t="s">
        <v>94</v>
      </c>
      <c r="W6" s="147" t="s">
        <v>95</v>
      </c>
      <c r="X6" s="147" t="s">
        <v>96</v>
      </c>
      <c r="Y6" s="147" t="s">
        <v>97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98</v>
      </c>
      <c r="B8" s="161" t="s">
        <v>63</v>
      </c>
      <c r="C8" s="181" t="s">
        <v>64</v>
      </c>
      <c r="D8" s="162"/>
      <c r="E8" s="163"/>
      <c r="F8" s="164"/>
      <c r="G8" s="164">
        <f>SUMIF(AG9:AG12,"&lt;&gt;NOR",G9:G12)</f>
        <v>0</v>
      </c>
      <c r="H8" s="164"/>
      <c r="I8" s="164">
        <f>SUM(I9:I12)</f>
        <v>0</v>
      </c>
      <c r="J8" s="164"/>
      <c r="K8" s="164">
        <f>SUM(K9:K12)</f>
        <v>0</v>
      </c>
      <c r="L8" s="164"/>
      <c r="M8" s="164">
        <f>SUM(M9:M12)</f>
        <v>0</v>
      </c>
      <c r="N8" s="163"/>
      <c r="O8" s="163">
        <f>SUM(O9:O12)</f>
        <v>0</v>
      </c>
      <c r="P8" s="163"/>
      <c r="Q8" s="163">
        <f>SUM(Q9:Q12)</f>
        <v>0</v>
      </c>
      <c r="R8" s="164"/>
      <c r="S8" s="164"/>
      <c r="T8" s="165"/>
      <c r="U8" s="159"/>
      <c r="V8" s="159">
        <f>SUM(V9:V12)</f>
        <v>0</v>
      </c>
      <c r="W8" s="159"/>
      <c r="X8" s="159"/>
      <c r="Y8" s="159"/>
      <c r="AG8" t="s">
        <v>99</v>
      </c>
    </row>
    <row r="9" spans="1:60" outlineLevel="1" x14ac:dyDescent="0.2">
      <c r="A9" s="174">
        <v>1</v>
      </c>
      <c r="B9" s="175" t="s">
        <v>100</v>
      </c>
      <c r="C9" s="182" t="s">
        <v>101</v>
      </c>
      <c r="D9" s="176" t="s">
        <v>102</v>
      </c>
      <c r="E9" s="177">
        <v>11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103</v>
      </c>
      <c r="T9" s="180" t="s">
        <v>104</v>
      </c>
      <c r="U9" s="158">
        <v>0</v>
      </c>
      <c r="V9" s="158">
        <f>ROUND(E9*U9,2)</f>
        <v>0</v>
      </c>
      <c r="W9" s="158"/>
      <c r="X9" s="158" t="s">
        <v>105</v>
      </c>
      <c r="Y9" s="158" t="s">
        <v>106</v>
      </c>
      <c r="Z9" s="148"/>
      <c r="AA9" s="148"/>
      <c r="AB9" s="148"/>
      <c r="AC9" s="148"/>
      <c r="AD9" s="148"/>
      <c r="AE9" s="148"/>
      <c r="AF9" s="148"/>
      <c r="AG9" s="148" t="s">
        <v>107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74">
        <v>2</v>
      </c>
      <c r="B10" s="175" t="s">
        <v>108</v>
      </c>
      <c r="C10" s="182" t="s">
        <v>109</v>
      </c>
      <c r="D10" s="176" t="s">
        <v>102</v>
      </c>
      <c r="E10" s="177">
        <v>11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103</v>
      </c>
      <c r="T10" s="180" t="s">
        <v>104</v>
      </c>
      <c r="U10" s="158">
        <v>0</v>
      </c>
      <c r="V10" s="158">
        <f>ROUND(E10*U10,2)</f>
        <v>0</v>
      </c>
      <c r="W10" s="158"/>
      <c r="X10" s="158" t="s">
        <v>110</v>
      </c>
      <c r="Y10" s="158" t="s">
        <v>106</v>
      </c>
      <c r="Z10" s="148"/>
      <c r="AA10" s="148"/>
      <c r="AB10" s="148"/>
      <c r="AC10" s="148"/>
      <c r="AD10" s="148"/>
      <c r="AE10" s="148"/>
      <c r="AF10" s="148"/>
      <c r="AG10" s="148" t="s">
        <v>111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33.75" outlineLevel="1" x14ac:dyDescent="0.2">
      <c r="A11" s="174">
        <v>3</v>
      </c>
      <c r="B11" s="175" t="s">
        <v>112</v>
      </c>
      <c r="C11" s="182" t="s">
        <v>113</v>
      </c>
      <c r="D11" s="176" t="s">
        <v>102</v>
      </c>
      <c r="E11" s="177">
        <v>1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77">
        <v>0</v>
      </c>
      <c r="O11" s="177">
        <f>ROUND(E11*N11,2)</f>
        <v>0</v>
      </c>
      <c r="P11" s="177">
        <v>0</v>
      </c>
      <c r="Q11" s="177">
        <f>ROUND(E11*P11,2)</f>
        <v>0</v>
      </c>
      <c r="R11" s="179"/>
      <c r="S11" s="179" t="s">
        <v>103</v>
      </c>
      <c r="T11" s="180" t="s">
        <v>104</v>
      </c>
      <c r="U11" s="158">
        <v>0</v>
      </c>
      <c r="V11" s="158">
        <f>ROUND(E11*U11,2)</f>
        <v>0</v>
      </c>
      <c r="W11" s="158"/>
      <c r="X11" s="158" t="s">
        <v>105</v>
      </c>
      <c r="Y11" s="158" t="s">
        <v>106</v>
      </c>
      <c r="Z11" s="148"/>
      <c r="AA11" s="148"/>
      <c r="AB11" s="148"/>
      <c r="AC11" s="148"/>
      <c r="AD11" s="148"/>
      <c r="AE11" s="148"/>
      <c r="AF11" s="148"/>
      <c r="AG11" s="148" t="s">
        <v>107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74">
        <v>4</v>
      </c>
      <c r="B12" s="175" t="s">
        <v>114</v>
      </c>
      <c r="C12" s="182" t="s">
        <v>115</v>
      </c>
      <c r="D12" s="176" t="s">
        <v>102</v>
      </c>
      <c r="E12" s="177">
        <v>1</v>
      </c>
      <c r="F12" s="178"/>
      <c r="G12" s="179">
        <f>ROUND(E12*F12,2)</f>
        <v>0</v>
      </c>
      <c r="H12" s="178"/>
      <c r="I12" s="179">
        <f>ROUND(E12*H12,2)</f>
        <v>0</v>
      </c>
      <c r="J12" s="178"/>
      <c r="K12" s="179">
        <f>ROUND(E12*J12,2)</f>
        <v>0</v>
      </c>
      <c r="L12" s="179">
        <v>21</v>
      </c>
      <c r="M12" s="179">
        <f>G12*(1+L12/100)</f>
        <v>0</v>
      </c>
      <c r="N12" s="177">
        <v>0</v>
      </c>
      <c r="O12" s="177">
        <f>ROUND(E12*N12,2)</f>
        <v>0</v>
      </c>
      <c r="P12" s="177">
        <v>0</v>
      </c>
      <c r="Q12" s="177">
        <f>ROUND(E12*P12,2)</f>
        <v>0</v>
      </c>
      <c r="R12" s="179"/>
      <c r="S12" s="179" t="s">
        <v>103</v>
      </c>
      <c r="T12" s="180" t="s">
        <v>104</v>
      </c>
      <c r="U12" s="158">
        <v>0</v>
      </c>
      <c r="V12" s="158">
        <f>ROUND(E12*U12,2)</f>
        <v>0</v>
      </c>
      <c r="W12" s="158"/>
      <c r="X12" s="158" t="s">
        <v>110</v>
      </c>
      <c r="Y12" s="158" t="s">
        <v>106</v>
      </c>
      <c r="Z12" s="148"/>
      <c r="AA12" s="148"/>
      <c r="AB12" s="148"/>
      <c r="AC12" s="148"/>
      <c r="AD12" s="148"/>
      <c r="AE12" s="148"/>
      <c r="AF12" s="148"/>
      <c r="AG12" s="148" t="s">
        <v>111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60" t="s">
        <v>98</v>
      </c>
      <c r="B13" s="161" t="s">
        <v>65</v>
      </c>
      <c r="C13" s="181" t="s">
        <v>66</v>
      </c>
      <c r="D13" s="162"/>
      <c r="E13" s="163"/>
      <c r="F13" s="164"/>
      <c r="G13" s="164">
        <f>SUMIF(AG14:AG28,"&lt;&gt;NOR",G14:G28)</f>
        <v>0</v>
      </c>
      <c r="H13" s="164"/>
      <c r="I13" s="164">
        <f>SUM(I14:I28)</f>
        <v>0</v>
      </c>
      <c r="J13" s="164"/>
      <c r="K13" s="164">
        <f>SUM(K14:K28)</f>
        <v>0</v>
      </c>
      <c r="L13" s="164"/>
      <c r="M13" s="164">
        <f>SUM(M14:M28)</f>
        <v>0</v>
      </c>
      <c r="N13" s="163"/>
      <c r="O13" s="163">
        <f>SUM(O14:O28)</f>
        <v>0</v>
      </c>
      <c r="P13" s="163"/>
      <c r="Q13" s="163">
        <f>SUM(Q14:Q28)</f>
        <v>0</v>
      </c>
      <c r="R13" s="164"/>
      <c r="S13" s="164"/>
      <c r="T13" s="165"/>
      <c r="U13" s="159"/>
      <c r="V13" s="159">
        <f>SUM(V14:V28)</f>
        <v>42.720000000000006</v>
      </c>
      <c r="W13" s="159"/>
      <c r="X13" s="159"/>
      <c r="Y13" s="159"/>
      <c r="AG13" t="s">
        <v>99</v>
      </c>
    </row>
    <row r="14" spans="1:60" outlineLevel="1" x14ac:dyDescent="0.2">
      <c r="A14" s="174">
        <v>5</v>
      </c>
      <c r="B14" s="175" t="s">
        <v>116</v>
      </c>
      <c r="C14" s="182" t="s">
        <v>117</v>
      </c>
      <c r="D14" s="176" t="s">
        <v>118</v>
      </c>
      <c r="E14" s="177">
        <v>500</v>
      </c>
      <c r="F14" s="178"/>
      <c r="G14" s="179">
        <f t="shared" ref="G14:G21" si="0">ROUND(E14*F14,2)</f>
        <v>0</v>
      </c>
      <c r="H14" s="178"/>
      <c r="I14" s="179">
        <f t="shared" ref="I14:I21" si="1">ROUND(E14*H14,2)</f>
        <v>0</v>
      </c>
      <c r="J14" s="178"/>
      <c r="K14" s="179">
        <f t="shared" ref="K14:K21" si="2">ROUND(E14*J14,2)</f>
        <v>0</v>
      </c>
      <c r="L14" s="179">
        <v>21</v>
      </c>
      <c r="M14" s="179">
        <f t="shared" ref="M14:M21" si="3">G14*(1+L14/100)</f>
        <v>0</v>
      </c>
      <c r="N14" s="177">
        <v>0</v>
      </c>
      <c r="O14" s="177">
        <f t="shared" ref="O14:O21" si="4">ROUND(E14*N14,2)</f>
        <v>0</v>
      </c>
      <c r="P14" s="177">
        <v>0</v>
      </c>
      <c r="Q14" s="177">
        <f t="shared" ref="Q14:Q21" si="5">ROUND(E14*P14,2)</f>
        <v>0</v>
      </c>
      <c r="R14" s="179"/>
      <c r="S14" s="179" t="s">
        <v>103</v>
      </c>
      <c r="T14" s="180" t="s">
        <v>104</v>
      </c>
      <c r="U14" s="158">
        <v>0</v>
      </c>
      <c r="V14" s="158">
        <f t="shared" ref="V14:V21" si="6">ROUND(E14*U14,2)</f>
        <v>0</v>
      </c>
      <c r="W14" s="158"/>
      <c r="X14" s="158" t="s">
        <v>105</v>
      </c>
      <c r="Y14" s="158" t="s">
        <v>106</v>
      </c>
      <c r="Z14" s="148"/>
      <c r="AA14" s="148"/>
      <c r="AB14" s="148"/>
      <c r="AC14" s="148"/>
      <c r="AD14" s="148"/>
      <c r="AE14" s="148"/>
      <c r="AF14" s="148"/>
      <c r="AG14" s="148" t="s">
        <v>107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6</v>
      </c>
      <c r="B15" s="175" t="s">
        <v>119</v>
      </c>
      <c r="C15" s="182" t="s">
        <v>120</v>
      </c>
      <c r="D15" s="176" t="s">
        <v>118</v>
      </c>
      <c r="E15" s="177">
        <v>380</v>
      </c>
      <c r="F15" s="178"/>
      <c r="G15" s="179">
        <f t="shared" si="0"/>
        <v>0</v>
      </c>
      <c r="H15" s="178"/>
      <c r="I15" s="179">
        <f t="shared" si="1"/>
        <v>0</v>
      </c>
      <c r="J15" s="178"/>
      <c r="K15" s="179">
        <f t="shared" si="2"/>
        <v>0</v>
      </c>
      <c r="L15" s="179">
        <v>21</v>
      </c>
      <c r="M15" s="179">
        <f t="shared" si="3"/>
        <v>0</v>
      </c>
      <c r="N15" s="177">
        <v>0</v>
      </c>
      <c r="O15" s="177">
        <f t="shared" si="4"/>
        <v>0</v>
      </c>
      <c r="P15" s="177">
        <v>0</v>
      </c>
      <c r="Q15" s="177">
        <f t="shared" si="5"/>
        <v>0</v>
      </c>
      <c r="R15" s="179"/>
      <c r="S15" s="179" t="s">
        <v>103</v>
      </c>
      <c r="T15" s="180" t="s">
        <v>104</v>
      </c>
      <c r="U15" s="158">
        <v>0</v>
      </c>
      <c r="V15" s="158">
        <f t="shared" si="6"/>
        <v>0</v>
      </c>
      <c r="W15" s="158"/>
      <c r="X15" s="158" t="s">
        <v>105</v>
      </c>
      <c r="Y15" s="158" t="s">
        <v>106</v>
      </c>
      <c r="Z15" s="148"/>
      <c r="AA15" s="148"/>
      <c r="AB15" s="148"/>
      <c r="AC15" s="148"/>
      <c r="AD15" s="148"/>
      <c r="AE15" s="148"/>
      <c r="AF15" s="148"/>
      <c r="AG15" s="148" t="s">
        <v>107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7</v>
      </c>
      <c r="B16" s="175" t="s">
        <v>121</v>
      </c>
      <c r="C16" s="182" t="s">
        <v>122</v>
      </c>
      <c r="D16" s="176" t="s">
        <v>118</v>
      </c>
      <c r="E16" s="177">
        <v>120</v>
      </c>
      <c r="F16" s="178"/>
      <c r="G16" s="179">
        <f t="shared" si="0"/>
        <v>0</v>
      </c>
      <c r="H16" s="178"/>
      <c r="I16" s="179">
        <f t="shared" si="1"/>
        <v>0</v>
      </c>
      <c r="J16" s="178"/>
      <c r="K16" s="179">
        <f t="shared" si="2"/>
        <v>0</v>
      </c>
      <c r="L16" s="179">
        <v>21</v>
      </c>
      <c r="M16" s="179">
        <f t="shared" si="3"/>
        <v>0</v>
      </c>
      <c r="N16" s="177">
        <v>0</v>
      </c>
      <c r="O16" s="177">
        <f t="shared" si="4"/>
        <v>0</v>
      </c>
      <c r="P16" s="177">
        <v>0</v>
      </c>
      <c r="Q16" s="177">
        <f t="shared" si="5"/>
        <v>0</v>
      </c>
      <c r="R16" s="179"/>
      <c r="S16" s="179" t="s">
        <v>103</v>
      </c>
      <c r="T16" s="180" t="s">
        <v>104</v>
      </c>
      <c r="U16" s="158">
        <v>0</v>
      </c>
      <c r="V16" s="158">
        <f t="shared" si="6"/>
        <v>0</v>
      </c>
      <c r="W16" s="158"/>
      <c r="X16" s="158" t="s">
        <v>105</v>
      </c>
      <c r="Y16" s="158" t="s">
        <v>106</v>
      </c>
      <c r="Z16" s="148"/>
      <c r="AA16" s="148"/>
      <c r="AB16" s="148"/>
      <c r="AC16" s="148"/>
      <c r="AD16" s="148"/>
      <c r="AE16" s="148"/>
      <c r="AF16" s="148"/>
      <c r="AG16" s="148" t="s">
        <v>107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56.25" outlineLevel="1" x14ac:dyDescent="0.2">
      <c r="A17" s="174">
        <v>8</v>
      </c>
      <c r="B17" s="175" t="s">
        <v>123</v>
      </c>
      <c r="C17" s="182" t="s">
        <v>124</v>
      </c>
      <c r="D17" s="176" t="s">
        <v>118</v>
      </c>
      <c r="E17" s="177">
        <v>120</v>
      </c>
      <c r="F17" s="178"/>
      <c r="G17" s="179">
        <f t="shared" si="0"/>
        <v>0</v>
      </c>
      <c r="H17" s="178"/>
      <c r="I17" s="179">
        <f t="shared" si="1"/>
        <v>0</v>
      </c>
      <c r="J17" s="178"/>
      <c r="K17" s="179">
        <f t="shared" si="2"/>
        <v>0</v>
      </c>
      <c r="L17" s="179">
        <v>21</v>
      </c>
      <c r="M17" s="179">
        <f t="shared" si="3"/>
        <v>0</v>
      </c>
      <c r="N17" s="177">
        <v>0</v>
      </c>
      <c r="O17" s="177">
        <f t="shared" si="4"/>
        <v>0</v>
      </c>
      <c r="P17" s="177">
        <v>0</v>
      </c>
      <c r="Q17" s="177">
        <f t="shared" si="5"/>
        <v>0</v>
      </c>
      <c r="R17" s="179" t="s">
        <v>125</v>
      </c>
      <c r="S17" s="179" t="s">
        <v>126</v>
      </c>
      <c r="T17" s="180" t="s">
        <v>104</v>
      </c>
      <c r="U17" s="158">
        <v>0</v>
      </c>
      <c r="V17" s="158">
        <f t="shared" si="6"/>
        <v>0</v>
      </c>
      <c r="W17" s="158"/>
      <c r="X17" s="158" t="s">
        <v>105</v>
      </c>
      <c r="Y17" s="158" t="s">
        <v>106</v>
      </c>
      <c r="Z17" s="148"/>
      <c r="AA17" s="148"/>
      <c r="AB17" s="148"/>
      <c r="AC17" s="148"/>
      <c r="AD17" s="148"/>
      <c r="AE17" s="148"/>
      <c r="AF17" s="148"/>
      <c r="AG17" s="148" t="s">
        <v>107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4">
        <v>9</v>
      </c>
      <c r="B18" s="175" t="s">
        <v>127</v>
      </c>
      <c r="C18" s="182" t="s">
        <v>128</v>
      </c>
      <c r="D18" s="176" t="s">
        <v>118</v>
      </c>
      <c r="E18" s="177">
        <v>35</v>
      </c>
      <c r="F18" s="178"/>
      <c r="G18" s="179">
        <f t="shared" si="0"/>
        <v>0</v>
      </c>
      <c r="H18" s="178"/>
      <c r="I18" s="179">
        <f t="shared" si="1"/>
        <v>0</v>
      </c>
      <c r="J18" s="178"/>
      <c r="K18" s="179">
        <f t="shared" si="2"/>
        <v>0</v>
      </c>
      <c r="L18" s="179">
        <v>21</v>
      </c>
      <c r="M18" s="179">
        <f t="shared" si="3"/>
        <v>0</v>
      </c>
      <c r="N18" s="177">
        <v>0</v>
      </c>
      <c r="O18" s="177">
        <f t="shared" si="4"/>
        <v>0</v>
      </c>
      <c r="P18" s="177">
        <v>0</v>
      </c>
      <c r="Q18" s="177">
        <f t="shared" si="5"/>
        <v>0</v>
      </c>
      <c r="R18" s="179" t="s">
        <v>125</v>
      </c>
      <c r="S18" s="179" t="s">
        <v>126</v>
      </c>
      <c r="T18" s="180" t="s">
        <v>104</v>
      </c>
      <c r="U18" s="158">
        <v>0</v>
      </c>
      <c r="V18" s="158">
        <f t="shared" si="6"/>
        <v>0</v>
      </c>
      <c r="W18" s="158"/>
      <c r="X18" s="158" t="s">
        <v>105</v>
      </c>
      <c r="Y18" s="158" t="s">
        <v>106</v>
      </c>
      <c r="Z18" s="148"/>
      <c r="AA18" s="148"/>
      <c r="AB18" s="148"/>
      <c r="AC18" s="148"/>
      <c r="AD18" s="148"/>
      <c r="AE18" s="148"/>
      <c r="AF18" s="148"/>
      <c r="AG18" s="148" t="s">
        <v>107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10</v>
      </c>
      <c r="B19" s="175" t="s">
        <v>129</v>
      </c>
      <c r="C19" s="182" t="s">
        <v>130</v>
      </c>
      <c r="D19" s="176" t="s">
        <v>118</v>
      </c>
      <c r="E19" s="177">
        <v>35</v>
      </c>
      <c r="F19" s="178"/>
      <c r="G19" s="179">
        <f t="shared" si="0"/>
        <v>0</v>
      </c>
      <c r="H19" s="178"/>
      <c r="I19" s="179">
        <f t="shared" si="1"/>
        <v>0</v>
      </c>
      <c r="J19" s="178"/>
      <c r="K19" s="179">
        <f t="shared" si="2"/>
        <v>0</v>
      </c>
      <c r="L19" s="179">
        <v>21</v>
      </c>
      <c r="M19" s="179">
        <f t="shared" si="3"/>
        <v>0</v>
      </c>
      <c r="N19" s="177">
        <v>0</v>
      </c>
      <c r="O19" s="177">
        <f t="shared" si="4"/>
        <v>0</v>
      </c>
      <c r="P19" s="177">
        <v>0</v>
      </c>
      <c r="Q19" s="177">
        <f t="shared" si="5"/>
        <v>0</v>
      </c>
      <c r="R19" s="179"/>
      <c r="S19" s="179" t="s">
        <v>126</v>
      </c>
      <c r="T19" s="180" t="s">
        <v>104</v>
      </c>
      <c r="U19" s="158">
        <v>0.1</v>
      </c>
      <c r="V19" s="158">
        <f t="shared" si="6"/>
        <v>3.5</v>
      </c>
      <c r="W19" s="158"/>
      <c r="X19" s="158" t="s">
        <v>110</v>
      </c>
      <c r="Y19" s="158" t="s">
        <v>106</v>
      </c>
      <c r="Z19" s="148"/>
      <c r="AA19" s="148"/>
      <c r="AB19" s="148"/>
      <c r="AC19" s="148"/>
      <c r="AD19" s="148"/>
      <c r="AE19" s="148"/>
      <c r="AF19" s="148"/>
      <c r="AG19" s="148" t="s">
        <v>111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11</v>
      </c>
      <c r="B20" s="175" t="s">
        <v>131</v>
      </c>
      <c r="C20" s="182" t="s">
        <v>132</v>
      </c>
      <c r="D20" s="176" t="s">
        <v>102</v>
      </c>
      <c r="E20" s="177">
        <v>12</v>
      </c>
      <c r="F20" s="178"/>
      <c r="G20" s="179">
        <f t="shared" si="0"/>
        <v>0</v>
      </c>
      <c r="H20" s="178"/>
      <c r="I20" s="179">
        <f t="shared" si="1"/>
        <v>0</v>
      </c>
      <c r="J20" s="178"/>
      <c r="K20" s="179">
        <f t="shared" si="2"/>
        <v>0</v>
      </c>
      <c r="L20" s="179">
        <v>21</v>
      </c>
      <c r="M20" s="179">
        <f t="shared" si="3"/>
        <v>0</v>
      </c>
      <c r="N20" s="177">
        <v>0</v>
      </c>
      <c r="O20" s="177">
        <f t="shared" si="4"/>
        <v>0</v>
      </c>
      <c r="P20" s="177">
        <v>0</v>
      </c>
      <c r="Q20" s="177">
        <f t="shared" si="5"/>
        <v>0</v>
      </c>
      <c r="R20" s="179"/>
      <c r="S20" s="179" t="s">
        <v>103</v>
      </c>
      <c r="T20" s="180" t="s">
        <v>104</v>
      </c>
      <c r="U20" s="158">
        <v>0</v>
      </c>
      <c r="V20" s="158">
        <f t="shared" si="6"/>
        <v>0</v>
      </c>
      <c r="W20" s="158"/>
      <c r="X20" s="158" t="s">
        <v>110</v>
      </c>
      <c r="Y20" s="158" t="s">
        <v>106</v>
      </c>
      <c r="Z20" s="148"/>
      <c r="AA20" s="148"/>
      <c r="AB20" s="148"/>
      <c r="AC20" s="148"/>
      <c r="AD20" s="148"/>
      <c r="AE20" s="148"/>
      <c r="AF20" s="148"/>
      <c r="AG20" s="148" t="s">
        <v>111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67">
        <v>12</v>
      </c>
      <c r="B21" s="168" t="s">
        <v>133</v>
      </c>
      <c r="C21" s="183" t="s">
        <v>134</v>
      </c>
      <c r="D21" s="169" t="s">
        <v>102</v>
      </c>
      <c r="E21" s="170">
        <v>1</v>
      </c>
      <c r="F21" s="171"/>
      <c r="G21" s="172">
        <f t="shared" si="0"/>
        <v>0</v>
      </c>
      <c r="H21" s="171"/>
      <c r="I21" s="172">
        <f t="shared" si="1"/>
        <v>0</v>
      </c>
      <c r="J21" s="171"/>
      <c r="K21" s="172">
        <f t="shared" si="2"/>
        <v>0</v>
      </c>
      <c r="L21" s="172">
        <v>21</v>
      </c>
      <c r="M21" s="172">
        <f t="shared" si="3"/>
        <v>0</v>
      </c>
      <c r="N21" s="170">
        <v>0</v>
      </c>
      <c r="O21" s="170">
        <f t="shared" si="4"/>
        <v>0</v>
      </c>
      <c r="P21" s="170">
        <v>0</v>
      </c>
      <c r="Q21" s="170">
        <f t="shared" si="5"/>
        <v>0</v>
      </c>
      <c r="R21" s="172"/>
      <c r="S21" s="172" t="s">
        <v>103</v>
      </c>
      <c r="T21" s="173" t="s">
        <v>104</v>
      </c>
      <c r="U21" s="158">
        <v>0</v>
      </c>
      <c r="V21" s="158">
        <f t="shared" si="6"/>
        <v>0</v>
      </c>
      <c r="W21" s="158"/>
      <c r="X21" s="158" t="s">
        <v>110</v>
      </c>
      <c r="Y21" s="158" t="s">
        <v>106</v>
      </c>
      <c r="Z21" s="148"/>
      <c r="AA21" s="148"/>
      <c r="AB21" s="148"/>
      <c r="AC21" s="148"/>
      <c r="AD21" s="148"/>
      <c r="AE21" s="148"/>
      <c r="AF21" s="148"/>
      <c r="AG21" s="148" t="s">
        <v>111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40" t="s">
        <v>135</v>
      </c>
      <c r="D22" s="241"/>
      <c r="E22" s="241"/>
      <c r="F22" s="241"/>
      <c r="G22" s="241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136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ht="22.5" outlineLevel="1" x14ac:dyDescent="0.2">
      <c r="A23" s="167">
        <v>13</v>
      </c>
      <c r="B23" s="168" t="s">
        <v>137</v>
      </c>
      <c r="C23" s="183" t="s">
        <v>138</v>
      </c>
      <c r="D23" s="169" t="s">
        <v>118</v>
      </c>
      <c r="E23" s="170">
        <v>6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 t="s">
        <v>139</v>
      </c>
      <c r="S23" s="172" t="s">
        <v>126</v>
      </c>
      <c r="T23" s="173" t="s">
        <v>104</v>
      </c>
      <c r="U23" s="158">
        <v>0.11899999999999999</v>
      </c>
      <c r="V23" s="158">
        <f>ROUND(E23*U23,2)</f>
        <v>0.71</v>
      </c>
      <c r="W23" s="158"/>
      <c r="X23" s="158" t="s">
        <v>110</v>
      </c>
      <c r="Y23" s="158" t="s">
        <v>106</v>
      </c>
      <c r="Z23" s="148"/>
      <c r="AA23" s="148"/>
      <c r="AB23" s="148"/>
      <c r="AC23" s="148"/>
      <c r="AD23" s="148"/>
      <c r="AE23" s="148"/>
      <c r="AF23" s="148"/>
      <c r="AG23" s="148" t="s">
        <v>111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2" x14ac:dyDescent="0.2">
      <c r="A24" s="155"/>
      <c r="B24" s="156"/>
      <c r="C24" s="249" t="s">
        <v>140</v>
      </c>
      <c r="D24" s="250"/>
      <c r="E24" s="250"/>
      <c r="F24" s="250"/>
      <c r="G24" s="250"/>
      <c r="H24" s="158"/>
      <c r="I24" s="158"/>
      <c r="J24" s="158"/>
      <c r="K24" s="158"/>
      <c r="L24" s="158"/>
      <c r="M24" s="158"/>
      <c r="N24" s="157"/>
      <c r="O24" s="157"/>
      <c r="P24" s="157"/>
      <c r="Q24" s="157"/>
      <c r="R24" s="158"/>
      <c r="S24" s="158"/>
      <c r="T24" s="158"/>
      <c r="U24" s="158"/>
      <c r="V24" s="158"/>
      <c r="W24" s="158"/>
      <c r="X24" s="158"/>
      <c r="Y24" s="158"/>
      <c r="Z24" s="148"/>
      <c r="AA24" s="148"/>
      <c r="AB24" s="148"/>
      <c r="AC24" s="148"/>
      <c r="AD24" s="148"/>
      <c r="AE24" s="148"/>
      <c r="AF24" s="148"/>
      <c r="AG24" s="148" t="s">
        <v>141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33.75" outlineLevel="1" x14ac:dyDescent="0.2">
      <c r="A25" s="174">
        <v>14</v>
      </c>
      <c r="B25" s="175" t="s">
        <v>142</v>
      </c>
      <c r="C25" s="182" t="s">
        <v>143</v>
      </c>
      <c r="D25" s="176" t="s">
        <v>118</v>
      </c>
      <c r="E25" s="177">
        <v>6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77">
        <v>0</v>
      </c>
      <c r="O25" s="177">
        <f>ROUND(E25*N25,2)</f>
        <v>0</v>
      </c>
      <c r="P25" s="177">
        <v>0</v>
      </c>
      <c r="Q25" s="177">
        <f>ROUND(E25*P25,2)</f>
        <v>0</v>
      </c>
      <c r="R25" s="179" t="s">
        <v>125</v>
      </c>
      <c r="S25" s="179" t="s">
        <v>126</v>
      </c>
      <c r="T25" s="180" t="s">
        <v>104</v>
      </c>
      <c r="U25" s="158">
        <v>0</v>
      </c>
      <c r="V25" s="158">
        <f>ROUND(E25*U25,2)</f>
        <v>0</v>
      </c>
      <c r="W25" s="158"/>
      <c r="X25" s="158" t="s">
        <v>105</v>
      </c>
      <c r="Y25" s="158" t="s">
        <v>106</v>
      </c>
      <c r="Z25" s="148"/>
      <c r="AA25" s="148"/>
      <c r="AB25" s="148"/>
      <c r="AC25" s="148"/>
      <c r="AD25" s="148"/>
      <c r="AE25" s="148"/>
      <c r="AF25" s="148"/>
      <c r="AG25" s="148" t="s">
        <v>107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74">
        <v>15</v>
      </c>
      <c r="B26" s="175" t="s">
        <v>144</v>
      </c>
      <c r="C26" s="182" t="s">
        <v>145</v>
      </c>
      <c r="D26" s="176" t="s">
        <v>118</v>
      </c>
      <c r="E26" s="177">
        <v>6</v>
      </c>
      <c r="F26" s="178"/>
      <c r="G26" s="179">
        <f>ROUND(E26*F26,2)</f>
        <v>0</v>
      </c>
      <c r="H26" s="178"/>
      <c r="I26" s="179">
        <f>ROUND(E26*H26,2)</f>
        <v>0</v>
      </c>
      <c r="J26" s="178"/>
      <c r="K26" s="179">
        <f>ROUND(E26*J26,2)</f>
        <v>0</v>
      </c>
      <c r="L26" s="179">
        <v>21</v>
      </c>
      <c r="M26" s="179">
        <f>G26*(1+L26/100)</f>
        <v>0</v>
      </c>
      <c r="N26" s="177">
        <v>0</v>
      </c>
      <c r="O26" s="177">
        <f>ROUND(E26*N26,2)</f>
        <v>0</v>
      </c>
      <c r="P26" s="177">
        <v>0</v>
      </c>
      <c r="Q26" s="177">
        <f>ROUND(E26*P26,2)</f>
        <v>0</v>
      </c>
      <c r="R26" s="179" t="s">
        <v>146</v>
      </c>
      <c r="S26" s="179" t="s">
        <v>126</v>
      </c>
      <c r="T26" s="180" t="s">
        <v>104</v>
      </c>
      <c r="U26" s="158">
        <v>0.37933</v>
      </c>
      <c r="V26" s="158">
        <f>ROUND(E26*U26,2)</f>
        <v>2.2799999999999998</v>
      </c>
      <c r="W26" s="158"/>
      <c r="X26" s="158" t="s">
        <v>110</v>
      </c>
      <c r="Y26" s="158" t="s">
        <v>106</v>
      </c>
      <c r="Z26" s="148"/>
      <c r="AA26" s="148"/>
      <c r="AB26" s="148"/>
      <c r="AC26" s="148"/>
      <c r="AD26" s="148"/>
      <c r="AE26" s="148"/>
      <c r="AF26" s="148"/>
      <c r="AG26" s="148" t="s">
        <v>111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4">
        <v>16</v>
      </c>
      <c r="B27" s="175" t="s">
        <v>147</v>
      </c>
      <c r="C27" s="182" t="s">
        <v>148</v>
      </c>
      <c r="D27" s="176" t="s">
        <v>118</v>
      </c>
      <c r="E27" s="177">
        <v>300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7">
        <v>0</v>
      </c>
      <c r="O27" s="177">
        <f>ROUND(E27*N27,2)</f>
        <v>0</v>
      </c>
      <c r="P27" s="177">
        <v>0</v>
      </c>
      <c r="Q27" s="177">
        <f>ROUND(E27*P27,2)</f>
        <v>0</v>
      </c>
      <c r="R27" s="179"/>
      <c r="S27" s="179" t="s">
        <v>126</v>
      </c>
      <c r="T27" s="180" t="s">
        <v>104</v>
      </c>
      <c r="U27" s="158">
        <v>0.11233</v>
      </c>
      <c r="V27" s="158">
        <f>ROUND(E27*U27,2)</f>
        <v>33.700000000000003</v>
      </c>
      <c r="W27" s="158"/>
      <c r="X27" s="158" t="s">
        <v>110</v>
      </c>
      <c r="Y27" s="158" t="s">
        <v>106</v>
      </c>
      <c r="Z27" s="148"/>
      <c r="AA27" s="148"/>
      <c r="AB27" s="148"/>
      <c r="AC27" s="148"/>
      <c r="AD27" s="148"/>
      <c r="AE27" s="148"/>
      <c r="AF27" s="148"/>
      <c r="AG27" s="148" t="s">
        <v>111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74">
        <v>17</v>
      </c>
      <c r="B28" s="175" t="s">
        <v>149</v>
      </c>
      <c r="C28" s="182" t="s">
        <v>150</v>
      </c>
      <c r="D28" s="176" t="s">
        <v>102</v>
      </c>
      <c r="E28" s="177">
        <v>50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77">
        <v>0</v>
      </c>
      <c r="O28" s="177">
        <f>ROUND(E28*N28,2)</f>
        <v>0</v>
      </c>
      <c r="P28" s="177">
        <v>0</v>
      </c>
      <c r="Q28" s="177">
        <f>ROUND(E28*P28,2)</f>
        <v>0</v>
      </c>
      <c r="R28" s="179" t="s">
        <v>151</v>
      </c>
      <c r="S28" s="179" t="s">
        <v>126</v>
      </c>
      <c r="T28" s="180" t="s">
        <v>104</v>
      </c>
      <c r="U28" s="158">
        <v>5.0500000000000003E-2</v>
      </c>
      <c r="V28" s="158">
        <f>ROUND(E28*U28,2)</f>
        <v>2.5299999999999998</v>
      </c>
      <c r="W28" s="158"/>
      <c r="X28" s="158" t="s">
        <v>110</v>
      </c>
      <c r="Y28" s="158" t="s">
        <v>106</v>
      </c>
      <c r="Z28" s="148"/>
      <c r="AA28" s="148"/>
      <c r="AB28" s="148"/>
      <c r="AC28" s="148"/>
      <c r="AD28" s="148"/>
      <c r="AE28" s="148"/>
      <c r="AF28" s="148"/>
      <c r="AG28" s="148" t="s">
        <v>111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x14ac:dyDescent="0.2">
      <c r="A29" s="160" t="s">
        <v>98</v>
      </c>
      <c r="B29" s="161" t="s">
        <v>67</v>
      </c>
      <c r="C29" s="181" t="s">
        <v>68</v>
      </c>
      <c r="D29" s="162"/>
      <c r="E29" s="163"/>
      <c r="F29" s="164"/>
      <c r="G29" s="164">
        <f>SUMIF(AG30:AG33,"&lt;&gt;NOR",G30:G33)</f>
        <v>0</v>
      </c>
      <c r="H29" s="164"/>
      <c r="I29" s="164">
        <f>SUM(I30:I33)</f>
        <v>0</v>
      </c>
      <c r="J29" s="164"/>
      <c r="K29" s="164">
        <f>SUM(K30:K33)</f>
        <v>0</v>
      </c>
      <c r="L29" s="164"/>
      <c r="M29" s="164">
        <f>SUM(M30:M33)</f>
        <v>0</v>
      </c>
      <c r="N29" s="163"/>
      <c r="O29" s="163">
        <f>SUM(O30:O33)</f>
        <v>0</v>
      </c>
      <c r="P29" s="163"/>
      <c r="Q29" s="163">
        <f>SUM(Q30:Q33)</f>
        <v>0</v>
      </c>
      <c r="R29" s="164"/>
      <c r="S29" s="164"/>
      <c r="T29" s="165"/>
      <c r="U29" s="159"/>
      <c r="V29" s="159">
        <f>SUM(V30:V33)</f>
        <v>1.43</v>
      </c>
      <c r="W29" s="159"/>
      <c r="X29" s="159"/>
      <c r="Y29" s="159"/>
      <c r="AG29" t="s">
        <v>99</v>
      </c>
    </row>
    <row r="30" spans="1:60" ht="22.5" outlineLevel="1" x14ac:dyDescent="0.2">
      <c r="A30" s="174">
        <v>18</v>
      </c>
      <c r="B30" s="175" t="s">
        <v>152</v>
      </c>
      <c r="C30" s="182" t="s">
        <v>153</v>
      </c>
      <c r="D30" s="176" t="s">
        <v>0</v>
      </c>
      <c r="E30" s="177">
        <v>3.5</v>
      </c>
      <c r="F30" s="178"/>
      <c r="G30" s="179">
        <f>ROUND(E30*F30,2)</f>
        <v>0</v>
      </c>
      <c r="H30" s="178"/>
      <c r="I30" s="179">
        <f>ROUND(E30*H30,2)</f>
        <v>0</v>
      </c>
      <c r="J30" s="178"/>
      <c r="K30" s="179">
        <f>ROUND(E30*J30,2)</f>
        <v>0</v>
      </c>
      <c r="L30" s="179">
        <v>21</v>
      </c>
      <c r="M30" s="179">
        <f>G30*(1+L30/100)</f>
        <v>0</v>
      </c>
      <c r="N30" s="177">
        <v>0</v>
      </c>
      <c r="O30" s="177">
        <f>ROUND(E30*N30,2)</f>
        <v>0</v>
      </c>
      <c r="P30" s="177">
        <v>0</v>
      </c>
      <c r="Q30" s="177">
        <f>ROUND(E30*P30,2)</f>
        <v>0</v>
      </c>
      <c r="R30" s="179"/>
      <c r="S30" s="179" t="s">
        <v>103</v>
      </c>
      <c r="T30" s="180" t="s">
        <v>104</v>
      </c>
      <c r="U30" s="158">
        <v>0</v>
      </c>
      <c r="V30" s="158">
        <f>ROUND(E30*U30,2)</f>
        <v>0</v>
      </c>
      <c r="W30" s="158"/>
      <c r="X30" s="158" t="s">
        <v>105</v>
      </c>
      <c r="Y30" s="158" t="s">
        <v>106</v>
      </c>
      <c r="Z30" s="148"/>
      <c r="AA30" s="148"/>
      <c r="AB30" s="148"/>
      <c r="AC30" s="148"/>
      <c r="AD30" s="148"/>
      <c r="AE30" s="148"/>
      <c r="AF30" s="148"/>
      <c r="AG30" s="148" t="s">
        <v>107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33.75" outlineLevel="1" x14ac:dyDescent="0.2">
      <c r="A31" s="167">
        <v>19</v>
      </c>
      <c r="B31" s="168" t="s">
        <v>154</v>
      </c>
      <c r="C31" s="183" t="s">
        <v>155</v>
      </c>
      <c r="D31" s="169" t="s">
        <v>102</v>
      </c>
      <c r="E31" s="170">
        <v>1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0">
        <v>0</v>
      </c>
      <c r="O31" s="170">
        <f>ROUND(E31*N31,2)</f>
        <v>0</v>
      </c>
      <c r="P31" s="170">
        <v>0</v>
      </c>
      <c r="Q31" s="170">
        <f>ROUND(E31*P31,2)</f>
        <v>0</v>
      </c>
      <c r="R31" s="172"/>
      <c r="S31" s="172" t="s">
        <v>103</v>
      </c>
      <c r="T31" s="173" t="s">
        <v>104</v>
      </c>
      <c r="U31" s="158">
        <v>0</v>
      </c>
      <c r="V31" s="158">
        <f>ROUND(E31*U31,2)</f>
        <v>0</v>
      </c>
      <c r="W31" s="158"/>
      <c r="X31" s="158" t="s">
        <v>105</v>
      </c>
      <c r="Y31" s="158" t="s">
        <v>106</v>
      </c>
      <c r="Z31" s="148"/>
      <c r="AA31" s="148"/>
      <c r="AB31" s="148"/>
      <c r="AC31" s="148"/>
      <c r="AD31" s="148"/>
      <c r="AE31" s="148"/>
      <c r="AF31" s="148"/>
      <c r="AG31" s="148" t="s">
        <v>107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2" x14ac:dyDescent="0.2">
      <c r="A32" s="155"/>
      <c r="B32" s="156"/>
      <c r="C32" s="240" t="s">
        <v>156</v>
      </c>
      <c r="D32" s="241"/>
      <c r="E32" s="241"/>
      <c r="F32" s="241"/>
      <c r="G32" s="241"/>
      <c r="H32" s="158"/>
      <c r="I32" s="158"/>
      <c r="J32" s="158"/>
      <c r="K32" s="158"/>
      <c r="L32" s="158"/>
      <c r="M32" s="158"/>
      <c r="N32" s="157"/>
      <c r="O32" s="157"/>
      <c r="P32" s="157"/>
      <c r="Q32" s="157"/>
      <c r="R32" s="158"/>
      <c r="S32" s="158"/>
      <c r="T32" s="158"/>
      <c r="U32" s="158"/>
      <c r="V32" s="158"/>
      <c r="W32" s="158"/>
      <c r="X32" s="158"/>
      <c r="Y32" s="158"/>
      <c r="Z32" s="148"/>
      <c r="AA32" s="148"/>
      <c r="AB32" s="148"/>
      <c r="AC32" s="148"/>
      <c r="AD32" s="148"/>
      <c r="AE32" s="148"/>
      <c r="AF32" s="148"/>
      <c r="AG32" s="148" t="s">
        <v>136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74">
        <v>20</v>
      </c>
      <c r="B33" s="175" t="s">
        <v>157</v>
      </c>
      <c r="C33" s="182" t="s">
        <v>158</v>
      </c>
      <c r="D33" s="176" t="s">
        <v>102</v>
      </c>
      <c r="E33" s="177">
        <v>1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7">
        <v>0</v>
      </c>
      <c r="O33" s="177">
        <f>ROUND(E33*N33,2)</f>
        <v>0</v>
      </c>
      <c r="P33" s="177">
        <v>0</v>
      </c>
      <c r="Q33" s="177">
        <f>ROUND(E33*P33,2)</f>
        <v>0</v>
      </c>
      <c r="R33" s="179" t="s">
        <v>159</v>
      </c>
      <c r="S33" s="179" t="s">
        <v>126</v>
      </c>
      <c r="T33" s="180" t="s">
        <v>104</v>
      </c>
      <c r="U33" s="158">
        <v>1.43</v>
      </c>
      <c r="V33" s="158">
        <f>ROUND(E33*U33,2)</f>
        <v>1.43</v>
      </c>
      <c r="W33" s="158"/>
      <c r="X33" s="158" t="s">
        <v>110</v>
      </c>
      <c r="Y33" s="158" t="s">
        <v>106</v>
      </c>
      <c r="Z33" s="148"/>
      <c r="AA33" s="148"/>
      <c r="AB33" s="148"/>
      <c r="AC33" s="148"/>
      <c r="AD33" s="148"/>
      <c r="AE33" s="148"/>
      <c r="AF33" s="148"/>
      <c r="AG33" s="148" t="s">
        <v>111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x14ac:dyDescent="0.2">
      <c r="A34" s="160" t="s">
        <v>98</v>
      </c>
      <c r="B34" s="161" t="s">
        <v>69</v>
      </c>
      <c r="C34" s="181" t="s">
        <v>27</v>
      </c>
      <c r="D34" s="162"/>
      <c r="E34" s="163"/>
      <c r="F34" s="164"/>
      <c r="G34" s="164">
        <f>SUMIF(AG35:AG40,"&lt;&gt;NOR",G35:G40)</f>
        <v>0</v>
      </c>
      <c r="H34" s="164"/>
      <c r="I34" s="164">
        <f>SUM(I35:I40)</f>
        <v>0</v>
      </c>
      <c r="J34" s="164"/>
      <c r="K34" s="164">
        <f>SUM(K35:K40)</f>
        <v>0</v>
      </c>
      <c r="L34" s="164"/>
      <c r="M34" s="164">
        <f>SUM(M35:M40)</f>
        <v>0</v>
      </c>
      <c r="N34" s="163"/>
      <c r="O34" s="163">
        <f>SUM(O35:O40)</f>
        <v>0</v>
      </c>
      <c r="P34" s="163"/>
      <c r="Q34" s="163">
        <f>SUM(Q35:Q40)</f>
        <v>0</v>
      </c>
      <c r="R34" s="164"/>
      <c r="S34" s="164"/>
      <c r="T34" s="165"/>
      <c r="U34" s="159"/>
      <c r="V34" s="159">
        <f>SUM(V35:V40)</f>
        <v>0</v>
      </c>
      <c r="W34" s="159"/>
      <c r="X34" s="159"/>
      <c r="Y34" s="159"/>
      <c r="AG34" t="s">
        <v>99</v>
      </c>
    </row>
    <row r="35" spans="1:60" ht="22.5" outlineLevel="1" x14ac:dyDescent="0.2">
      <c r="A35" s="174">
        <v>21</v>
      </c>
      <c r="B35" s="175" t="s">
        <v>160</v>
      </c>
      <c r="C35" s="182" t="s">
        <v>161</v>
      </c>
      <c r="D35" s="176" t="s">
        <v>162</v>
      </c>
      <c r="E35" s="177">
        <v>1</v>
      </c>
      <c r="F35" s="178"/>
      <c r="G35" s="179">
        <f t="shared" ref="G35:G40" si="7">ROUND(E35*F35,2)</f>
        <v>0</v>
      </c>
      <c r="H35" s="178"/>
      <c r="I35" s="179">
        <f t="shared" ref="I35:I40" si="8">ROUND(E35*H35,2)</f>
        <v>0</v>
      </c>
      <c r="J35" s="178"/>
      <c r="K35" s="179">
        <f t="shared" ref="K35:K40" si="9">ROUND(E35*J35,2)</f>
        <v>0</v>
      </c>
      <c r="L35" s="179">
        <v>21</v>
      </c>
      <c r="M35" s="179">
        <f t="shared" ref="M35:M40" si="10">G35*(1+L35/100)</f>
        <v>0</v>
      </c>
      <c r="N35" s="177">
        <v>0</v>
      </c>
      <c r="O35" s="177">
        <f t="shared" ref="O35:O40" si="11">ROUND(E35*N35,2)</f>
        <v>0</v>
      </c>
      <c r="P35" s="177">
        <v>0</v>
      </c>
      <c r="Q35" s="177">
        <f t="shared" ref="Q35:Q40" si="12">ROUND(E35*P35,2)</f>
        <v>0</v>
      </c>
      <c r="R35" s="179"/>
      <c r="S35" s="179" t="s">
        <v>103</v>
      </c>
      <c r="T35" s="180" t="s">
        <v>104</v>
      </c>
      <c r="U35" s="158">
        <v>0</v>
      </c>
      <c r="V35" s="158">
        <f t="shared" ref="V35:V40" si="13">ROUND(E35*U35,2)</f>
        <v>0</v>
      </c>
      <c r="W35" s="158"/>
      <c r="X35" s="158" t="s">
        <v>110</v>
      </c>
      <c r="Y35" s="158" t="s">
        <v>106</v>
      </c>
      <c r="Z35" s="148"/>
      <c r="AA35" s="148"/>
      <c r="AB35" s="148"/>
      <c r="AC35" s="148"/>
      <c r="AD35" s="148"/>
      <c r="AE35" s="148"/>
      <c r="AF35" s="148"/>
      <c r="AG35" s="148" t="s">
        <v>111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74">
        <v>22</v>
      </c>
      <c r="B36" s="175" t="s">
        <v>163</v>
      </c>
      <c r="C36" s="182" t="s">
        <v>164</v>
      </c>
      <c r="D36" s="176" t="s">
        <v>162</v>
      </c>
      <c r="E36" s="177">
        <v>1</v>
      </c>
      <c r="F36" s="178"/>
      <c r="G36" s="179">
        <f t="shared" si="7"/>
        <v>0</v>
      </c>
      <c r="H36" s="178"/>
      <c r="I36" s="179">
        <f t="shared" si="8"/>
        <v>0</v>
      </c>
      <c r="J36" s="178"/>
      <c r="K36" s="179">
        <f t="shared" si="9"/>
        <v>0</v>
      </c>
      <c r="L36" s="179">
        <v>21</v>
      </c>
      <c r="M36" s="179">
        <f t="shared" si="10"/>
        <v>0</v>
      </c>
      <c r="N36" s="177">
        <v>0</v>
      </c>
      <c r="O36" s="177">
        <f t="shared" si="11"/>
        <v>0</v>
      </c>
      <c r="P36" s="177">
        <v>0</v>
      </c>
      <c r="Q36" s="177">
        <f t="shared" si="12"/>
        <v>0</v>
      </c>
      <c r="R36" s="179"/>
      <c r="S36" s="179" t="s">
        <v>103</v>
      </c>
      <c r="T36" s="180" t="s">
        <v>104</v>
      </c>
      <c r="U36" s="158">
        <v>0</v>
      </c>
      <c r="V36" s="158">
        <f t="shared" si="13"/>
        <v>0</v>
      </c>
      <c r="W36" s="158"/>
      <c r="X36" s="158" t="s">
        <v>110</v>
      </c>
      <c r="Y36" s="158" t="s">
        <v>106</v>
      </c>
      <c r="Z36" s="148"/>
      <c r="AA36" s="148"/>
      <c r="AB36" s="148"/>
      <c r="AC36" s="148"/>
      <c r="AD36" s="148"/>
      <c r="AE36" s="148"/>
      <c r="AF36" s="148"/>
      <c r="AG36" s="148" t="s">
        <v>111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23</v>
      </c>
      <c r="B37" s="175" t="s">
        <v>165</v>
      </c>
      <c r="C37" s="182" t="s">
        <v>166</v>
      </c>
      <c r="D37" s="176" t="s">
        <v>162</v>
      </c>
      <c r="E37" s="177">
        <v>1</v>
      </c>
      <c r="F37" s="178"/>
      <c r="G37" s="179">
        <f t="shared" si="7"/>
        <v>0</v>
      </c>
      <c r="H37" s="178"/>
      <c r="I37" s="179">
        <f t="shared" si="8"/>
        <v>0</v>
      </c>
      <c r="J37" s="178"/>
      <c r="K37" s="179">
        <f t="shared" si="9"/>
        <v>0</v>
      </c>
      <c r="L37" s="179">
        <v>21</v>
      </c>
      <c r="M37" s="179">
        <f t="shared" si="10"/>
        <v>0</v>
      </c>
      <c r="N37" s="177">
        <v>0</v>
      </c>
      <c r="O37" s="177">
        <f t="shared" si="11"/>
        <v>0</v>
      </c>
      <c r="P37" s="177">
        <v>0</v>
      </c>
      <c r="Q37" s="177">
        <f t="shared" si="12"/>
        <v>0</v>
      </c>
      <c r="R37" s="179"/>
      <c r="S37" s="179" t="s">
        <v>103</v>
      </c>
      <c r="T37" s="180" t="s">
        <v>104</v>
      </c>
      <c r="U37" s="158">
        <v>0</v>
      </c>
      <c r="V37" s="158">
        <f t="shared" si="13"/>
        <v>0</v>
      </c>
      <c r="W37" s="158"/>
      <c r="X37" s="158" t="s">
        <v>110</v>
      </c>
      <c r="Y37" s="158" t="s">
        <v>106</v>
      </c>
      <c r="Z37" s="148"/>
      <c r="AA37" s="148"/>
      <c r="AB37" s="148"/>
      <c r="AC37" s="148"/>
      <c r="AD37" s="148"/>
      <c r="AE37" s="148"/>
      <c r="AF37" s="148"/>
      <c r="AG37" s="148" t="s">
        <v>111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4">
        <v>24</v>
      </c>
      <c r="B38" s="175" t="s">
        <v>160</v>
      </c>
      <c r="C38" s="182" t="s">
        <v>161</v>
      </c>
      <c r="D38" s="176" t="s">
        <v>162</v>
      </c>
      <c r="E38" s="177">
        <v>1</v>
      </c>
      <c r="F38" s="178"/>
      <c r="G38" s="179">
        <f t="shared" si="7"/>
        <v>0</v>
      </c>
      <c r="H38" s="178"/>
      <c r="I38" s="179">
        <f t="shared" si="8"/>
        <v>0</v>
      </c>
      <c r="J38" s="178"/>
      <c r="K38" s="179">
        <f t="shared" si="9"/>
        <v>0</v>
      </c>
      <c r="L38" s="179">
        <v>21</v>
      </c>
      <c r="M38" s="179">
        <f t="shared" si="10"/>
        <v>0</v>
      </c>
      <c r="N38" s="177">
        <v>0</v>
      </c>
      <c r="O38" s="177">
        <f t="shared" si="11"/>
        <v>0</v>
      </c>
      <c r="P38" s="177">
        <v>0</v>
      </c>
      <c r="Q38" s="177">
        <f t="shared" si="12"/>
        <v>0</v>
      </c>
      <c r="R38" s="179"/>
      <c r="S38" s="179" t="s">
        <v>103</v>
      </c>
      <c r="T38" s="180" t="s">
        <v>104</v>
      </c>
      <c r="U38" s="158">
        <v>0</v>
      </c>
      <c r="V38" s="158">
        <f t="shared" si="13"/>
        <v>0</v>
      </c>
      <c r="W38" s="158"/>
      <c r="X38" s="158" t="s">
        <v>110</v>
      </c>
      <c r="Y38" s="158" t="s">
        <v>106</v>
      </c>
      <c r="Z38" s="148"/>
      <c r="AA38" s="148"/>
      <c r="AB38" s="148"/>
      <c r="AC38" s="148"/>
      <c r="AD38" s="148"/>
      <c r="AE38" s="148"/>
      <c r="AF38" s="148"/>
      <c r="AG38" s="148" t="s">
        <v>111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74">
        <v>25</v>
      </c>
      <c r="B39" s="175" t="s">
        <v>167</v>
      </c>
      <c r="C39" s="182" t="s">
        <v>168</v>
      </c>
      <c r="D39" s="176" t="s">
        <v>162</v>
      </c>
      <c r="E39" s="177">
        <v>1</v>
      </c>
      <c r="F39" s="178"/>
      <c r="G39" s="179">
        <f t="shared" si="7"/>
        <v>0</v>
      </c>
      <c r="H39" s="178"/>
      <c r="I39" s="179">
        <f t="shared" si="8"/>
        <v>0</v>
      </c>
      <c r="J39" s="178"/>
      <c r="K39" s="179">
        <f t="shared" si="9"/>
        <v>0</v>
      </c>
      <c r="L39" s="179">
        <v>21</v>
      </c>
      <c r="M39" s="179">
        <f t="shared" si="10"/>
        <v>0</v>
      </c>
      <c r="N39" s="177">
        <v>0</v>
      </c>
      <c r="O39" s="177">
        <f t="shared" si="11"/>
        <v>0</v>
      </c>
      <c r="P39" s="177">
        <v>0</v>
      </c>
      <c r="Q39" s="177">
        <f t="shared" si="12"/>
        <v>0</v>
      </c>
      <c r="R39" s="179"/>
      <c r="S39" s="179" t="s">
        <v>103</v>
      </c>
      <c r="T39" s="180" t="s">
        <v>104</v>
      </c>
      <c r="U39" s="158">
        <v>0</v>
      </c>
      <c r="V39" s="158">
        <f t="shared" si="13"/>
        <v>0</v>
      </c>
      <c r="W39" s="158"/>
      <c r="X39" s="158" t="s">
        <v>110</v>
      </c>
      <c r="Y39" s="158" t="s">
        <v>106</v>
      </c>
      <c r="Z39" s="148"/>
      <c r="AA39" s="148"/>
      <c r="AB39" s="148"/>
      <c r="AC39" s="148"/>
      <c r="AD39" s="148"/>
      <c r="AE39" s="148"/>
      <c r="AF39" s="148"/>
      <c r="AG39" s="148" t="s">
        <v>111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26</v>
      </c>
      <c r="B40" s="175" t="s">
        <v>169</v>
      </c>
      <c r="C40" s="182" t="s">
        <v>170</v>
      </c>
      <c r="D40" s="176" t="s">
        <v>162</v>
      </c>
      <c r="E40" s="177">
        <v>1</v>
      </c>
      <c r="F40" s="178"/>
      <c r="G40" s="179">
        <f t="shared" si="7"/>
        <v>0</v>
      </c>
      <c r="H40" s="178"/>
      <c r="I40" s="179">
        <f t="shared" si="8"/>
        <v>0</v>
      </c>
      <c r="J40" s="178"/>
      <c r="K40" s="179">
        <f t="shared" si="9"/>
        <v>0</v>
      </c>
      <c r="L40" s="179">
        <v>21</v>
      </c>
      <c r="M40" s="179">
        <f t="shared" si="10"/>
        <v>0</v>
      </c>
      <c r="N40" s="177">
        <v>0</v>
      </c>
      <c r="O40" s="177">
        <f t="shared" si="11"/>
        <v>0</v>
      </c>
      <c r="P40" s="177">
        <v>0</v>
      </c>
      <c r="Q40" s="177">
        <f t="shared" si="12"/>
        <v>0</v>
      </c>
      <c r="R40" s="179"/>
      <c r="S40" s="179" t="s">
        <v>126</v>
      </c>
      <c r="T40" s="180" t="s">
        <v>104</v>
      </c>
      <c r="U40" s="158">
        <v>0</v>
      </c>
      <c r="V40" s="158">
        <f t="shared" si="13"/>
        <v>0</v>
      </c>
      <c r="W40" s="158"/>
      <c r="X40" s="158" t="s">
        <v>171</v>
      </c>
      <c r="Y40" s="158" t="s">
        <v>106</v>
      </c>
      <c r="Z40" s="148"/>
      <c r="AA40" s="148"/>
      <c r="AB40" s="148"/>
      <c r="AC40" s="148"/>
      <c r="AD40" s="148"/>
      <c r="AE40" s="148"/>
      <c r="AF40" s="148"/>
      <c r="AG40" s="148" t="s">
        <v>172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0" t="s">
        <v>98</v>
      </c>
      <c r="B41" s="161" t="s">
        <v>70</v>
      </c>
      <c r="C41" s="181" t="s">
        <v>28</v>
      </c>
      <c r="D41" s="162"/>
      <c r="E41" s="163"/>
      <c r="F41" s="164"/>
      <c r="G41" s="164">
        <f>SUMIF(AG42:AG48,"&lt;&gt;NOR",G42:G48)</f>
        <v>0</v>
      </c>
      <c r="H41" s="164"/>
      <c r="I41" s="164">
        <f>SUM(I42:I48)</f>
        <v>0</v>
      </c>
      <c r="J41" s="164"/>
      <c r="K41" s="164">
        <f>SUM(K42:K48)</f>
        <v>0</v>
      </c>
      <c r="L41" s="164"/>
      <c r="M41" s="164">
        <f>SUM(M42:M48)</f>
        <v>0</v>
      </c>
      <c r="N41" s="163"/>
      <c r="O41" s="163">
        <f>SUM(O42:O48)</f>
        <v>0</v>
      </c>
      <c r="P41" s="163"/>
      <c r="Q41" s="163">
        <f>SUM(Q42:Q48)</f>
        <v>0</v>
      </c>
      <c r="R41" s="164"/>
      <c r="S41" s="164"/>
      <c r="T41" s="165"/>
      <c r="U41" s="159"/>
      <c r="V41" s="159">
        <f>SUM(V42:V48)</f>
        <v>28.34</v>
      </c>
      <c r="W41" s="159"/>
      <c r="X41" s="159"/>
      <c r="Y41" s="159"/>
      <c r="AG41" t="s">
        <v>99</v>
      </c>
    </row>
    <row r="42" spans="1:60" ht="22.5" outlineLevel="1" x14ac:dyDescent="0.2">
      <c r="A42" s="174">
        <v>27</v>
      </c>
      <c r="B42" s="175" t="s">
        <v>173</v>
      </c>
      <c r="C42" s="182" t="s">
        <v>174</v>
      </c>
      <c r="D42" s="176" t="s">
        <v>175</v>
      </c>
      <c r="E42" s="177">
        <v>40</v>
      </c>
      <c r="F42" s="178"/>
      <c r="G42" s="179">
        <f t="shared" ref="G42:G48" si="14">ROUND(E42*F42,2)</f>
        <v>0</v>
      </c>
      <c r="H42" s="178"/>
      <c r="I42" s="179">
        <f t="shared" ref="I42:I48" si="15">ROUND(E42*H42,2)</f>
        <v>0</v>
      </c>
      <c r="J42" s="178"/>
      <c r="K42" s="179">
        <f t="shared" ref="K42:K48" si="16">ROUND(E42*J42,2)</f>
        <v>0</v>
      </c>
      <c r="L42" s="179">
        <v>21</v>
      </c>
      <c r="M42" s="179">
        <f t="shared" ref="M42:M48" si="17">G42*(1+L42/100)</f>
        <v>0</v>
      </c>
      <c r="N42" s="177">
        <v>0</v>
      </c>
      <c r="O42" s="177">
        <f t="shared" ref="O42:O48" si="18">ROUND(E42*N42,2)</f>
        <v>0</v>
      </c>
      <c r="P42" s="177">
        <v>0</v>
      </c>
      <c r="Q42" s="177">
        <f t="shared" ref="Q42:Q48" si="19">ROUND(E42*P42,2)</f>
        <v>0</v>
      </c>
      <c r="R42" s="179"/>
      <c r="S42" s="179" t="s">
        <v>103</v>
      </c>
      <c r="T42" s="180" t="s">
        <v>104</v>
      </c>
      <c r="U42" s="158">
        <v>0</v>
      </c>
      <c r="V42" s="158">
        <f t="shared" ref="V42:V48" si="20">ROUND(E42*U42,2)</f>
        <v>0</v>
      </c>
      <c r="W42" s="158"/>
      <c r="X42" s="158" t="s">
        <v>110</v>
      </c>
      <c r="Y42" s="158" t="s">
        <v>106</v>
      </c>
      <c r="Z42" s="148"/>
      <c r="AA42" s="148"/>
      <c r="AB42" s="148"/>
      <c r="AC42" s="148"/>
      <c r="AD42" s="148"/>
      <c r="AE42" s="148"/>
      <c r="AF42" s="148"/>
      <c r="AG42" s="148" t="s">
        <v>111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ht="22.5" outlineLevel="1" x14ac:dyDescent="0.2">
      <c r="A43" s="174">
        <v>28</v>
      </c>
      <c r="B43" s="175" t="s">
        <v>176</v>
      </c>
      <c r="C43" s="182" t="s">
        <v>177</v>
      </c>
      <c r="D43" s="176" t="s">
        <v>175</v>
      </c>
      <c r="E43" s="177">
        <v>30</v>
      </c>
      <c r="F43" s="178"/>
      <c r="G43" s="179">
        <f t="shared" si="14"/>
        <v>0</v>
      </c>
      <c r="H43" s="178"/>
      <c r="I43" s="179">
        <f t="shared" si="15"/>
        <v>0</v>
      </c>
      <c r="J43" s="178"/>
      <c r="K43" s="179">
        <f t="shared" si="16"/>
        <v>0</v>
      </c>
      <c r="L43" s="179">
        <v>21</v>
      </c>
      <c r="M43" s="179">
        <f t="shared" si="17"/>
        <v>0</v>
      </c>
      <c r="N43" s="177">
        <v>0</v>
      </c>
      <c r="O43" s="177">
        <f t="shared" si="18"/>
        <v>0</v>
      </c>
      <c r="P43" s="177">
        <v>0</v>
      </c>
      <c r="Q43" s="177">
        <f t="shared" si="19"/>
        <v>0</v>
      </c>
      <c r="R43" s="179"/>
      <c r="S43" s="179" t="s">
        <v>103</v>
      </c>
      <c r="T43" s="180" t="s">
        <v>104</v>
      </c>
      <c r="U43" s="158">
        <v>0</v>
      </c>
      <c r="V43" s="158">
        <f t="shared" si="20"/>
        <v>0</v>
      </c>
      <c r="W43" s="158"/>
      <c r="X43" s="158" t="s">
        <v>110</v>
      </c>
      <c r="Y43" s="158" t="s">
        <v>106</v>
      </c>
      <c r="Z43" s="148"/>
      <c r="AA43" s="148"/>
      <c r="AB43" s="148"/>
      <c r="AC43" s="148"/>
      <c r="AD43" s="148"/>
      <c r="AE43" s="148"/>
      <c r="AF43" s="148"/>
      <c r="AG43" s="148" t="s">
        <v>111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74">
        <v>29</v>
      </c>
      <c r="B44" s="175" t="s">
        <v>178</v>
      </c>
      <c r="C44" s="182" t="s">
        <v>179</v>
      </c>
      <c r="D44" s="176" t="s">
        <v>102</v>
      </c>
      <c r="E44" s="177">
        <v>1</v>
      </c>
      <c r="F44" s="178"/>
      <c r="G44" s="179">
        <f t="shared" si="14"/>
        <v>0</v>
      </c>
      <c r="H44" s="178"/>
      <c r="I44" s="179">
        <f t="shared" si="15"/>
        <v>0</v>
      </c>
      <c r="J44" s="178"/>
      <c r="K44" s="179">
        <f t="shared" si="16"/>
        <v>0</v>
      </c>
      <c r="L44" s="179">
        <v>21</v>
      </c>
      <c r="M44" s="179">
        <f t="shared" si="17"/>
        <v>0</v>
      </c>
      <c r="N44" s="177">
        <v>0</v>
      </c>
      <c r="O44" s="177">
        <f t="shared" si="18"/>
        <v>0</v>
      </c>
      <c r="P44" s="177">
        <v>0</v>
      </c>
      <c r="Q44" s="177">
        <f t="shared" si="19"/>
        <v>0</v>
      </c>
      <c r="R44" s="179"/>
      <c r="S44" s="179" t="s">
        <v>103</v>
      </c>
      <c r="T44" s="180" t="s">
        <v>104</v>
      </c>
      <c r="U44" s="158">
        <v>0</v>
      </c>
      <c r="V44" s="158">
        <f t="shared" si="20"/>
        <v>0</v>
      </c>
      <c r="W44" s="158"/>
      <c r="X44" s="158" t="s">
        <v>110</v>
      </c>
      <c r="Y44" s="158" t="s">
        <v>106</v>
      </c>
      <c r="Z44" s="148"/>
      <c r="AA44" s="148"/>
      <c r="AB44" s="148"/>
      <c r="AC44" s="148"/>
      <c r="AD44" s="148"/>
      <c r="AE44" s="148"/>
      <c r="AF44" s="148"/>
      <c r="AG44" s="148" t="s">
        <v>111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74">
        <v>30</v>
      </c>
      <c r="B45" s="175" t="s">
        <v>180</v>
      </c>
      <c r="C45" s="182" t="s">
        <v>181</v>
      </c>
      <c r="D45" s="176" t="s">
        <v>102</v>
      </c>
      <c r="E45" s="177">
        <v>8.3330000000000001E-2</v>
      </c>
      <c r="F45" s="178"/>
      <c r="G45" s="179">
        <f t="shared" si="14"/>
        <v>0</v>
      </c>
      <c r="H45" s="178"/>
      <c r="I45" s="179">
        <f t="shared" si="15"/>
        <v>0</v>
      </c>
      <c r="J45" s="178"/>
      <c r="K45" s="179">
        <f t="shared" si="16"/>
        <v>0</v>
      </c>
      <c r="L45" s="179">
        <v>21</v>
      </c>
      <c r="M45" s="179">
        <f t="shared" si="17"/>
        <v>0</v>
      </c>
      <c r="N45" s="177">
        <v>0</v>
      </c>
      <c r="O45" s="177">
        <f t="shared" si="18"/>
        <v>0</v>
      </c>
      <c r="P45" s="177">
        <v>0</v>
      </c>
      <c r="Q45" s="177">
        <f t="shared" si="19"/>
        <v>0</v>
      </c>
      <c r="R45" s="179"/>
      <c r="S45" s="179" t="s">
        <v>103</v>
      </c>
      <c r="T45" s="180" t="s">
        <v>104</v>
      </c>
      <c r="U45" s="158">
        <v>0</v>
      </c>
      <c r="V45" s="158">
        <f t="shared" si="20"/>
        <v>0</v>
      </c>
      <c r="W45" s="158"/>
      <c r="X45" s="158" t="s">
        <v>110</v>
      </c>
      <c r="Y45" s="158" t="s">
        <v>106</v>
      </c>
      <c r="Z45" s="148"/>
      <c r="AA45" s="148"/>
      <c r="AB45" s="148"/>
      <c r="AC45" s="148"/>
      <c r="AD45" s="148"/>
      <c r="AE45" s="148"/>
      <c r="AF45" s="148"/>
      <c r="AG45" s="148" t="s">
        <v>111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ht="22.5" outlineLevel="1" x14ac:dyDescent="0.2">
      <c r="A46" s="174">
        <v>31</v>
      </c>
      <c r="B46" s="175" t="s">
        <v>182</v>
      </c>
      <c r="C46" s="182" t="s">
        <v>183</v>
      </c>
      <c r="D46" s="176" t="s">
        <v>102</v>
      </c>
      <c r="E46" s="177">
        <v>12</v>
      </c>
      <c r="F46" s="178"/>
      <c r="G46" s="179">
        <f t="shared" si="14"/>
        <v>0</v>
      </c>
      <c r="H46" s="178"/>
      <c r="I46" s="179">
        <f t="shared" si="15"/>
        <v>0</v>
      </c>
      <c r="J46" s="178"/>
      <c r="K46" s="179">
        <f t="shared" si="16"/>
        <v>0</v>
      </c>
      <c r="L46" s="179">
        <v>21</v>
      </c>
      <c r="M46" s="179">
        <f t="shared" si="17"/>
        <v>0</v>
      </c>
      <c r="N46" s="177">
        <v>0</v>
      </c>
      <c r="O46" s="177">
        <f t="shared" si="18"/>
        <v>0</v>
      </c>
      <c r="P46" s="177">
        <v>0</v>
      </c>
      <c r="Q46" s="177">
        <f t="shared" si="19"/>
        <v>0</v>
      </c>
      <c r="R46" s="179" t="s">
        <v>184</v>
      </c>
      <c r="S46" s="179" t="s">
        <v>126</v>
      </c>
      <c r="T46" s="180" t="s">
        <v>104</v>
      </c>
      <c r="U46" s="158">
        <v>1.387</v>
      </c>
      <c r="V46" s="158">
        <f t="shared" si="20"/>
        <v>16.64</v>
      </c>
      <c r="W46" s="158"/>
      <c r="X46" s="158" t="s">
        <v>110</v>
      </c>
      <c r="Y46" s="158" t="s">
        <v>106</v>
      </c>
      <c r="Z46" s="148"/>
      <c r="AA46" s="148"/>
      <c r="AB46" s="148"/>
      <c r="AC46" s="148"/>
      <c r="AD46" s="148"/>
      <c r="AE46" s="148"/>
      <c r="AF46" s="148"/>
      <c r="AG46" s="148" t="s">
        <v>111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4">
        <v>32</v>
      </c>
      <c r="B47" s="175" t="s">
        <v>185</v>
      </c>
      <c r="C47" s="182" t="s">
        <v>186</v>
      </c>
      <c r="D47" s="176" t="s">
        <v>187</v>
      </c>
      <c r="E47" s="177">
        <v>45</v>
      </c>
      <c r="F47" s="178"/>
      <c r="G47" s="179">
        <f t="shared" si="14"/>
        <v>0</v>
      </c>
      <c r="H47" s="178"/>
      <c r="I47" s="179">
        <f t="shared" si="15"/>
        <v>0</v>
      </c>
      <c r="J47" s="178"/>
      <c r="K47" s="179">
        <f t="shared" si="16"/>
        <v>0</v>
      </c>
      <c r="L47" s="179">
        <v>21</v>
      </c>
      <c r="M47" s="179">
        <f t="shared" si="17"/>
        <v>0</v>
      </c>
      <c r="N47" s="177">
        <v>0</v>
      </c>
      <c r="O47" s="177">
        <f t="shared" si="18"/>
        <v>0</v>
      </c>
      <c r="P47" s="177">
        <v>0</v>
      </c>
      <c r="Q47" s="177">
        <f t="shared" si="19"/>
        <v>0</v>
      </c>
      <c r="R47" s="179" t="s">
        <v>188</v>
      </c>
      <c r="S47" s="179" t="s">
        <v>126</v>
      </c>
      <c r="T47" s="180" t="s">
        <v>104</v>
      </c>
      <c r="U47" s="158">
        <v>0.26</v>
      </c>
      <c r="V47" s="158">
        <f t="shared" si="20"/>
        <v>11.7</v>
      </c>
      <c r="W47" s="158"/>
      <c r="X47" s="158" t="s">
        <v>110</v>
      </c>
      <c r="Y47" s="158" t="s">
        <v>106</v>
      </c>
      <c r="Z47" s="148"/>
      <c r="AA47" s="148"/>
      <c r="AB47" s="148"/>
      <c r="AC47" s="148"/>
      <c r="AD47" s="148"/>
      <c r="AE47" s="148"/>
      <c r="AF47" s="148"/>
      <c r="AG47" s="148" t="s">
        <v>111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7">
        <v>33</v>
      </c>
      <c r="B48" s="168" t="s">
        <v>189</v>
      </c>
      <c r="C48" s="183" t="s">
        <v>190</v>
      </c>
      <c r="D48" s="169" t="s">
        <v>175</v>
      </c>
      <c r="E48" s="170">
        <v>6.6666699999999999</v>
      </c>
      <c r="F48" s="171"/>
      <c r="G48" s="172">
        <f t="shared" si="14"/>
        <v>0</v>
      </c>
      <c r="H48" s="171"/>
      <c r="I48" s="172">
        <f t="shared" si="15"/>
        <v>0</v>
      </c>
      <c r="J48" s="171"/>
      <c r="K48" s="172">
        <f t="shared" si="16"/>
        <v>0</v>
      </c>
      <c r="L48" s="172">
        <v>21</v>
      </c>
      <c r="M48" s="172">
        <f t="shared" si="17"/>
        <v>0</v>
      </c>
      <c r="N48" s="170">
        <v>0</v>
      </c>
      <c r="O48" s="170">
        <f t="shared" si="18"/>
        <v>0</v>
      </c>
      <c r="P48" s="170">
        <v>0</v>
      </c>
      <c r="Q48" s="170">
        <f t="shared" si="19"/>
        <v>0</v>
      </c>
      <c r="R48" s="172"/>
      <c r="S48" s="172" t="s">
        <v>103</v>
      </c>
      <c r="T48" s="173" t="s">
        <v>104</v>
      </c>
      <c r="U48" s="158">
        <v>0</v>
      </c>
      <c r="V48" s="158">
        <f t="shared" si="20"/>
        <v>0</v>
      </c>
      <c r="W48" s="158"/>
      <c r="X48" s="158" t="s">
        <v>110</v>
      </c>
      <c r="Y48" s="158" t="s">
        <v>106</v>
      </c>
      <c r="Z48" s="148"/>
      <c r="AA48" s="148"/>
      <c r="AB48" s="148"/>
      <c r="AC48" s="148"/>
      <c r="AD48" s="148"/>
      <c r="AE48" s="148"/>
      <c r="AF48" s="148"/>
      <c r="AG48" s="148" t="s">
        <v>111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33" x14ac:dyDescent="0.2">
      <c r="A49" s="3"/>
      <c r="B49" s="4"/>
      <c r="C49" s="184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AE49">
        <v>12</v>
      </c>
      <c r="AF49">
        <v>21</v>
      </c>
      <c r="AG49" t="s">
        <v>84</v>
      </c>
    </row>
    <row r="50" spans="1:33" x14ac:dyDescent="0.2">
      <c r="A50" s="151"/>
      <c r="B50" s="152" t="s">
        <v>29</v>
      </c>
      <c r="C50" s="185"/>
      <c r="D50" s="153"/>
      <c r="E50" s="154"/>
      <c r="F50" s="154"/>
      <c r="G50" s="166">
        <f>G8+G13+G29+G34+G41</f>
        <v>0</v>
      </c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E50">
        <f>SUMIF(L7:L48,AE49,G7:G48)</f>
        <v>0</v>
      </c>
      <c r="AF50">
        <f>SUMIF(L7:L48,AF49,G7:G48)</f>
        <v>0</v>
      </c>
      <c r="AG50" t="s">
        <v>191</v>
      </c>
    </row>
    <row r="51" spans="1:33" x14ac:dyDescent="0.2">
      <c r="C51" s="186"/>
      <c r="D51" s="10"/>
      <c r="AG51" t="s">
        <v>192</v>
      </c>
    </row>
    <row r="52" spans="1:33" x14ac:dyDescent="0.2">
      <c r="D52" s="10"/>
    </row>
    <row r="53" spans="1:33" x14ac:dyDescent="0.2">
      <c r="D53" s="10"/>
    </row>
    <row r="54" spans="1:33" x14ac:dyDescent="0.2">
      <c r="D54" s="10"/>
    </row>
    <row r="55" spans="1:33" x14ac:dyDescent="0.2">
      <c r="D55" s="10"/>
    </row>
    <row r="56" spans="1:33" x14ac:dyDescent="0.2">
      <c r="D56" s="10"/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EmFd0UA0B8/hNedsSpzGZN6BW12giPK9ko2lvdPrBR8QWmzyVnhNh5bUDtFk049ADeVXcSs1D0Y5xJPigqKAA==" saltValue="EAS63bBZR2Y01joPYEMQTQ==" spinCount="100000" sheet="1" formatRows="0"/>
  <mergeCells count="7">
    <mergeCell ref="C32:G32"/>
    <mergeCell ref="A1:G1"/>
    <mergeCell ref="C2:G2"/>
    <mergeCell ref="C3:G3"/>
    <mergeCell ref="C4:G4"/>
    <mergeCell ref="C22:G22"/>
    <mergeCell ref="C24:G2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01 Pol'!Názvy_tisku</vt:lpstr>
      <vt:lpstr>oadresa</vt:lpstr>
      <vt:lpstr>Stavba!Objednatel</vt:lpstr>
      <vt:lpstr>Stavba!Objekt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Chylík Jiří</dc:creator>
  <cp:lastModifiedBy>Chylík Jiří</cp:lastModifiedBy>
  <cp:lastPrinted>2019-03-19T12:27:02Z</cp:lastPrinted>
  <dcterms:created xsi:type="dcterms:W3CDTF">2009-04-08T07:15:50Z</dcterms:created>
  <dcterms:modified xsi:type="dcterms:W3CDTF">2025-06-06T04:44:50Z</dcterms:modified>
</cp:coreProperties>
</file>