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00_Rozdělané zakázky\224026-35 - Rekonstrukce OS a ohřevu TV v objektu B\09_Final PD na CD\13_Finál PD 1,2,3,4. etapa 05.06.2025\3. Etapa\"/>
    </mc:Choice>
  </mc:AlternateContent>
  <xr:revisionPtr revIDLastSave="0" documentId="13_ncr:1_{1AB4F269-8603-4608-AB1F-1EC426D54893}" xr6:coauthVersionLast="47" xr6:coauthVersionMax="47" xr10:uidLastSave="{00000000-0000-0000-0000-000000000000}"/>
  <bookViews>
    <workbookView xWindow="38280" yWindow="-105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 Pol'!$A$1:$Y$46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G42" i="1"/>
  <c r="F42" i="1"/>
  <c r="G41" i="1"/>
  <c r="F41" i="1"/>
  <c r="G39" i="1"/>
  <c r="F39" i="1"/>
  <c r="G45" i="12"/>
  <c r="G9" i="12"/>
  <c r="AF45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G8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4" i="12"/>
  <c r="G23" i="12" s="1"/>
  <c r="I24" i="12"/>
  <c r="I23" i="12" s="1"/>
  <c r="K24" i="12"/>
  <c r="K23" i="12" s="1"/>
  <c r="M24" i="12"/>
  <c r="M23" i="12" s="1"/>
  <c r="O24" i="12"/>
  <c r="O23" i="12" s="1"/>
  <c r="Q24" i="12"/>
  <c r="Q23" i="12" s="1"/>
  <c r="V24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V23" i="12" s="1"/>
  <c r="G28" i="12"/>
  <c r="M28" i="12" s="1"/>
  <c r="I28" i="12"/>
  <c r="K28" i="12"/>
  <c r="O28" i="12"/>
  <c r="Q28" i="12"/>
  <c r="V28" i="12"/>
  <c r="G30" i="12"/>
  <c r="M30" i="12" s="1"/>
  <c r="M29" i="12" s="1"/>
  <c r="I30" i="12"/>
  <c r="I29" i="12" s="1"/>
  <c r="K30" i="12"/>
  <c r="K29" i="12" s="1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O29" i="12" s="1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Q29" i="12" s="1"/>
  <c r="V34" i="12"/>
  <c r="V29" i="12" s="1"/>
  <c r="G35" i="12"/>
  <c r="I35" i="12"/>
  <c r="K35" i="12"/>
  <c r="M35" i="12"/>
  <c r="O35" i="12"/>
  <c r="Q35" i="12"/>
  <c r="V35" i="12"/>
  <c r="G37" i="12"/>
  <c r="M37" i="12" s="1"/>
  <c r="M36" i="12" s="1"/>
  <c r="I37" i="12"/>
  <c r="I36" i="12" s="1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K36" i="12" s="1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O36" i="12" s="1"/>
  <c r="Q41" i="12"/>
  <c r="Q36" i="12" s="1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V36" i="12" s="1"/>
  <c r="AE45" i="12"/>
  <c r="I20" i="1"/>
  <c r="I19" i="1"/>
  <c r="I18" i="1"/>
  <c r="I17" i="1"/>
  <c r="I16" i="1"/>
  <c r="I57" i="1"/>
  <c r="J55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6" i="1" l="1"/>
  <c r="J53" i="1"/>
  <c r="J54" i="1"/>
  <c r="G26" i="1"/>
  <c r="A26" i="1"/>
  <c r="G28" i="1"/>
  <c r="G23" i="1"/>
  <c r="G36" i="12"/>
  <c r="G29" i="12"/>
  <c r="M11" i="12"/>
  <c r="M8" i="12" s="1"/>
  <c r="I21" i="1"/>
  <c r="I39" i="1"/>
  <c r="I43" i="1" s="1"/>
  <c r="J57" i="1" l="1"/>
  <c r="A23" i="1"/>
  <c r="J42" i="1"/>
  <c r="J41" i="1"/>
  <c r="J39" i="1"/>
  <c r="J43" i="1" s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Chylík Jiří</author>
  </authors>
  <commentList>
    <comment ref="S6" authorId="0" shapeId="0" xr:uid="{1B74AEFD-C548-46AD-AA79-6F7C9111F83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C6D8C94-0A65-425F-926B-4023F872D82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<sst xmlns="http://schemas.openxmlformats.org/spreadsheetml/2006/main" count="400" uniqueCount="183">
  <si>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</si>
  <si>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</si>
  <si>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</si>
  <si>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</si>
  <si>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</si>
  <si>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</si>
  <si>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</si>
  <si>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</si>
  <si>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</si>
  <si>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</si>
  <si>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</si>
  <si>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</si>
  <si>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</si>
  <si>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</si>
  <si>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</si>
  <si>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</si>
  <si>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</si>
  <si>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</si>
  <si>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</si>
  <si>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</si>
  <si>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</si>
  <si>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</si>
  <si>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</si>
  <si>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</si>
  <si>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</si>
  <si>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</si>
  <si>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</si>
  <si>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</si>
  <si>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</si>
  <si>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</si>
  <si>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</si>
  <si>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</si>
  <si>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</si>
  <si>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</si>
  <si>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</si>
  <si>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</si>
  <si>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</si>
  <si>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</si>
  <si>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</si>
  <si>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</si>
  <si>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</si>
  <si>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</si>
  <si>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</si>
  <si>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</si>
  <si>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MĚŘENÍ A REGULACE</t>
  </si>
  <si>
    <t>03</t>
  </si>
  <si>
    <t>3. etapa - Části chodeb ve 3., 4. a 5. NP</t>
  </si>
  <si>
    <t>Objekt:</t>
  </si>
  <si>
    <t>Rozpočet:</t>
  </si>
  <si>
    <t>224026-35</t>
  </si>
  <si>
    <t>Rekonstrukce otopné soustavy a ohřevu teplé vody v objektu B</t>
  </si>
  <si>
    <t>Stavba</t>
  </si>
  <si>
    <t>Stavební objekt</t>
  </si>
  <si>
    <t>Celkem za stavbu</t>
  </si>
  <si>
    <t>CZK</t>
  </si>
  <si>
    <t>#POPS</t>
  </si>
  <si>
    <t>Popis stavby: 224026-35 - Rekonstrukce otopné soustavy a ohřevu teplé vody v objektu B</t>
  </si>
  <si>
    <t>#POPO</t>
  </si>
  <si>
    <t>Popis objektu: 03 - 3. etapa - Části chodeb ve 3., 4. a 5. NP</t>
  </si>
  <si>
    <t>#POPR</t>
  </si>
  <si>
    <t>Popis rozpočtu: 01 - MĚŘENÍ A REGULACE</t>
  </si>
  <si>
    <t>Rekapitulace dílů</t>
  </si>
  <si>
    <t>Typ dílu</t>
  </si>
  <si>
    <t>MAR_KT</t>
  </si>
  <si>
    <t>Kabelové trasy, kabely</t>
  </si>
  <si>
    <t>MAR_OE</t>
  </si>
  <si>
    <t>Ostatní elektro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</si>
  <si>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</si>
  <si>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</si>
  <si>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</si>
  <si>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</si>
  <si>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</si>
  <si>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</si>
  <si>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</si>
  <si>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</si>
  <si>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</si>
  <si>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</si>
  <si>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</si>
  <si>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</si>
  <si>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</si>
  <si>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</si>
  <si>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</si>
  <si>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</si>
  <si>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</si>
  <si>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</si>
  <si>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</si>
  <si>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</si>
  <si>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</si>
  <si>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</si>
  <si>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</si>
  <si>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</si>
  <si>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</si>
  <si>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</si>
  <si>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</si>
  <si>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</si>
  <si>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</si>
  <si>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</si>
  <si>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</si>
  <si>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974082116R00</t>
  </si>
  <si>
    <t>Vysekání rýh pro vodiče v omítce stěn  z jakékoliv malty vápenné nebo vápenocementové, šířky do 150 mm</t>
  </si>
  <si>
    <t>m</t>
  </si>
  <si>
    <t>801-3</t>
  </si>
  <si>
    <t>RTS 25/ I</t>
  </si>
  <si>
    <t>Indiv</t>
  </si>
  <si>
    <t>Práce</t>
  </si>
  <si>
    <t>Běžná</t>
  </si>
  <si>
    <t>POL1_9</t>
  </si>
  <si>
    <t>včetně pomocného lešení o výšce podlahy do 1900 mm a pro zatížení do 1,5 kPa  (150 kg/m2),</t>
  </si>
  <si>
    <t>SPI</t>
  </si>
  <si>
    <t>210100001R00</t>
  </si>
  <si>
    <t>Ukončení vodičů  v rozvaděči včetně zapojení a vodičové koncovky,  , průřez do 2,5 mm2</t>
  </si>
  <si>
    <t>ks</t>
  </si>
  <si>
    <t>M21</t>
  </si>
  <si>
    <t>Rozvaděč IRC DT1 v 2.NP jižní křídlo</t>
  </si>
  <si>
    <t>POP</t>
  </si>
  <si>
    <t>220301023R00</t>
  </si>
  <si>
    <t>Lišta elektroinstalační L 70</t>
  </si>
  <si>
    <t>222281301R00</t>
  </si>
  <si>
    <t>JYTY 1 mm - CYKY do 2,5 mm, 2-5 žil, v trubkách</t>
  </si>
  <si>
    <t>M21-001</t>
  </si>
  <si>
    <t>Průchod kruhový do D10 zdivem/stropem - beton</t>
  </si>
  <si>
    <t>Vlastní</t>
  </si>
  <si>
    <t>(PRŮRAZ Č.9)</t>
  </si>
  <si>
    <t>M21-006</t>
  </si>
  <si>
    <t>Průchod kruhový do D5 zdivem</t>
  </si>
  <si>
    <t>KT-203</t>
  </si>
  <si>
    <t>Kabel sdělovací s Cu jádrem bezhalogenový JHTH 2 x 1 mm</t>
  </si>
  <si>
    <t>Specifikace</t>
  </si>
  <si>
    <t>POL3_0</t>
  </si>
  <si>
    <t>KT-202</t>
  </si>
  <si>
    <t>Kabel sdělovací stíněný bezhalogenový  J-H(St)H 2x2x0,8</t>
  </si>
  <si>
    <t>KT-201</t>
  </si>
  <si>
    <t>Instalační kabel CAT6 UTP LSOH LSOHFR B2ca s1a d1 a1</t>
  </si>
  <si>
    <t>341118551R</t>
  </si>
  <si>
    <t>kabel 1-CXKH-R; bezhalogenový oheňretardující silový; pevné uložení v obyčejném popř.vlhkém prostředí; Cu jádro kulaté jednodrátové (RE); počet a průřez žil 5x2,5mm2; vnější průměr 12,0 mm; teplota použití -15 až 90 °C; max.provoz.teplota při zkratu 250 °C; min.teplota pokládky -5 °C; splňuje požadavky na požární odolnost; barva pláště oranžová</t>
  </si>
  <si>
    <t>SPCM</t>
  </si>
  <si>
    <t>KT-101</t>
  </si>
  <si>
    <t>Lišta hranatá bezhalogenová LH 60 x 40 mm, HF_HD, délka 2 m</t>
  </si>
  <si>
    <t>4x Rozvodnice 180mm x 110mm x 90 mm vyzbrojená svorkami pro připojení kabeláže - viz položka 16</t>
  </si>
  <si>
    <t>650031121R00</t>
  </si>
  <si>
    <t>Osazení rozvodnice na zeď, pl. do 0,2 m2</t>
  </si>
  <si>
    <t>M65</t>
  </si>
  <si>
    <t>OE-004</t>
  </si>
  <si>
    <t>Drobný elektroinstalační a spojovací materiál (vazací pásky, hmoždinky, vruty, závitové tyče, wago, svorky, instalační krabice, popisky, popisovače, barevné lepící pásky…)</t>
  </si>
  <si>
    <t>OE-606</t>
  </si>
  <si>
    <t>Rozvodnice nástěnná, 180mm x 110mm x 90mm , 1xDIN lišta, vyzbrojená svorkami pro připojení kabeláže</t>
  </si>
  <si>
    <t>2 13</t>
  </si>
  <si>
    <t>Koordinační činnost dodavatele v rámci stavby, včetně koordinační činnosti se subdodavateli, ostatními zhotoviteli, objednatelem a uživatelem stavby</t>
  </si>
  <si>
    <t>soubor</t>
  </si>
  <si>
    <t>2 07</t>
  </si>
  <si>
    <t>Vymezení řešeného prostoru stavebního objektu a vymezení transportních tras stavebního materiálu</t>
  </si>
  <si>
    <t>2 09</t>
  </si>
  <si>
    <t>Provozní opatření po dobu výstavby pozn. zhotovitel je povinen respektovat provoz investora, modernizace bude probíhat za plného obsazení budov a provozu objednatele</t>
  </si>
  <si>
    <t>2 14</t>
  </si>
  <si>
    <t>Fotodokumentace postupu prací - 2 x týdně, elektronicky</t>
  </si>
  <si>
    <t>005121 R</t>
  </si>
  <si>
    <t>Zařízení staveniště</t>
  </si>
  <si>
    <t>VRN</t>
  </si>
  <si>
    <t>POL99_</t>
  </si>
  <si>
    <t>2 10</t>
  </si>
  <si>
    <t>Zajištění pravidelného úklidu všech řešených prostor včetně navazujících komunikačních a transp., prostor, včetně závěrečného úklidu stavby</t>
  </si>
  <si>
    <t>hod</t>
  </si>
  <si>
    <t>61-02</t>
  </si>
  <si>
    <t>Začištění, vyspravení a doplnění stávajících konstrukcí po provedení bouracích prací a prostupů</t>
  </si>
  <si>
    <t>OE-104</t>
  </si>
  <si>
    <t>Dílenská dokumentace rozvaděče</t>
  </si>
  <si>
    <t>OE-105</t>
  </si>
  <si>
    <t>Projektová dokumentace skutečného stavu</t>
  </si>
  <si>
    <t>713551312R00</t>
  </si>
  <si>
    <t xml:space="preserve">Protipožární kabelové přepážky Protipožární kabelové ucpávky EI 90, do d 160 mm (140 x 140 mm) </t>
  </si>
  <si>
    <t>800-713</t>
  </si>
  <si>
    <t>941955003R00</t>
  </si>
  <si>
    <t>Lešení lehké pracovní pomocné pomocné, o výšce lešeňové podlahy přes 1,9 do 2,5 m</t>
  </si>
  <si>
    <t>m2</t>
  </si>
  <si>
    <t>800-3</t>
  </si>
  <si>
    <t>OE-108</t>
  </si>
  <si>
    <t>Ostatní režijní náklady</t>
  </si>
  <si>
    <t>SUM</t>
  </si>
  <si>
    <t>END</t>
  </si>
  <si>
    <t>Mendelova univerzita v Brně</t>
  </si>
  <si>
    <t>Zemědelská 1665/1</t>
  </si>
  <si>
    <t>CZ62156489</t>
  </si>
  <si>
    <t>613 00, Brno - Černá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</si>
</sst>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8" fillId="0" borderId="6" xfId="0" applyFont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2Ce4BawPYLaVCglgLiWUamzvhbwDdFcytgqoQF2sXERaO1yTVC766T46b02ESAoc1sv/A1SqNhwutWFXK9H9hw==" saltValue="o3N5Y6rKmcDKrOu+Gt74x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22</v>
      </c>
      <c r="C2" s="78"/>
      <c r="D2" s="79" t="s">
        <v>49</v>
      </c>
      <c r="E2" s="225" t="s">
        <v>50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">
      <c r="A4" s="76">
        <v>22123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 t="s">
        <v>179</v>
      </c>
      <c r="E5" s="218"/>
      <c r="F5" s="218"/>
      <c r="G5" s="218"/>
      <c r="H5" s="18" t="s">
        <v>40</v>
      </c>
      <c r="I5" s="22">
        <v>62156489</v>
      </c>
      <c r="J5" s="8"/>
    </row>
    <row r="6" spans="1:15" ht="15.75" customHeight="1" x14ac:dyDescent="0.2">
      <c r="A6" s="2"/>
      <c r="B6" s="28"/>
      <c r="C6" s="55"/>
      <c r="D6" s="217" t="s">
        <v>180</v>
      </c>
      <c r="E6" s="218"/>
      <c r="F6" s="218"/>
      <c r="G6" s="218"/>
      <c r="H6" s="18" t="s">
        <v>34</v>
      </c>
      <c r="I6" s="22" t="s">
        <v>181</v>
      </c>
      <c r="J6" s="8"/>
    </row>
    <row r="7" spans="1:15" ht="15.75" customHeight="1" x14ac:dyDescent="0.2">
      <c r="A7" s="2"/>
      <c r="B7" s="29"/>
      <c r="C7" s="56"/>
      <c r="D7" s="251" t="s">
        <v>182</v>
      </c>
      <c r="E7" s="251"/>
      <c r="F7" s="251"/>
      <c r="G7" s="25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SUMIF(F53:F56,A16,I53:I56)+SUMIF(F53:F56,"PSU",I53:I56)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SUMIF(F53:F56,A17,I53:I56)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SUMIF(F53:F56,A18,I53:I56)</f>
        <v>0</v>
      </c>
      <c r="J18" s="202"/>
    </row>
    <row r="19" spans="1:10" ht="23.25" customHeight="1" x14ac:dyDescent="0.2">
      <c r="A19" s="139" t="s">
        <v>67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SUMIF(F53:F56,A19,I53:I56)</f>
        <v>0</v>
      </c>
      <c r="J19" s="202"/>
    </row>
    <row r="20" spans="1:10" ht="23.25" customHeight="1" x14ac:dyDescent="0.2">
      <c r="A20" s="139" t="s">
        <v>68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SUMIF(F53:F56,A20,I53:I56)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03"/>
      <c r="F21" s="235"/>
      <c r="G21" s="203"/>
      <c r="H21" s="235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6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5">
        <f>A27</f>
        <v>0</v>
      </c>
      <c r="H29" s="205"/>
      <c r="I29" s="205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0"/>
      <c r="D39" s="190"/>
      <c r="E39" s="190"/>
      <c r="F39" s="99">
        <f>'03 01 Pol'!AE45</f>
        <v>0</v>
      </c>
      <c r="G39" s="100">
        <f>'03 01 Pol'!AF45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191" t="s">
        <v>52</v>
      </c>
      <c r="D40" s="191"/>
      <c r="E40" s="19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1" t="s">
        <v>46</v>
      </c>
      <c r="D41" s="191"/>
      <c r="E41" s="191"/>
      <c r="F41" s="104">
        <f>'03 01 Pol'!AE45</f>
        <v>0</v>
      </c>
      <c r="G41" s="105">
        <f>'03 01 Pol'!AF45</f>
        <v>0</v>
      </c>
      <c r="H41" s="105">
        <f>(F41*SazbaDPH1/100)+(G41*SazbaDPH2/100)</f>
        <v>0</v>
      </c>
      <c r="I41" s="105">
        <f>F41+G41+H41</f>
        <v>0</v>
      </c>
      <c r="J41" s="106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07" t="s">
        <v>43</v>
      </c>
      <c r="C42" s="190" t="s">
        <v>44</v>
      </c>
      <c r="D42" s="190"/>
      <c r="E42" s="190"/>
      <c r="F42" s="108">
        <f>'03 01 Pol'!AE45</f>
        <v>0</v>
      </c>
      <c r="G42" s="101">
        <f>'03 01 Pol'!AF45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hidden="1" customHeight="1" x14ac:dyDescent="0.2">
      <c r="A43" s="88"/>
      <c r="B43" s="192" t="s">
        <v>53</v>
      </c>
      <c r="C43" s="193"/>
      <c r="D43" s="193"/>
      <c r="E43" s="19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0" t="s">
        <v>61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62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63</v>
      </c>
      <c r="C53" s="188" t="s">
        <v>64</v>
      </c>
      <c r="D53" s="189"/>
      <c r="E53" s="189"/>
      <c r="F53" s="135" t="s">
        <v>26</v>
      </c>
      <c r="G53" s="136"/>
      <c r="H53" s="136"/>
      <c r="I53" s="136">
        <f>'03 01 Pol'!G8</f>
        <v>0</v>
      </c>
      <c r="J53" s="132" t="str">
        <f>IF(I57=0,"",I53/I57*100)</f>
        <v/>
      </c>
    </row>
    <row r="54" spans="1:10" ht="36.75" customHeight="1" x14ac:dyDescent="0.2">
      <c r="A54" s="123"/>
      <c r="B54" s="128" t="s">
        <v>65</v>
      </c>
      <c r="C54" s="188" t="s">
        <v>66</v>
      </c>
      <c r="D54" s="189"/>
      <c r="E54" s="189"/>
      <c r="F54" s="135" t="s">
        <v>26</v>
      </c>
      <c r="G54" s="136"/>
      <c r="H54" s="136"/>
      <c r="I54" s="136">
        <f>'03 01 Pol'!G23</f>
        <v>0</v>
      </c>
      <c r="J54" s="132" t="str">
        <f>IF(I57=0,"",I54/I57*100)</f>
        <v/>
      </c>
    </row>
    <row r="55" spans="1:10" ht="36.75" customHeight="1" x14ac:dyDescent="0.2">
      <c r="A55" s="123"/>
      <c r="B55" s="128" t="s">
        <v>67</v>
      </c>
      <c r="C55" s="188" t="s">
        <v>27</v>
      </c>
      <c r="D55" s="189"/>
      <c r="E55" s="189"/>
      <c r="F55" s="135" t="s">
        <v>67</v>
      </c>
      <c r="G55" s="136"/>
      <c r="H55" s="136"/>
      <c r="I55" s="136">
        <f>'03 01 Pol'!G29</f>
        <v>0</v>
      </c>
      <c r="J55" s="132" t="str">
        <f>IF(I57=0,"",I55/I57*100)</f>
        <v/>
      </c>
    </row>
    <row r="56" spans="1:10" ht="36.75" customHeight="1" x14ac:dyDescent="0.2">
      <c r="A56" s="123"/>
      <c r="B56" s="128" t="s">
        <v>68</v>
      </c>
      <c r="C56" s="188" t="s">
        <v>28</v>
      </c>
      <c r="D56" s="189"/>
      <c r="E56" s="189"/>
      <c r="F56" s="135" t="s">
        <v>68</v>
      </c>
      <c r="G56" s="136"/>
      <c r="H56" s="136"/>
      <c r="I56" s="136">
        <f>'03 01 Pol'!G36</f>
        <v>0</v>
      </c>
      <c r="J56" s="132" t="str">
        <f>IF(I57=0,"",I56/I57*100)</f>
        <v/>
      </c>
    </row>
    <row r="57" spans="1:10" ht="25.5" customHeight="1" x14ac:dyDescent="0.2">
      <c r="A57" s="124"/>
      <c r="B57" s="129" t="s">
        <v>1</v>
      </c>
      <c r="C57" s="130"/>
      <c r="D57" s="131"/>
      <c r="E57" s="131"/>
      <c r="F57" s="137"/>
      <c r="G57" s="138"/>
      <c r="H57" s="138"/>
      <c r="I57" s="138">
        <f>SUM(I53:I56)</f>
        <v>0</v>
      </c>
      <c r="J57" s="133">
        <f>SUM(J53:J56)</f>
        <v>0</v>
      </c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  <row r="60" spans="1:10" x14ac:dyDescent="0.2">
      <c r="F60" s="87"/>
      <c r="G60" s="87"/>
      <c r="H60" s="87"/>
      <c r="I60" s="87"/>
      <c r="J60" s="134"/>
    </row>
  </sheetData>
  <sheetProtection algorithmName="SHA-512" hashValue="d5JOUYsWaBznn3/tMonHzxtk28kkJLDEL2D4p8EpYu7hoAncaQsmRJ28BtBst05/HDg/+X0toJ8ijse9JMZ4cw==" saltValue="qBxagB7hLF+2GM6dhrr3O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algorithmName="SHA-512" hashValue="bGDIwhhCJ1abNldSwCTgnoSQVCLKOqp5VUzV5WxNXV1Ylnh65tlz8smXNt1m3XrNPvetexFuZLChy63026BHnw==" saltValue="H2ogddJhvdKwtiHVta3p/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9172-628B-4CA6-9866-395051D2098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69</v>
      </c>
      <c r="B1" s="242"/>
      <c r="C1" s="242"/>
      <c r="D1" s="242"/>
      <c r="E1" s="242"/>
      <c r="F1" s="242"/>
      <c r="G1" s="242"/>
      <c r="AG1" t="s">
        <v>70</v>
      </c>
    </row>
    <row r="2" spans="1:60" ht="24.95" customHeight="1" x14ac:dyDescent="0.2">
      <c r="A2" s="140" t="s">
        <v>7</v>
      </c>
      <c r="B2" s="49" t="s">
        <v>49</v>
      </c>
      <c r="C2" s="243" t="s">
        <v>50</v>
      </c>
      <c r="D2" s="244"/>
      <c r="E2" s="244"/>
      <c r="F2" s="244"/>
      <c r="G2" s="245"/>
      <c r="AG2" t="s">
        <v>71</v>
      </c>
    </row>
    <row r="3" spans="1:60" ht="24.95" customHeight="1" x14ac:dyDescent="0.2">
      <c r="A3" s="140" t="s">
        <v>8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71</v>
      </c>
      <c r="AG3" t="s">
        <v>72</v>
      </c>
    </row>
    <row r="4" spans="1:60" ht="24.95" customHeight="1" x14ac:dyDescent="0.2">
      <c r="A4" s="141" t="s">
        <v>9</v>
      </c>
      <c r="B4" s="142" t="s">
        <v>43</v>
      </c>
      <c r="C4" s="246" t="s">
        <v>44</v>
      </c>
      <c r="D4" s="247"/>
      <c r="E4" s="247"/>
      <c r="F4" s="247"/>
      <c r="G4" s="248"/>
      <c r="AG4" t="s">
        <v>73</v>
      </c>
    </row>
    <row r="5" spans="1:60" x14ac:dyDescent="0.2">
      <c r="D5" s="10"/>
    </row>
    <row r="6" spans="1:60" ht="38.25" x14ac:dyDescent="0.2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29</v>
      </c>
      <c r="H6" s="147" t="s">
        <v>30</v>
      </c>
      <c r="I6" s="147" t="s">
        <v>80</v>
      </c>
      <c r="J6" s="147" t="s">
        <v>31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  <c r="X6" s="147" t="s">
        <v>94</v>
      </c>
      <c r="Y6" s="147" t="s">
        <v>95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96</v>
      </c>
      <c r="B8" s="161" t="s">
        <v>63</v>
      </c>
      <c r="C8" s="181" t="s">
        <v>64</v>
      </c>
      <c r="D8" s="162"/>
      <c r="E8" s="163"/>
      <c r="F8" s="164"/>
      <c r="G8" s="164">
        <f>SUMIF(AG9:AG22,"&lt;&gt;NOR",G9:G22)</f>
        <v>0</v>
      </c>
      <c r="H8" s="164"/>
      <c r="I8" s="164">
        <f>SUM(I9:I22)</f>
        <v>0</v>
      </c>
      <c r="J8" s="164"/>
      <c r="K8" s="164">
        <f>SUM(K9:K22)</f>
        <v>0</v>
      </c>
      <c r="L8" s="164"/>
      <c r="M8" s="164">
        <f>SUM(M9:M22)</f>
        <v>0</v>
      </c>
      <c r="N8" s="163"/>
      <c r="O8" s="163">
        <f>SUM(O9:O22)</f>
        <v>0</v>
      </c>
      <c r="P8" s="163"/>
      <c r="Q8" s="163">
        <f>SUM(Q9:Q22)</f>
        <v>0</v>
      </c>
      <c r="R8" s="164"/>
      <c r="S8" s="164"/>
      <c r="T8" s="165"/>
      <c r="U8" s="159"/>
      <c r="V8" s="159">
        <f>SUM(V9:V22)</f>
        <v>131.04000000000002</v>
      </c>
      <c r="W8" s="159"/>
      <c r="X8" s="159"/>
      <c r="Y8" s="159"/>
      <c r="AG8" t="s">
        <v>97</v>
      </c>
    </row>
    <row r="9" spans="1:60" ht="22.5" outlineLevel="1" x14ac:dyDescent="0.2">
      <c r="A9" s="167">
        <v>1</v>
      </c>
      <c r="B9" s="168" t="s">
        <v>98</v>
      </c>
      <c r="C9" s="182" t="s">
        <v>99</v>
      </c>
      <c r="D9" s="169" t="s">
        <v>100</v>
      </c>
      <c r="E9" s="170">
        <v>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 t="s">
        <v>101</v>
      </c>
      <c r="S9" s="172" t="s">
        <v>102</v>
      </c>
      <c r="T9" s="173" t="s">
        <v>103</v>
      </c>
      <c r="U9" s="158">
        <v>0.11899999999999999</v>
      </c>
      <c r="V9" s="158">
        <f>ROUND(E9*U9,2)</f>
        <v>0.71</v>
      </c>
      <c r="W9" s="158"/>
      <c r="X9" s="158" t="s">
        <v>104</v>
      </c>
      <c r="Y9" s="158" t="s">
        <v>105</v>
      </c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49" t="s">
        <v>107</v>
      </c>
      <c r="D10" s="250"/>
      <c r="E10" s="250"/>
      <c r="F10" s="250"/>
      <c r="G10" s="250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108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7">
        <v>2</v>
      </c>
      <c r="B11" s="168" t="s">
        <v>109</v>
      </c>
      <c r="C11" s="182" t="s">
        <v>110</v>
      </c>
      <c r="D11" s="169" t="s">
        <v>111</v>
      </c>
      <c r="E11" s="170">
        <v>46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2" t="s">
        <v>112</v>
      </c>
      <c r="S11" s="172" t="s">
        <v>102</v>
      </c>
      <c r="T11" s="173" t="s">
        <v>103</v>
      </c>
      <c r="U11" s="158">
        <v>5.0500000000000003E-2</v>
      </c>
      <c r="V11" s="158">
        <f>ROUND(E11*U11,2)</f>
        <v>2.3199999999999998</v>
      </c>
      <c r="W11" s="158"/>
      <c r="X11" s="158" t="s">
        <v>104</v>
      </c>
      <c r="Y11" s="158" t="s">
        <v>105</v>
      </c>
      <c r="Z11" s="148"/>
      <c r="AA11" s="148"/>
      <c r="AB11" s="148"/>
      <c r="AC11" s="148"/>
      <c r="AD11" s="148"/>
      <c r="AE11" s="148"/>
      <c r="AF11" s="148"/>
      <c r="AG11" s="148" t="s">
        <v>106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40" t="s">
        <v>113</v>
      </c>
      <c r="D12" s="241"/>
      <c r="E12" s="241"/>
      <c r="F12" s="241"/>
      <c r="G12" s="241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114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3</v>
      </c>
      <c r="B13" s="175" t="s">
        <v>115</v>
      </c>
      <c r="C13" s="183" t="s">
        <v>116</v>
      </c>
      <c r="D13" s="176" t="s">
        <v>100</v>
      </c>
      <c r="E13" s="177">
        <v>140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7">
        <v>0</v>
      </c>
      <c r="O13" s="177">
        <f>ROUND(E13*N13,2)</f>
        <v>0</v>
      </c>
      <c r="P13" s="177">
        <v>0</v>
      </c>
      <c r="Q13" s="177">
        <f>ROUND(E13*P13,2)</f>
        <v>0</v>
      </c>
      <c r="R13" s="179"/>
      <c r="S13" s="179" t="s">
        <v>102</v>
      </c>
      <c r="T13" s="180" t="s">
        <v>103</v>
      </c>
      <c r="U13" s="158">
        <v>0.1</v>
      </c>
      <c r="V13" s="158">
        <f>ROUND(E13*U13,2)</f>
        <v>14</v>
      </c>
      <c r="W13" s="158"/>
      <c r="X13" s="158" t="s">
        <v>104</v>
      </c>
      <c r="Y13" s="158" t="s">
        <v>105</v>
      </c>
      <c r="Z13" s="148"/>
      <c r="AA13" s="148"/>
      <c r="AB13" s="148"/>
      <c r="AC13" s="148"/>
      <c r="AD13" s="148"/>
      <c r="AE13" s="148"/>
      <c r="AF13" s="148"/>
      <c r="AG13" s="148" t="s">
        <v>106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4</v>
      </c>
      <c r="B14" s="175" t="s">
        <v>117</v>
      </c>
      <c r="C14" s="183" t="s">
        <v>118</v>
      </c>
      <c r="D14" s="176" t="s">
        <v>100</v>
      </c>
      <c r="E14" s="177">
        <v>1015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7">
        <v>0</v>
      </c>
      <c r="O14" s="177">
        <f>ROUND(E14*N14,2)</f>
        <v>0</v>
      </c>
      <c r="P14" s="177">
        <v>0</v>
      </c>
      <c r="Q14" s="177">
        <f>ROUND(E14*P14,2)</f>
        <v>0</v>
      </c>
      <c r="R14" s="179"/>
      <c r="S14" s="179" t="s">
        <v>102</v>
      </c>
      <c r="T14" s="180" t="s">
        <v>103</v>
      </c>
      <c r="U14" s="158">
        <v>0.11233</v>
      </c>
      <c r="V14" s="158">
        <f>ROUND(E14*U14,2)</f>
        <v>114.01</v>
      </c>
      <c r="W14" s="158"/>
      <c r="X14" s="158" t="s">
        <v>104</v>
      </c>
      <c r="Y14" s="158" t="s">
        <v>105</v>
      </c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7">
        <v>5</v>
      </c>
      <c r="B15" s="168" t="s">
        <v>119</v>
      </c>
      <c r="C15" s="182" t="s">
        <v>120</v>
      </c>
      <c r="D15" s="169" t="s">
        <v>111</v>
      </c>
      <c r="E15" s="170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121</v>
      </c>
      <c r="T15" s="173" t="s">
        <v>103</v>
      </c>
      <c r="U15" s="158">
        <v>0</v>
      </c>
      <c r="V15" s="158">
        <f>ROUND(E15*U15,2)</f>
        <v>0</v>
      </c>
      <c r="W15" s="158"/>
      <c r="X15" s="158" t="s">
        <v>104</v>
      </c>
      <c r="Y15" s="158" t="s">
        <v>105</v>
      </c>
      <c r="Z15" s="148"/>
      <c r="AA15" s="148"/>
      <c r="AB15" s="148"/>
      <c r="AC15" s="148"/>
      <c r="AD15" s="148"/>
      <c r="AE15" s="148"/>
      <c r="AF15" s="148"/>
      <c r="AG15" s="148" t="s">
        <v>106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240" t="s">
        <v>122</v>
      </c>
      <c r="D16" s="241"/>
      <c r="E16" s="241"/>
      <c r="F16" s="241"/>
      <c r="G16" s="241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6</v>
      </c>
      <c r="B17" s="175" t="s">
        <v>123</v>
      </c>
      <c r="C17" s="183" t="s">
        <v>124</v>
      </c>
      <c r="D17" s="176" t="s">
        <v>111</v>
      </c>
      <c r="E17" s="177">
        <v>33</v>
      </c>
      <c r="F17" s="178"/>
      <c r="G17" s="179">
        <f t="shared" ref="G17:G22" si="0">ROUND(E17*F17,2)</f>
        <v>0</v>
      </c>
      <c r="H17" s="178"/>
      <c r="I17" s="179">
        <f t="shared" ref="I17:I22" si="1">ROUND(E17*H17,2)</f>
        <v>0</v>
      </c>
      <c r="J17" s="178"/>
      <c r="K17" s="179">
        <f t="shared" ref="K17:K22" si="2">ROUND(E17*J17,2)</f>
        <v>0</v>
      </c>
      <c r="L17" s="179">
        <v>21</v>
      </c>
      <c r="M17" s="179">
        <f t="shared" ref="M17:M22" si="3">G17*(1+L17/100)</f>
        <v>0</v>
      </c>
      <c r="N17" s="177">
        <v>0</v>
      </c>
      <c r="O17" s="177">
        <f t="shared" ref="O17:O22" si="4">ROUND(E17*N17,2)</f>
        <v>0</v>
      </c>
      <c r="P17" s="177">
        <v>0</v>
      </c>
      <c r="Q17" s="177">
        <f t="shared" ref="Q17:Q22" si="5">ROUND(E17*P17,2)</f>
        <v>0</v>
      </c>
      <c r="R17" s="179"/>
      <c r="S17" s="179" t="s">
        <v>121</v>
      </c>
      <c r="T17" s="180" t="s">
        <v>103</v>
      </c>
      <c r="U17" s="158">
        <v>0</v>
      </c>
      <c r="V17" s="158">
        <f t="shared" ref="V17:V22" si="6">ROUND(E17*U17,2)</f>
        <v>0</v>
      </c>
      <c r="W17" s="158"/>
      <c r="X17" s="158" t="s">
        <v>104</v>
      </c>
      <c r="Y17" s="158" t="s">
        <v>105</v>
      </c>
      <c r="Z17" s="148"/>
      <c r="AA17" s="148"/>
      <c r="AB17" s="148"/>
      <c r="AC17" s="148"/>
      <c r="AD17" s="148"/>
      <c r="AE17" s="148"/>
      <c r="AF17" s="148"/>
      <c r="AG17" s="148" t="s">
        <v>106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7</v>
      </c>
      <c r="B18" s="175" t="s">
        <v>125</v>
      </c>
      <c r="C18" s="183" t="s">
        <v>126</v>
      </c>
      <c r="D18" s="176" t="s">
        <v>100</v>
      </c>
      <c r="E18" s="177">
        <v>900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9"/>
      <c r="S18" s="179" t="s">
        <v>121</v>
      </c>
      <c r="T18" s="180" t="s">
        <v>103</v>
      </c>
      <c r="U18" s="158">
        <v>0</v>
      </c>
      <c r="V18" s="158">
        <f t="shared" si="6"/>
        <v>0</v>
      </c>
      <c r="W18" s="158"/>
      <c r="X18" s="158" t="s">
        <v>127</v>
      </c>
      <c r="Y18" s="158" t="s">
        <v>105</v>
      </c>
      <c r="Z18" s="148"/>
      <c r="AA18" s="148"/>
      <c r="AB18" s="148"/>
      <c r="AC18" s="148"/>
      <c r="AD18" s="148"/>
      <c r="AE18" s="148"/>
      <c r="AF18" s="148"/>
      <c r="AG18" s="148" t="s">
        <v>128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8</v>
      </c>
      <c r="B19" s="175" t="s">
        <v>129</v>
      </c>
      <c r="C19" s="183" t="s">
        <v>130</v>
      </c>
      <c r="D19" s="176" t="s">
        <v>100</v>
      </c>
      <c r="E19" s="177">
        <v>780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9"/>
      <c r="S19" s="179" t="s">
        <v>121</v>
      </c>
      <c r="T19" s="180" t="s">
        <v>103</v>
      </c>
      <c r="U19" s="158">
        <v>0</v>
      </c>
      <c r="V19" s="158">
        <f t="shared" si="6"/>
        <v>0</v>
      </c>
      <c r="W19" s="158"/>
      <c r="X19" s="158" t="s">
        <v>127</v>
      </c>
      <c r="Y19" s="158" t="s">
        <v>105</v>
      </c>
      <c r="Z19" s="148"/>
      <c r="AA19" s="148"/>
      <c r="AB19" s="148"/>
      <c r="AC19" s="148"/>
      <c r="AD19" s="148"/>
      <c r="AE19" s="148"/>
      <c r="AF19" s="148"/>
      <c r="AG19" s="148" t="s">
        <v>128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9</v>
      </c>
      <c r="B20" s="175" t="s">
        <v>131</v>
      </c>
      <c r="C20" s="183" t="s">
        <v>132</v>
      </c>
      <c r="D20" s="176" t="s">
        <v>100</v>
      </c>
      <c r="E20" s="177">
        <v>130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9"/>
      <c r="S20" s="179" t="s">
        <v>121</v>
      </c>
      <c r="T20" s="180" t="s">
        <v>103</v>
      </c>
      <c r="U20" s="158">
        <v>0</v>
      </c>
      <c r="V20" s="158">
        <f t="shared" si="6"/>
        <v>0</v>
      </c>
      <c r="W20" s="158"/>
      <c r="X20" s="158" t="s">
        <v>127</v>
      </c>
      <c r="Y20" s="158" t="s">
        <v>105</v>
      </c>
      <c r="Z20" s="148"/>
      <c r="AA20" s="148"/>
      <c r="AB20" s="148"/>
      <c r="AC20" s="148"/>
      <c r="AD20" s="148"/>
      <c r="AE20" s="148"/>
      <c r="AF20" s="148"/>
      <c r="AG20" s="148" t="s">
        <v>128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56.25" outlineLevel="1" x14ac:dyDescent="0.2">
      <c r="A21" s="174">
        <v>10</v>
      </c>
      <c r="B21" s="175" t="s">
        <v>133</v>
      </c>
      <c r="C21" s="183" t="s">
        <v>134</v>
      </c>
      <c r="D21" s="176" t="s">
        <v>100</v>
      </c>
      <c r="E21" s="177">
        <v>130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7">
        <v>0</v>
      </c>
      <c r="O21" s="177">
        <f t="shared" si="4"/>
        <v>0</v>
      </c>
      <c r="P21" s="177">
        <v>0</v>
      </c>
      <c r="Q21" s="177">
        <f t="shared" si="5"/>
        <v>0</v>
      </c>
      <c r="R21" s="179" t="s">
        <v>135</v>
      </c>
      <c r="S21" s="179" t="s">
        <v>102</v>
      </c>
      <c r="T21" s="180" t="s">
        <v>103</v>
      </c>
      <c r="U21" s="158">
        <v>0</v>
      </c>
      <c r="V21" s="158">
        <f t="shared" si="6"/>
        <v>0</v>
      </c>
      <c r="W21" s="158"/>
      <c r="X21" s="158" t="s">
        <v>127</v>
      </c>
      <c r="Y21" s="158" t="s">
        <v>105</v>
      </c>
      <c r="Z21" s="148"/>
      <c r="AA21" s="148"/>
      <c r="AB21" s="148"/>
      <c r="AC21" s="148"/>
      <c r="AD21" s="148"/>
      <c r="AE21" s="148"/>
      <c r="AF21" s="148"/>
      <c r="AG21" s="148" t="s">
        <v>128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4">
        <v>11</v>
      </c>
      <c r="B22" s="175" t="s">
        <v>136</v>
      </c>
      <c r="C22" s="183" t="s">
        <v>137</v>
      </c>
      <c r="D22" s="176" t="s">
        <v>100</v>
      </c>
      <c r="E22" s="177">
        <v>140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0</v>
      </c>
      <c r="N22" s="177">
        <v>0</v>
      </c>
      <c r="O22" s="177">
        <f t="shared" si="4"/>
        <v>0</v>
      </c>
      <c r="P22" s="177">
        <v>0</v>
      </c>
      <c r="Q22" s="177">
        <f t="shared" si="5"/>
        <v>0</v>
      </c>
      <c r="R22" s="179" t="s">
        <v>135</v>
      </c>
      <c r="S22" s="179" t="s">
        <v>102</v>
      </c>
      <c r="T22" s="180" t="s">
        <v>103</v>
      </c>
      <c r="U22" s="158">
        <v>0</v>
      </c>
      <c r="V22" s="158">
        <f t="shared" si="6"/>
        <v>0</v>
      </c>
      <c r="W22" s="158"/>
      <c r="X22" s="158" t="s">
        <v>127</v>
      </c>
      <c r="Y22" s="158" t="s">
        <v>105</v>
      </c>
      <c r="Z22" s="148"/>
      <c r="AA22" s="148"/>
      <c r="AB22" s="148"/>
      <c r="AC22" s="148"/>
      <c r="AD22" s="148"/>
      <c r="AE22" s="148"/>
      <c r="AF22" s="148"/>
      <c r="AG22" s="148" t="s">
        <v>128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0" t="s">
        <v>96</v>
      </c>
      <c r="B23" s="161" t="s">
        <v>65</v>
      </c>
      <c r="C23" s="181" t="s">
        <v>66</v>
      </c>
      <c r="D23" s="162"/>
      <c r="E23" s="163"/>
      <c r="F23" s="164"/>
      <c r="G23" s="164">
        <f>SUMIF(AG24:AG28,"&lt;&gt;NOR",G24:G28)</f>
        <v>0</v>
      </c>
      <c r="H23" s="164"/>
      <c r="I23" s="164">
        <f>SUM(I24:I28)</f>
        <v>0</v>
      </c>
      <c r="J23" s="164"/>
      <c r="K23" s="164">
        <f>SUM(K24:K28)</f>
        <v>0</v>
      </c>
      <c r="L23" s="164"/>
      <c r="M23" s="164">
        <f>SUM(M24:M28)</f>
        <v>0</v>
      </c>
      <c r="N23" s="163"/>
      <c r="O23" s="163">
        <f>SUM(O24:O28)</f>
        <v>0</v>
      </c>
      <c r="P23" s="163"/>
      <c r="Q23" s="163">
        <f>SUM(Q24:Q28)</f>
        <v>0</v>
      </c>
      <c r="R23" s="164"/>
      <c r="S23" s="164"/>
      <c r="T23" s="165"/>
      <c r="U23" s="159"/>
      <c r="V23" s="159">
        <f>SUM(V24:V28)</f>
        <v>4.67</v>
      </c>
      <c r="W23" s="159"/>
      <c r="X23" s="159"/>
      <c r="Y23" s="159"/>
      <c r="AG23" t="s">
        <v>97</v>
      </c>
    </row>
    <row r="24" spans="1:60" ht="22.5" outlineLevel="1" x14ac:dyDescent="0.2">
      <c r="A24" s="167">
        <v>12</v>
      </c>
      <c r="B24" s="168" t="s">
        <v>109</v>
      </c>
      <c r="C24" s="182" t="s">
        <v>110</v>
      </c>
      <c r="D24" s="169" t="s">
        <v>111</v>
      </c>
      <c r="E24" s="170">
        <v>56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112</v>
      </c>
      <c r="S24" s="172" t="s">
        <v>102</v>
      </c>
      <c r="T24" s="173" t="s">
        <v>103</v>
      </c>
      <c r="U24" s="158">
        <v>5.0500000000000003E-2</v>
      </c>
      <c r="V24" s="158">
        <f>ROUND(E24*U24,2)</f>
        <v>2.83</v>
      </c>
      <c r="W24" s="158"/>
      <c r="X24" s="158" t="s">
        <v>104</v>
      </c>
      <c r="Y24" s="158" t="s">
        <v>105</v>
      </c>
      <c r="Z24" s="148"/>
      <c r="AA24" s="148"/>
      <c r="AB24" s="148"/>
      <c r="AC24" s="148"/>
      <c r="AD24" s="148"/>
      <c r="AE24" s="148"/>
      <c r="AF24" s="148"/>
      <c r="AG24" s="148" t="s">
        <v>106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40" t="s">
        <v>138</v>
      </c>
      <c r="D25" s="241"/>
      <c r="E25" s="241"/>
      <c r="F25" s="241"/>
      <c r="G25" s="241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114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4">
        <v>13</v>
      </c>
      <c r="B26" s="175" t="s">
        <v>139</v>
      </c>
      <c r="C26" s="183" t="s">
        <v>140</v>
      </c>
      <c r="D26" s="176" t="s">
        <v>111</v>
      </c>
      <c r="E26" s="177">
        <v>4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 t="s">
        <v>141</v>
      </c>
      <c r="S26" s="179" t="s">
        <v>102</v>
      </c>
      <c r="T26" s="180" t="s">
        <v>103</v>
      </c>
      <c r="U26" s="158">
        <v>0.46</v>
      </c>
      <c r="V26" s="158">
        <f>ROUND(E26*U26,2)</f>
        <v>1.84</v>
      </c>
      <c r="W26" s="158"/>
      <c r="X26" s="158" t="s">
        <v>104</v>
      </c>
      <c r="Y26" s="158" t="s">
        <v>105</v>
      </c>
      <c r="Z26" s="148"/>
      <c r="AA26" s="148"/>
      <c r="AB26" s="148"/>
      <c r="AC26" s="148"/>
      <c r="AD26" s="148"/>
      <c r="AE26" s="148"/>
      <c r="AF26" s="148"/>
      <c r="AG26" s="148" t="s">
        <v>106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74">
        <v>14</v>
      </c>
      <c r="B27" s="175" t="s">
        <v>142</v>
      </c>
      <c r="C27" s="183" t="s">
        <v>143</v>
      </c>
      <c r="D27" s="176" t="s">
        <v>0</v>
      </c>
      <c r="E27" s="177">
        <v>3.5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9"/>
      <c r="S27" s="179" t="s">
        <v>121</v>
      </c>
      <c r="T27" s="180" t="s">
        <v>103</v>
      </c>
      <c r="U27" s="158">
        <v>0</v>
      </c>
      <c r="V27" s="158">
        <f>ROUND(E27*U27,2)</f>
        <v>0</v>
      </c>
      <c r="W27" s="158"/>
      <c r="X27" s="158" t="s">
        <v>127</v>
      </c>
      <c r="Y27" s="158" t="s">
        <v>105</v>
      </c>
      <c r="Z27" s="148"/>
      <c r="AA27" s="148"/>
      <c r="AB27" s="148"/>
      <c r="AC27" s="148"/>
      <c r="AD27" s="148"/>
      <c r="AE27" s="148"/>
      <c r="AF27" s="148"/>
      <c r="AG27" s="148" t="s">
        <v>128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4">
        <v>15</v>
      </c>
      <c r="B28" s="175" t="s">
        <v>144</v>
      </c>
      <c r="C28" s="183" t="s">
        <v>145</v>
      </c>
      <c r="D28" s="176" t="s">
        <v>111</v>
      </c>
      <c r="E28" s="177">
        <v>4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9"/>
      <c r="S28" s="179" t="s">
        <v>121</v>
      </c>
      <c r="T28" s="180" t="s">
        <v>103</v>
      </c>
      <c r="U28" s="158">
        <v>0</v>
      </c>
      <c r="V28" s="158">
        <f>ROUND(E28*U28,2)</f>
        <v>0</v>
      </c>
      <c r="W28" s="158"/>
      <c r="X28" s="158" t="s">
        <v>127</v>
      </c>
      <c r="Y28" s="158" t="s">
        <v>105</v>
      </c>
      <c r="Z28" s="148"/>
      <c r="AA28" s="148"/>
      <c r="AB28" s="148"/>
      <c r="AC28" s="148"/>
      <c r="AD28" s="148"/>
      <c r="AE28" s="148"/>
      <c r="AF28" s="148"/>
      <c r="AG28" s="148" t="s">
        <v>128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0" t="s">
        <v>96</v>
      </c>
      <c r="B29" s="161" t="s">
        <v>67</v>
      </c>
      <c r="C29" s="181" t="s">
        <v>27</v>
      </c>
      <c r="D29" s="162"/>
      <c r="E29" s="163"/>
      <c r="F29" s="164"/>
      <c r="G29" s="164">
        <f>SUMIF(AG30:AG35,"&lt;&gt;NOR",G30:G35)</f>
        <v>0</v>
      </c>
      <c r="H29" s="164"/>
      <c r="I29" s="164">
        <f>SUM(I30:I35)</f>
        <v>0</v>
      </c>
      <c r="J29" s="164"/>
      <c r="K29" s="164">
        <f>SUM(K30:K35)</f>
        <v>0</v>
      </c>
      <c r="L29" s="164"/>
      <c r="M29" s="164">
        <f>SUM(M30:M35)</f>
        <v>0</v>
      </c>
      <c r="N29" s="163"/>
      <c r="O29" s="163">
        <f>SUM(O30:O35)</f>
        <v>0</v>
      </c>
      <c r="P29" s="163"/>
      <c r="Q29" s="163">
        <f>SUM(Q30:Q35)</f>
        <v>0</v>
      </c>
      <c r="R29" s="164"/>
      <c r="S29" s="164"/>
      <c r="T29" s="165"/>
      <c r="U29" s="159"/>
      <c r="V29" s="159">
        <f>SUM(V30:V35)</f>
        <v>0</v>
      </c>
      <c r="W29" s="159"/>
      <c r="X29" s="159"/>
      <c r="Y29" s="159"/>
      <c r="AG29" t="s">
        <v>97</v>
      </c>
    </row>
    <row r="30" spans="1:60" ht="22.5" outlineLevel="1" x14ac:dyDescent="0.2">
      <c r="A30" s="174">
        <v>16</v>
      </c>
      <c r="B30" s="175" t="s">
        <v>146</v>
      </c>
      <c r="C30" s="183" t="s">
        <v>147</v>
      </c>
      <c r="D30" s="176" t="s">
        <v>148</v>
      </c>
      <c r="E30" s="177">
        <v>1</v>
      </c>
      <c r="F30" s="178"/>
      <c r="G30" s="179">
        <f t="shared" ref="G30:G35" si="7">ROUND(E30*F30,2)</f>
        <v>0</v>
      </c>
      <c r="H30" s="178"/>
      <c r="I30" s="179">
        <f t="shared" ref="I30:I35" si="8">ROUND(E30*H30,2)</f>
        <v>0</v>
      </c>
      <c r="J30" s="178"/>
      <c r="K30" s="179">
        <f t="shared" ref="K30:K35" si="9">ROUND(E30*J30,2)</f>
        <v>0</v>
      </c>
      <c r="L30" s="179">
        <v>21</v>
      </c>
      <c r="M30" s="179">
        <f t="shared" ref="M30:M35" si="10">G30*(1+L30/100)</f>
        <v>0</v>
      </c>
      <c r="N30" s="177">
        <v>0</v>
      </c>
      <c r="O30" s="177">
        <f t="shared" ref="O30:O35" si="11">ROUND(E30*N30,2)</f>
        <v>0</v>
      </c>
      <c r="P30" s="177">
        <v>0</v>
      </c>
      <c r="Q30" s="177">
        <f t="shared" ref="Q30:Q35" si="12">ROUND(E30*P30,2)</f>
        <v>0</v>
      </c>
      <c r="R30" s="179"/>
      <c r="S30" s="179" t="s">
        <v>121</v>
      </c>
      <c r="T30" s="180" t="s">
        <v>103</v>
      </c>
      <c r="U30" s="158">
        <v>0</v>
      </c>
      <c r="V30" s="158">
        <f t="shared" ref="V30:V35" si="13">ROUND(E30*U30,2)</f>
        <v>0</v>
      </c>
      <c r="W30" s="158"/>
      <c r="X30" s="158" t="s">
        <v>104</v>
      </c>
      <c r="Y30" s="158" t="s">
        <v>105</v>
      </c>
      <c r="Z30" s="148"/>
      <c r="AA30" s="148"/>
      <c r="AB30" s="148"/>
      <c r="AC30" s="148"/>
      <c r="AD30" s="148"/>
      <c r="AE30" s="148"/>
      <c r="AF30" s="148"/>
      <c r="AG30" s="148" t="s">
        <v>106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4">
        <v>17</v>
      </c>
      <c r="B31" s="175" t="s">
        <v>149</v>
      </c>
      <c r="C31" s="183" t="s">
        <v>150</v>
      </c>
      <c r="D31" s="176" t="s">
        <v>148</v>
      </c>
      <c r="E31" s="177">
        <v>1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21</v>
      </c>
      <c r="M31" s="179">
        <f t="shared" si="10"/>
        <v>0</v>
      </c>
      <c r="N31" s="177">
        <v>0</v>
      </c>
      <c r="O31" s="177">
        <f t="shared" si="11"/>
        <v>0</v>
      </c>
      <c r="P31" s="177">
        <v>0</v>
      </c>
      <c r="Q31" s="177">
        <f t="shared" si="12"/>
        <v>0</v>
      </c>
      <c r="R31" s="179"/>
      <c r="S31" s="179" t="s">
        <v>121</v>
      </c>
      <c r="T31" s="180" t="s">
        <v>103</v>
      </c>
      <c r="U31" s="158">
        <v>0</v>
      </c>
      <c r="V31" s="158">
        <f t="shared" si="13"/>
        <v>0</v>
      </c>
      <c r="W31" s="158"/>
      <c r="X31" s="158" t="s">
        <v>104</v>
      </c>
      <c r="Y31" s="158" t="s">
        <v>105</v>
      </c>
      <c r="Z31" s="148"/>
      <c r="AA31" s="148"/>
      <c r="AB31" s="148"/>
      <c r="AC31" s="148"/>
      <c r="AD31" s="148"/>
      <c r="AE31" s="148"/>
      <c r="AF31" s="148"/>
      <c r="AG31" s="148" t="s">
        <v>106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4">
        <v>18</v>
      </c>
      <c r="B32" s="175" t="s">
        <v>151</v>
      </c>
      <c r="C32" s="183" t="s">
        <v>152</v>
      </c>
      <c r="D32" s="176" t="s">
        <v>148</v>
      </c>
      <c r="E32" s="177">
        <v>1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21</v>
      </c>
      <c r="M32" s="179">
        <f t="shared" si="10"/>
        <v>0</v>
      </c>
      <c r="N32" s="177">
        <v>0</v>
      </c>
      <c r="O32" s="177">
        <f t="shared" si="11"/>
        <v>0</v>
      </c>
      <c r="P32" s="177">
        <v>0</v>
      </c>
      <c r="Q32" s="177">
        <f t="shared" si="12"/>
        <v>0</v>
      </c>
      <c r="R32" s="179"/>
      <c r="S32" s="179" t="s">
        <v>121</v>
      </c>
      <c r="T32" s="180" t="s">
        <v>103</v>
      </c>
      <c r="U32" s="158">
        <v>0</v>
      </c>
      <c r="V32" s="158">
        <f t="shared" si="13"/>
        <v>0</v>
      </c>
      <c r="W32" s="158"/>
      <c r="X32" s="158" t="s">
        <v>104</v>
      </c>
      <c r="Y32" s="158" t="s">
        <v>105</v>
      </c>
      <c r="Z32" s="148"/>
      <c r="AA32" s="148"/>
      <c r="AB32" s="148"/>
      <c r="AC32" s="148"/>
      <c r="AD32" s="148"/>
      <c r="AE32" s="148"/>
      <c r="AF32" s="148"/>
      <c r="AG32" s="148" t="s">
        <v>106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4">
        <v>19</v>
      </c>
      <c r="B33" s="175" t="s">
        <v>146</v>
      </c>
      <c r="C33" s="183" t="s">
        <v>147</v>
      </c>
      <c r="D33" s="176" t="s">
        <v>148</v>
      </c>
      <c r="E33" s="177">
        <v>1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21</v>
      </c>
      <c r="M33" s="179">
        <f t="shared" si="10"/>
        <v>0</v>
      </c>
      <c r="N33" s="177">
        <v>0</v>
      </c>
      <c r="O33" s="177">
        <f t="shared" si="11"/>
        <v>0</v>
      </c>
      <c r="P33" s="177">
        <v>0</v>
      </c>
      <c r="Q33" s="177">
        <f t="shared" si="12"/>
        <v>0</v>
      </c>
      <c r="R33" s="179"/>
      <c r="S33" s="179" t="s">
        <v>121</v>
      </c>
      <c r="T33" s="180" t="s">
        <v>103</v>
      </c>
      <c r="U33" s="158">
        <v>0</v>
      </c>
      <c r="V33" s="158">
        <f t="shared" si="13"/>
        <v>0</v>
      </c>
      <c r="W33" s="158"/>
      <c r="X33" s="158" t="s">
        <v>104</v>
      </c>
      <c r="Y33" s="158" t="s">
        <v>105</v>
      </c>
      <c r="Z33" s="148"/>
      <c r="AA33" s="148"/>
      <c r="AB33" s="148"/>
      <c r="AC33" s="148"/>
      <c r="AD33" s="148"/>
      <c r="AE33" s="148"/>
      <c r="AF33" s="148"/>
      <c r="AG33" s="148" t="s">
        <v>106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20</v>
      </c>
      <c r="B34" s="175" t="s">
        <v>153</v>
      </c>
      <c r="C34" s="183" t="s">
        <v>154</v>
      </c>
      <c r="D34" s="176" t="s">
        <v>148</v>
      </c>
      <c r="E34" s="177">
        <v>1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21</v>
      </c>
      <c r="M34" s="179">
        <f t="shared" si="10"/>
        <v>0</v>
      </c>
      <c r="N34" s="177">
        <v>0</v>
      </c>
      <c r="O34" s="177">
        <f t="shared" si="11"/>
        <v>0</v>
      </c>
      <c r="P34" s="177">
        <v>0</v>
      </c>
      <c r="Q34" s="177">
        <f t="shared" si="12"/>
        <v>0</v>
      </c>
      <c r="R34" s="179"/>
      <c r="S34" s="179" t="s">
        <v>121</v>
      </c>
      <c r="T34" s="180" t="s">
        <v>103</v>
      </c>
      <c r="U34" s="158">
        <v>0</v>
      </c>
      <c r="V34" s="158">
        <f t="shared" si="13"/>
        <v>0</v>
      </c>
      <c r="W34" s="158"/>
      <c r="X34" s="158" t="s">
        <v>104</v>
      </c>
      <c r="Y34" s="158" t="s">
        <v>105</v>
      </c>
      <c r="Z34" s="148"/>
      <c r="AA34" s="148"/>
      <c r="AB34" s="148"/>
      <c r="AC34" s="148"/>
      <c r="AD34" s="148"/>
      <c r="AE34" s="148"/>
      <c r="AF34" s="148"/>
      <c r="AG34" s="148" t="s">
        <v>106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21</v>
      </c>
      <c r="B35" s="175" t="s">
        <v>155</v>
      </c>
      <c r="C35" s="183" t="s">
        <v>156</v>
      </c>
      <c r="D35" s="176" t="s">
        <v>148</v>
      </c>
      <c r="E35" s="177">
        <v>1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21</v>
      </c>
      <c r="M35" s="179">
        <f t="shared" si="10"/>
        <v>0</v>
      </c>
      <c r="N35" s="177">
        <v>0</v>
      </c>
      <c r="O35" s="177">
        <f t="shared" si="11"/>
        <v>0</v>
      </c>
      <c r="P35" s="177">
        <v>0</v>
      </c>
      <c r="Q35" s="177">
        <f t="shared" si="12"/>
        <v>0</v>
      </c>
      <c r="R35" s="179"/>
      <c r="S35" s="179" t="s">
        <v>102</v>
      </c>
      <c r="T35" s="180" t="s">
        <v>103</v>
      </c>
      <c r="U35" s="158">
        <v>0</v>
      </c>
      <c r="V35" s="158">
        <f t="shared" si="13"/>
        <v>0</v>
      </c>
      <c r="W35" s="158"/>
      <c r="X35" s="158" t="s">
        <v>157</v>
      </c>
      <c r="Y35" s="158" t="s">
        <v>105</v>
      </c>
      <c r="Z35" s="148"/>
      <c r="AA35" s="148"/>
      <c r="AB35" s="148"/>
      <c r="AC35" s="148"/>
      <c r="AD35" s="148"/>
      <c r="AE35" s="148"/>
      <c r="AF35" s="148"/>
      <c r="AG35" s="148" t="s">
        <v>158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0" t="s">
        <v>96</v>
      </c>
      <c r="B36" s="161" t="s">
        <v>68</v>
      </c>
      <c r="C36" s="181" t="s">
        <v>28</v>
      </c>
      <c r="D36" s="162"/>
      <c r="E36" s="163"/>
      <c r="F36" s="164"/>
      <c r="G36" s="164">
        <f>SUMIF(AG37:AG43,"&lt;&gt;NOR",G37:G43)</f>
        <v>0</v>
      </c>
      <c r="H36" s="164"/>
      <c r="I36" s="164">
        <f>SUM(I37:I43)</f>
        <v>0</v>
      </c>
      <c r="J36" s="164"/>
      <c r="K36" s="164">
        <f>SUM(K37:K43)</f>
        <v>0</v>
      </c>
      <c r="L36" s="164"/>
      <c r="M36" s="164">
        <f>SUM(M37:M43)</f>
        <v>0</v>
      </c>
      <c r="N36" s="163"/>
      <c r="O36" s="163">
        <f>SUM(O37:O43)</f>
        <v>0</v>
      </c>
      <c r="P36" s="163"/>
      <c r="Q36" s="163">
        <f>SUM(Q37:Q43)</f>
        <v>0</v>
      </c>
      <c r="R36" s="164"/>
      <c r="S36" s="164"/>
      <c r="T36" s="165"/>
      <c r="U36" s="159"/>
      <c r="V36" s="159">
        <f>SUM(V37:V43)</f>
        <v>52.96</v>
      </c>
      <c r="W36" s="159"/>
      <c r="X36" s="159"/>
      <c r="Y36" s="159"/>
      <c r="AG36" t="s">
        <v>97</v>
      </c>
    </row>
    <row r="37" spans="1:60" ht="22.5" outlineLevel="1" x14ac:dyDescent="0.2">
      <c r="A37" s="174">
        <v>22</v>
      </c>
      <c r="B37" s="175" t="s">
        <v>159</v>
      </c>
      <c r="C37" s="183" t="s">
        <v>160</v>
      </c>
      <c r="D37" s="176" t="s">
        <v>161</v>
      </c>
      <c r="E37" s="177">
        <v>50</v>
      </c>
      <c r="F37" s="178"/>
      <c r="G37" s="179">
        <f t="shared" ref="G37:G43" si="14">ROUND(E37*F37,2)</f>
        <v>0</v>
      </c>
      <c r="H37" s="178"/>
      <c r="I37" s="179">
        <f t="shared" ref="I37:I43" si="15">ROUND(E37*H37,2)</f>
        <v>0</v>
      </c>
      <c r="J37" s="178"/>
      <c r="K37" s="179">
        <f t="shared" ref="K37:K43" si="16">ROUND(E37*J37,2)</f>
        <v>0</v>
      </c>
      <c r="L37" s="179">
        <v>21</v>
      </c>
      <c r="M37" s="179">
        <f t="shared" ref="M37:M43" si="17">G37*(1+L37/100)</f>
        <v>0</v>
      </c>
      <c r="N37" s="177">
        <v>0</v>
      </c>
      <c r="O37" s="177">
        <f t="shared" ref="O37:O43" si="18">ROUND(E37*N37,2)</f>
        <v>0</v>
      </c>
      <c r="P37" s="177">
        <v>0</v>
      </c>
      <c r="Q37" s="177">
        <f t="shared" ref="Q37:Q43" si="19">ROUND(E37*P37,2)</f>
        <v>0</v>
      </c>
      <c r="R37" s="179"/>
      <c r="S37" s="179" t="s">
        <v>121</v>
      </c>
      <c r="T37" s="180" t="s">
        <v>103</v>
      </c>
      <c r="U37" s="158">
        <v>0</v>
      </c>
      <c r="V37" s="158">
        <f t="shared" ref="V37:V43" si="20">ROUND(E37*U37,2)</f>
        <v>0</v>
      </c>
      <c r="W37" s="158"/>
      <c r="X37" s="158" t="s">
        <v>104</v>
      </c>
      <c r="Y37" s="158" t="s">
        <v>105</v>
      </c>
      <c r="Z37" s="148"/>
      <c r="AA37" s="148"/>
      <c r="AB37" s="148"/>
      <c r="AC37" s="148"/>
      <c r="AD37" s="148"/>
      <c r="AE37" s="148"/>
      <c r="AF37" s="148"/>
      <c r="AG37" s="148" t="s">
        <v>106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4">
        <v>23</v>
      </c>
      <c r="B38" s="175" t="s">
        <v>162</v>
      </c>
      <c r="C38" s="183" t="s">
        <v>163</v>
      </c>
      <c r="D38" s="176" t="s">
        <v>161</v>
      </c>
      <c r="E38" s="177">
        <v>65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21</v>
      </c>
      <c r="M38" s="179">
        <f t="shared" si="17"/>
        <v>0</v>
      </c>
      <c r="N38" s="177">
        <v>0</v>
      </c>
      <c r="O38" s="177">
        <f t="shared" si="18"/>
        <v>0</v>
      </c>
      <c r="P38" s="177">
        <v>0</v>
      </c>
      <c r="Q38" s="177">
        <f t="shared" si="19"/>
        <v>0</v>
      </c>
      <c r="R38" s="179"/>
      <c r="S38" s="179" t="s">
        <v>121</v>
      </c>
      <c r="T38" s="180" t="s">
        <v>103</v>
      </c>
      <c r="U38" s="158">
        <v>0</v>
      </c>
      <c r="V38" s="158">
        <f t="shared" si="20"/>
        <v>0</v>
      </c>
      <c r="W38" s="158"/>
      <c r="X38" s="158" t="s">
        <v>104</v>
      </c>
      <c r="Y38" s="158" t="s">
        <v>105</v>
      </c>
      <c r="Z38" s="148"/>
      <c r="AA38" s="148"/>
      <c r="AB38" s="148"/>
      <c r="AC38" s="148"/>
      <c r="AD38" s="148"/>
      <c r="AE38" s="148"/>
      <c r="AF38" s="148"/>
      <c r="AG38" s="148" t="s">
        <v>106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4">
        <v>24</v>
      </c>
      <c r="B39" s="175" t="s">
        <v>164</v>
      </c>
      <c r="C39" s="183" t="s">
        <v>165</v>
      </c>
      <c r="D39" s="176" t="s">
        <v>111</v>
      </c>
      <c r="E39" s="177">
        <v>1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21</v>
      </c>
      <c r="M39" s="179">
        <f t="shared" si="17"/>
        <v>0</v>
      </c>
      <c r="N39" s="177">
        <v>0</v>
      </c>
      <c r="O39" s="177">
        <f t="shared" si="18"/>
        <v>0</v>
      </c>
      <c r="P39" s="177">
        <v>0</v>
      </c>
      <c r="Q39" s="177">
        <f t="shared" si="19"/>
        <v>0</v>
      </c>
      <c r="R39" s="179"/>
      <c r="S39" s="179" t="s">
        <v>121</v>
      </c>
      <c r="T39" s="180" t="s">
        <v>103</v>
      </c>
      <c r="U39" s="158">
        <v>0</v>
      </c>
      <c r="V39" s="158">
        <f t="shared" si="20"/>
        <v>0</v>
      </c>
      <c r="W39" s="158"/>
      <c r="X39" s="158" t="s">
        <v>104</v>
      </c>
      <c r="Y39" s="158" t="s">
        <v>105</v>
      </c>
      <c r="Z39" s="148"/>
      <c r="AA39" s="148"/>
      <c r="AB39" s="148"/>
      <c r="AC39" s="148"/>
      <c r="AD39" s="148"/>
      <c r="AE39" s="148"/>
      <c r="AF39" s="148"/>
      <c r="AG39" s="148" t="s">
        <v>106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25</v>
      </c>
      <c r="B40" s="175" t="s">
        <v>166</v>
      </c>
      <c r="C40" s="183" t="s">
        <v>167</v>
      </c>
      <c r="D40" s="176" t="s">
        <v>111</v>
      </c>
      <c r="E40" s="177">
        <v>8.3330000000000001E-2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21</v>
      </c>
      <c r="M40" s="179">
        <f t="shared" si="17"/>
        <v>0</v>
      </c>
      <c r="N40" s="177">
        <v>0</v>
      </c>
      <c r="O40" s="177">
        <f t="shared" si="18"/>
        <v>0</v>
      </c>
      <c r="P40" s="177">
        <v>0</v>
      </c>
      <c r="Q40" s="177">
        <f t="shared" si="19"/>
        <v>0</v>
      </c>
      <c r="R40" s="179"/>
      <c r="S40" s="179" t="s">
        <v>121</v>
      </c>
      <c r="T40" s="180" t="s">
        <v>103</v>
      </c>
      <c r="U40" s="158">
        <v>0</v>
      </c>
      <c r="V40" s="158">
        <f t="shared" si="20"/>
        <v>0</v>
      </c>
      <c r="W40" s="158"/>
      <c r="X40" s="158" t="s">
        <v>104</v>
      </c>
      <c r="Y40" s="158" t="s">
        <v>105</v>
      </c>
      <c r="Z40" s="148"/>
      <c r="AA40" s="148"/>
      <c r="AB40" s="148"/>
      <c r="AC40" s="148"/>
      <c r="AD40" s="148"/>
      <c r="AE40" s="148"/>
      <c r="AF40" s="148"/>
      <c r="AG40" s="148" t="s">
        <v>106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4">
        <v>26</v>
      </c>
      <c r="B41" s="175" t="s">
        <v>168</v>
      </c>
      <c r="C41" s="183" t="s">
        <v>169</v>
      </c>
      <c r="D41" s="176" t="s">
        <v>111</v>
      </c>
      <c r="E41" s="177">
        <v>26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21</v>
      </c>
      <c r="M41" s="179">
        <f t="shared" si="17"/>
        <v>0</v>
      </c>
      <c r="N41" s="177">
        <v>0</v>
      </c>
      <c r="O41" s="177">
        <f t="shared" si="18"/>
        <v>0</v>
      </c>
      <c r="P41" s="177">
        <v>0</v>
      </c>
      <c r="Q41" s="177">
        <f t="shared" si="19"/>
        <v>0</v>
      </c>
      <c r="R41" s="179" t="s">
        <v>170</v>
      </c>
      <c r="S41" s="179" t="s">
        <v>102</v>
      </c>
      <c r="T41" s="180" t="s">
        <v>103</v>
      </c>
      <c r="U41" s="158">
        <v>1.387</v>
      </c>
      <c r="V41" s="158">
        <f t="shared" si="20"/>
        <v>36.06</v>
      </c>
      <c r="W41" s="158"/>
      <c r="X41" s="158" t="s">
        <v>104</v>
      </c>
      <c r="Y41" s="158" t="s">
        <v>105</v>
      </c>
      <c r="Z41" s="148"/>
      <c r="AA41" s="148"/>
      <c r="AB41" s="148"/>
      <c r="AC41" s="148"/>
      <c r="AD41" s="148"/>
      <c r="AE41" s="148"/>
      <c r="AF41" s="148"/>
      <c r="AG41" s="148" t="s">
        <v>106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4">
        <v>27</v>
      </c>
      <c r="B42" s="175" t="s">
        <v>171</v>
      </c>
      <c r="C42" s="183" t="s">
        <v>172</v>
      </c>
      <c r="D42" s="176" t="s">
        <v>173</v>
      </c>
      <c r="E42" s="177">
        <v>65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21</v>
      </c>
      <c r="M42" s="179">
        <f t="shared" si="17"/>
        <v>0</v>
      </c>
      <c r="N42" s="177">
        <v>0</v>
      </c>
      <c r="O42" s="177">
        <f t="shared" si="18"/>
        <v>0</v>
      </c>
      <c r="P42" s="177">
        <v>0</v>
      </c>
      <c r="Q42" s="177">
        <f t="shared" si="19"/>
        <v>0</v>
      </c>
      <c r="R42" s="179" t="s">
        <v>174</v>
      </c>
      <c r="S42" s="179" t="s">
        <v>102</v>
      </c>
      <c r="T42" s="180" t="s">
        <v>103</v>
      </c>
      <c r="U42" s="158">
        <v>0.26</v>
      </c>
      <c r="V42" s="158">
        <f t="shared" si="20"/>
        <v>16.899999999999999</v>
      </c>
      <c r="W42" s="158"/>
      <c r="X42" s="158" t="s">
        <v>104</v>
      </c>
      <c r="Y42" s="158" t="s">
        <v>105</v>
      </c>
      <c r="Z42" s="148"/>
      <c r="AA42" s="148"/>
      <c r="AB42" s="148"/>
      <c r="AC42" s="148"/>
      <c r="AD42" s="148"/>
      <c r="AE42" s="148"/>
      <c r="AF42" s="148"/>
      <c r="AG42" s="148" t="s">
        <v>106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7">
        <v>28</v>
      </c>
      <c r="B43" s="168" t="s">
        <v>175</v>
      </c>
      <c r="C43" s="182" t="s">
        <v>176</v>
      </c>
      <c r="D43" s="169" t="s">
        <v>161</v>
      </c>
      <c r="E43" s="170">
        <v>6.6666699999999999</v>
      </c>
      <c r="F43" s="171"/>
      <c r="G43" s="172">
        <f t="shared" si="14"/>
        <v>0</v>
      </c>
      <c r="H43" s="171"/>
      <c r="I43" s="172">
        <f t="shared" si="15"/>
        <v>0</v>
      </c>
      <c r="J43" s="171"/>
      <c r="K43" s="172">
        <f t="shared" si="16"/>
        <v>0</v>
      </c>
      <c r="L43" s="172">
        <v>21</v>
      </c>
      <c r="M43" s="172">
        <f t="shared" si="17"/>
        <v>0</v>
      </c>
      <c r="N43" s="170">
        <v>0</v>
      </c>
      <c r="O43" s="170">
        <f t="shared" si="18"/>
        <v>0</v>
      </c>
      <c r="P43" s="170">
        <v>0</v>
      </c>
      <c r="Q43" s="170">
        <f t="shared" si="19"/>
        <v>0</v>
      </c>
      <c r="R43" s="172"/>
      <c r="S43" s="172" t="s">
        <v>121</v>
      </c>
      <c r="T43" s="173" t="s">
        <v>103</v>
      </c>
      <c r="U43" s="158">
        <v>0</v>
      </c>
      <c r="V43" s="158">
        <f t="shared" si="20"/>
        <v>0</v>
      </c>
      <c r="W43" s="158"/>
      <c r="X43" s="158" t="s">
        <v>104</v>
      </c>
      <c r="Y43" s="158" t="s">
        <v>105</v>
      </c>
      <c r="Z43" s="148"/>
      <c r="AA43" s="148"/>
      <c r="AB43" s="148"/>
      <c r="AC43" s="148"/>
      <c r="AD43" s="148"/>
      <c r="AE43" s="148"/>
      <c r="AF43" s="148"/>
      <c r="AG43" s="148" t="s">
        <v>106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3"/>
      <c r="B44" s="4"/>
      <c r="C44" s="184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v>12</v>
      </c>
      <c r="AF44">
        <v>21</v>
      </c>
      <c r="AG44" t="s">
        <v>82</v>
      </c>
    </row>
    <row r="45" spans="1:60" x14ac:dyDescent="0.2">
      <c r="A45" s="151"/>
      <c r="B45" s="152" t="s">
        <v>29</v>
      </c>
      <c r="C45" s="185"/>
      <c r="D45" s="153"/>
      <c r="E45" s="154"/>
      <c r="F45" s="154"/>
      <c r="G45" s="166">
        <f>G8+G23+G29+G36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f>SUMIF(L7:L43,AE44,G7:G43)</f>
        <v>0</v>
      </c>
      <c r="AF45">
        <f>SUMIF(L7:L43,AF44,G7:G43)</f>
        <v>0</v>
      </c>
      <c r="AG45" t="s">
        <v>177</v>
      </c>
    </row>
    <row r="46" spans="1:60" x14ac:dyDescent="0.2">
      <c r="C46" s="186"/>
      <c r="D46" s="10"/>
      <c r="AG46" t="s">
        <v>178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TDiSZbstrpXZwN7w62wqSWZRWbJqRpC02M7RdX48+iNiNCIz4UyNwLmEZQKJO/sHrdzBsmUNc2j0BIDHwXy2A==" saltValue="KvFGWI3q2+vOuN8id+3u5g==" spinCount="100000" sheet="1" formatRows="0"/>
  <mergeCells count="8">
    <mergeCell ref="C16:G16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03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oadresa</vt:lpstr>
      <vt:lpstr>Stavba!Objednatel</vt:lpstr>
      <vt:lpstr>Stavba!Objekt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Chylík Jiří</dc:creator>
  <cp:lastModifiedBy>Chylík Jiří</cp:lastModifiedBy>
  <cp:lastPrinted>2019-03-19T12:27:02Z</cp:lastPrinted>
  <dcterms:created xsi:type="dcterms:W3CDTF">2009-04-08T07:15:50Z</dcterms:created>
  <dcterms:modified xsi:type="dcterms:W3CDTF">2025-06-06T04:46:17Z</dcterms:modified>
</cp:coreProperties>
</file>