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_Stavební oddělení\_AKCE\634 - Rekonstrukce učebny Q16, BA objekt Q\01_VŘ\02_Stavba\"/>
    </mc:Choice>
  </mc:AlternateContent>
  <xr:revisionPtr revIDLastSave="0" documentId="13_ncr:1_{085EC1BA-BEFC-4121-BFD5-F051BD0C97C0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D103 1 Pol" sheetId="13" r:id="rId5"/>
    <sheet name="D103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'D103 1 Pol'!$1:$7</definedName>
    <definedName name="_xlnm.Print_Titles" localSheetId="5">'D103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Naklady'!$A$1:$Y$13</definedName>
    <definedName name="_xlnm.Print_Area" localSheetId="4">'D103 1 Pol'!$A$1:$Y$164</definedName>
    <definedName name="_xlnm.Print_Area" localSheetId="5">'D103 2 Pol'!$A$1:$Y$12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4" l="1"/>
  <c r="G11" i="14" s="1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AE11" i="14"/>
  <c r="F45" i="1" s="1"/>
  <c r="I45" i="1" s="1"/>
  <c r="AF11" i="14"/>
  <c r="G45" i="1" s="1"/>
  <c r="BA161" i="13"/>
  <c r="G9" i="13"/>
  <c r="M9" i="13" s="1"/>
  <c r="I9" i="13"/>
  <c r="K9" i="13"/>
  <c r="K8" i="13" s="1"/>
  <c r="O9" i="13"/>
  <c r="O8" i="13" s="1"/>
  <c r="Q9" i="13"/>
  <c r="V9" i="13"/>
  <c r="G12" i="13"/>
  <c r="M12" i="13" s="1"/>
  <c r="I12" i="13"/>
  <c r="K12" i="13"/>
  <c r="O12" i="13"/>
  <c r="Q12" i="13"/>
  <c r="V12" i="13"/>
  <c r="G15" i="13"/>
  <c r="M15" i="13" s="1"/>
  <c r="I15" i="13"/>
  <c r="I14" i="13" s="1"/>
  <c r="K15" i="13"/>
  <c r="K14" i="13" s="1"/>
  <c r="O15" i="13"/>
  <c r="Q15" i="13"/>
  <c r="V15" i="13"/>
  <c r="V14" i="13" s="1"/>
  <c r="G19" i="13"/>
  <c r="M19" i="13" s="1"/>
  <c r="I19" i="13"/>
  <c r="K19" i="13"/>
  <c r="O19" i="13"/>
  <c r="Q19" i="13"/>
  <c r="V19" i="13"/>
  <c r="V20" i="13"/>
  <c r="G21" i="13"/>
  <c r="G20" i="13" s="1"/>
  <c r="I61" i="1" s="1"/>
  <c r="I21" i="13"/>
  <c r="I20" i="13" s="1"/>
  <c r="K21" i="13"/>
  <c r="K20" i="13" s="1"/>
  <c r="M21" i="13"/>
  <c r="M20" i="13" s="1"/>
  <c r="O21" i="13"/>
  <c r="O20" i="13" s="1"/>
  <c r="Q21" i="13"/>
  <c r="Q20" i="13" s="1"/>
  <c r="V21" i="13"/>
  <c r="G24" i="13"/>
  <c r="M24" i="13" s="1"/>
  <c r="I24" i="13"/>
  <c r="K24" i="13"/>
  <c r="O24" i="13"/>
  <c r="Q24" i="13"/>
  <c r="V24" i="13"/>
  <c r="G29" i="13"/>
  <c r="I29" i="13"/>
  <c r="K29" i="13"/>
  <c r="M29" i="13"/>
  <c r="O29" i="13"/>
  <c r="Q29" i="13"/>
  <c r="V29" i="13"/>
  <c r="G32" i="13"/>
  <c r="I32" i="13"/>
  <c r="K32" i="13"/>
  <c r="M32" i="13"/>
  <c r="O32" i="13"/>
  <c r="Q32" i="13"/>
  <c r="V32" i="13"/>
  <c r="G35" i="13"/>
  <c r="M35" i="13" s="1"/>
  <c r="I35" i="13"/>
  <c r="K35" i="13"/>
  <c r="O35" i="13"/>
  <c r="Q35" i="13"/>
  <c r="V35" i="13"/>
  <c r="G38" i="13"/>
  <c r="I38" i="13"/>
  <c r="K38" i="13"/>
  <c r="M38" i="13"/>
  <c r="O38" i="13"/>
  <c r="Q38" i="13"/>
  <c r="V38" i="13"/>
  <c r="G41" i="13"/>
  <c r="I41" i="13"/>
  <c r="K41" i="13"/>
  <c r="M41" i="13"/>
  <c r="O41" i="13"/>
  <c r="Q41" i="13"/>
  <c r="V41" i="13"/>
  <c r="G44" i="13"/>
  <c r="I44" i="13"/>
  <c r="K44" i="13"/>
  <c r="M44" i="13"/>
  <c r="O44" i="13"/>
  <c r="Q44" i="13"/>
  <c r="V44" i="13"/>
  <c r="G46" i="13"/>
  <c r="M46" i="13" s="1"/>
  <c r="I46" i="13"/>
  <c r="K46" i="13"/>
  <c r="O46" i="13"/>
  <c r="Q46" i="13"/>
  <c r="V46" i="13"/>
  <c r="G50" i="13"/>
  <c r="I50" i="13"/>
  <c r="K50" i="13"/>
  <c r="M50" i="13"/>
  <c r="O50" i="13"/>
  <c r="Q50" i="13"/>
  <c r="V50" i="13"/>
  <c r="G53" i="13"/>
  <c r="I53" i="13"/>
  <c r="K53" i="13"/>
  <c r="M53" i="13"/>
  <c r="O53" i="13"/>
  <c r="Q53" i="13"/>
  <c r="V53" i="13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V56" i="13"/>
  <c r="G58" i="13"/>
  <c r="I58" i="13"/>
  <c r="K58" i="13"/>
  <c r="M58" i="13"/>
  <c r="O58" i="13"/>
  <c r="Q58" i="13"/>
  <c r="V58" i="13"/>
  <c r="G60" i="13"/>
  <c r="M60" i="13" s="1"/>
  <c r="I60" i="13"/>
  <c r="K60" i="13"/>
  <c r="O60" i="13"/>
  <c r="Q60" i="13"/>
  <c r="V60" i="13"/>
  <c r="G62" i="13"/>
  <c r="I62" i="13"/>
  <c r="K62" i="13"/>
  <c r="M62" i="13"/>
  <c r="O62" i="13"/>
  <c r="Q62" i="13"/>
  <c r="V62" i="13"/>
  <c r="G65" i="13"/>
  <c r="M65" i="13" s="1"/>
  <c r="I65" i="13"/>
  <c r="K65" i="13"/>
  <c r="O65" i="13"/>
  <c r="Q65" i="13"/>
  <c r="V65" i="13"/>
  <c r="G68" i="13"/>
  <c r="M68" i="13" s="1"/>
  <c r="I68" i="13"/>
  <c r="K68" i="13"/>
  <c r="O68" i="13"/>
  <c r="Q68" i="13"/>
  <c r="V68" i="13"/>
  <c r="G70" i="13"/>
  <c r="I70" i="13"/>
  <c r="K70" i="13"/>
  <c r="M70" i="13"/>
  <c r="O70" i="13"/>
  <c r="Q70" i="13"/>
  <c r="V70" i="13"/>
  <c r="G73" i="13"/>
  <c r="M73" i="13" s="1"/>
  <c r="M72" i="13" s="1"/>
  <c r="I73" i="13"/>
  <c r="I72" i="13" s="1"/>
  <c r="K73" i="13"/>
  <c r="K72" i="13" s="1"/>
  <c r="O73" i="13"/>
  <c r="O72" i="13" s="1"/>
  <c r="Q73" i="13"/>
  <c r="Q72" i="13" s="1"/>
  <c r="V73" i="13"/>
  <c r="V72" i="13" s="1"/>
  <c r="G79" i="13"/>
  <c r="M79" i="13" s="1"/>
  <c r="I79" i="13"/>
  <c r="K79" i="13"/>
  <c r="O79" i="13"/>
  <c r="Q79" i="13"/>
  <c r="V79" i="13"/>
  <c r="G81" i="13"/>
  <c r="G78" i="13" s="1"/>
  <c r="I64" i="1" s="1"/>
  <c r="I81" i="13"/>
  <c r="K81" i="13"/>
  <c r="M81" i="13"/>
  <c r="O81" i="13"/>
  <c r="Q81" i="13"/>
  <c r="V81" i="13"/>
  <c r="G83" i="13"/>
  <c r="M83" i="13" s="1"/>
  <c r="I83" i="13"/>
  <c r="K83" i="13"/>
  <c r="O83" i="13"/>
  <c r="Q83" i="13"/>
  <c r="V83" i="13"/>
  <c r="G85" i="13"/>
  <c r="M85" i="13" s="1"/>
  <c r="I85" i="13"/>
  <c r="K85" i="13"/>
  <c r="O85" i="13"/>
  <c r="Q85" i="13"/>
  <c r="Q78" i="13" s="1"/>
  <c r="V85" i="13"/>
  <c r="G91" i="13"/>
  <c r="I91" i="13"/>
  <c r="K91" i="13"/>
  <c r="M91" i="13"/>
  <c r="O91" i="13"/>
  <c r="Q91" i="13"/>
  <c r="V91" i="13"/>
  <c r="G94" i="13"/>
  <c r="M94" i="13" s="1"/>
  <c r="I94" i="13"/>
  <c r="K94" i="13"/>
  <c r="O94" i="13"/>
  <c r="Q94" i="13"/>
  <c r="V94" i="13"/>
  <c r="G95" i="13"/>
  <c r="M95" i="13" s="1"/>
  <c r="I95" i="13"/>
  <c r="K95" i="13"/>
  <c r="O95" i="13"/>
  <c r="Q95" i="13"/>
  <c r="V95" i="13"/>
  <c r="G97" i="13"/>
  <c r="I97" i="13"/>
  <c r="K97" i="13"/>
  <c r="K90" i="13" s="1"/>
  <c r="M97" i="13"/>
  <c r="O97" i="13"/>
  <c r="Q97" i="13"/>
  <c r="V97" i="13"/>
  <c r="V90" i="13" s="1"/>
  <c r="G99" i="13"/>
  <c r="I99" i="13"/>
  <c r="K99" i="13"/>
  <c r="M99" i="13"/>
  <c r="O99" i="13"/>
  <c r="Q99" i="13"/>
  <c r="V99" i="13"/>
  <c r="G102" i="13"/>
  <c r="M102" i="13" s="1"/>
  <c r="I102" i="13"/>
  <c r="K102" i="13"/>
  <c r="O102" i="13"/>
  <c r="Q102" i="13"/>
  <c r="V102" i="13"/>
  <c r="G108" i="13"/>
  <c r="I108" i="13"/>
  <c r="K108" i="13"/>
  <c r="M108" i="13"/>
  <c r="O108" i="13"/>
  <c r="Q108" i="13"/>
  <c r="V108" i="13"/>
  <c r="V107" i="13" s="1"/>
  <c r="G109" i="13"/>
  <c r="I109" i="13"/>
  <c r="K109" i="13"/>
  <c r="M109" i="13"/>
  <c r="O109" i="13"/>
  <c r="Q109" i="13"/>
  <c r="V109" i="13"/>
  <c r="G110" i="13"/>
  <c r="M110" i="13" s="1"/>
  <c r="I110" i="13"/>
  <c r="K110" i="13"/>
  <c r="O110" i="13"/>
  <c r="Q110" i="13"/>
  <c r="Q107" i="13" s="1"/>
  <c r="V110" i="13"/>
  <c r="G112" i="13"/>
  <c r="M112" i="13" s="1"/>
  <c r="I112" i="13"/>
  <c r="K112" i="13"/>
  <c r="O112" i="13"/>
  <c r="Q112" i="13"/>
  <c r="V112" i="13"/>
  <c r="G113" i="13"/>
  <c r="M113" i="13" s="1"/>
  <c r="I113" i="13"/>
  <c r="K113" i="13"/>
  <c r="O113" i="13"/>
  <c r="Q113" i="13"/>
  <c r="V113" i="13"/>
  <c r="G116" i="13"/>
  <c r="M116" i="13" s="1"/>
  <c r="I116" i="13"/>
  <c r="K116" i="13"/>
  <c r="O116" i="13"/>
  <c r="Q116" i="13"/>
  <c r="V116" i="13"/>
  <c r="G118" i="13"/>
  <c r="M118" i="13" s="1"/>
  <c r="I118" i="13"/>
  <c r="K118" i="13"/>
  <c r="O118" i="13"/>
  <c r="Q118" i="13"/>
  <c r="V118" i="13"/>
  <c r="G120" i="13"/>
  <c r="I120" i="13"/>
  <c r="K120" i="13"/>
  <c r="M120" i="13"/>
  <c r="O120" i="13"/>
  <c r="Q120" i="13"/>
  <c r="V120" i="13"/>
  <c r="G127" i="13"/>
  <c r="M127" i="13" s="1"/>
  <c r="I127" i="13"/>
  <c r="K127" i="13"/>
  <c r="O127" i="13"/>
  <c r="Q127" i="13"/>
  <c r="V127" i="13"/>
  <c r="G130" i="13"/>
  <c r="M130" i="13" s="1"/>
  <c r="I130" i="13"/>
  <c r="K130" i="13"/>
  <c r="O130" i="13"/>
  <c r="Q130" i="13"/>
  <c r="V130" i="13"/>
  <c r="G134" i="13"/>
  <c r="I134" i="13"/>
  <c r="K134" i="13"/>
  <c r="M134" i="13"/>
  <c r="O134" i="13"/>
  <c r="Q134" i="13"/>
  <c r="V134" i="13"/>
  <c r="G138" i="13"/>
  <c r="I138" i="13"/>
  <c r="K138" i="13"/>
  <c r="O138" i="13"/>
  <c r="Q138" i="13"/>
  <c r="V138" i="13"/>
  <c r="G143" i="13"/>
  <c r="I143" i="13"/>
  <c r="K143" i="13"/>
  <c r="M143" i="13"/>
  <c r="O143" i="13"/>
  <c r="Q143" i="13"/>
  <c r="V143" i="13"/>
  <c r="G147" i="13"/>
  <c r="M147" i="13" s="1"/>
  <c r="I147" i="13"/>
  <c r="K147" i="13"/>
  <c r="O147" i="13"/>
  <c r="Q147" i="13"/>
  <c r="V147" i="13"/>
  <c r="G151" i="13"/>
  <c r="M151" i="13" s="1"/>
  <c r="I151" i="13"/>
  <c r="K151" i="13"/>
  <c r="O151" i="13"/>
  <c r="Q151" i="13"/>
  <c r="V151" i="13"/>
  <c r="G155" i="13"/>
  <c r="M155" i="13" s="1"/>
  <c r="I155" i="13"/>
  <c r="K155" i="13"/>
  <c r="O155" i="13"/>
  <c r="Q155" i="13"/>
  <c r="V155" i="13"/>
  <c r="Q159" i="13"/>
  <c r="G160" i="13"/>
  <c r="G159" i="13" s="1"/>
  <c r="I71" i="1" s="1"/>
  <c r="I20" i="1" s="1"/>
  <c r="I160" i="13"/>
  <c r="I159" i="13" s="1"/>
  <c r="K160" i="13"/>
  <c r="K159" i="13" s="1"/>
  <c r="O160" i="13"/>
  <c r="O159" i="13" s="1"/>
  <c r="Q160" i="13"/>
  <c r="V160" i="13"/>
  <c r="V159" i="13" s="1"/>
  <c r="AE163" i="13"/>
  <c r="F44" i="1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AE12" i="12"/>
  <c r="F41" i="1" s="1"/>
  <c r="H46" i="1"/>
  <c r="J28" i="1"/>
  <c r="J26" i="1"/>
  <c r="G38" i="1"/>
  <c r="F38" i="1"/>
  <c r="J23" i="1"/>
  <c r="J24" i="1"/>
  <c r="J25" i="1"/>
  <c r="J27" i="1"/>
  <c r="E24" i="1"/>
  <c r="G24" i="1"/>
  <c r="E26" i="1"/>
  <c r="G26" i="1"/>
  <c r="G8" i="12" l="1"/>
  <c r="G12" i="12" s="1"/>
  <c r="AF12" i="12"/>
  <c r="G40" i="1" s="1"/>
  <c r="AF163" i="13"/>
  <c r="V133" i="13"/>
  <c r="V115" i="13"/>
  <c r="O115" i="13"/>
  <c r="Q90" i="13"/>
  <c r="I78" i="13"/>
  <c r="Q23" i="13"/>
  <c r="I23" i="13"/>
  <c r="I68" i="1"/>
  <c r="I18" i="1" s="1"/>
  <c r="G133" i="13"/>
  <c r="I69" i="1" s="1"/>
  <c r="I107" i="13"/>
  <c r="O107" i="13"/>
  <c r="G107" i="13"/>
  <c r="I66" i="1" s="1"/>
  <c r="O23" i="13"/>
  <c r="G8" i="13"/>
  <c r="F40" i="1"/>
  <c r="F43" i="1"/>
  <c r="Q14" i="13"/>
  <c r="V8" i="13"/>
  <c r="I8" i="13"/>
  <c r="O133" i="13"/>
  <c r="I115" i="13"/>
  <c r="K107" i="13"/>
  <c r="O78" i="13"/>
  <c r="K133" i="13"/>
  <c r="Q133" i="13"/>
  <c r="I133" i="13"/>
  <c r="K115" i="13"/>
  <c r="Q115" i="13"/>
  <c r="M115" i="13"/>
  <c r="I90" i="13"/>
  <c r="O90" i="13"/>
  <c r="G90" i="13"/>
  <c r="I65" i="1" s="1"/>
  <c r="I17" i="1" s="1"/>
  <c r="V78" i="13"/>
  <c r="K78" i="13"/>
  <c r="V23" i="13"/>
  <c r="K23" i="13"/>
  <c r="O14" i="13"/>
  <c r="Q8" i="13"/>
  <c r="M8" i="13"/>
  <c r="F39" i="1"/>
  <c r="M90" i="13"/>
  <c r="M107" i="13"/>
  <c r="M78" i="13"/>
  <c r="M23" i="13"/>
  <c r="M14" i="13"/>
  <c r="M160" i="13"/>
  <c r="M159" i="13" s="1"/>
  <c r="G115" i="13"/>
  <c r="I67" i="1" s="1"/>
  <c r="G72" i="13"/>
  <c r="I63" i="1" s="1"/>
  <c r="G14" i="13"/>
  <c r="I60" i="1" s="1"/>
  <c r="M138" i="13"/>
  <c r="M133" i="13" s="1"/>
  <c r="G23" i="13"/>
  <c r="I62" i="1" s="1"/>
  <c r="I70" i="1" l="1"/>
  <c r="I19" i="1" s="1"/>
  <c r="I40" i="1"/>
  <c r="G41" i="1"/>
  <c r="I41" i="1" s="1"/>
  <c r="G43" i="1"/>
  <c r="G44" i="1"/>
  <c r="I44" i="1" s="1"/>
  <c r="I59" i="1"/>
  <c r="G163" i="13"/>
  <c r="F46" i="1"/>
  <c r="G23" i="1" s="1"/>
  <c r="I43" i="1"/>
  <c r="G39" i="1"/>
  <c r="G46" i="1" s="1"/>
  <c r="G25" i="1" s="1"/>
  <c r="I72" i="1" l="1"/>
  <c r="I16" i="1"/>
  <c r="I21" i="1" s="1"/>
  <c r="I39" i="1"/>
  <c r="I46" i="1" s="1"/>
  <c r="A27" i="1"/>
  <c r="A28" i="1" s="1"/>
  <c r="G28" i="1" s="1"/>
  <c r="G27" i="1" s="1"/>
  <c r="G29" i="1" s="1"/>
  <c r="J45" i="1" l="1"/>
  <c r="J44" i="1"/>
  <c r="J41" i="1"/>
  <c r="J43" i="1"/>
  <c r="J39" i="1"/>
  <c r="J46" i="1" s="1"/>
  <c r="J40" i="1"/>
  <c r="J71" i="1"/>
  <c r="J63" i="1"/>
  <c r="J64" i="1"/>
  <c r="J70" i="1"/>
  <c r="J68" i="1"/>
  <c r="J59" i="1"/>
  <c r="J62" i="1"/>
  <c r="J67" i="1"/>
  <c r="J69" i="1"/>
  <c r="J61" i="1"/>
  <c r="J60" i="1"/>
  <c r="J65" i="1"/>
  <c r="J66" i="1"/>
  <c r="J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8BE00865-DE1E-46B9-98C0-036EC05896E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6F96AA9-9717-4E82-86A9-BFAF490D98F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16FA2A66-51B1-4ACE-9636-BAC05E3F37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086D962-DDB7-4758-9E42-FF3AF89DE85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265684F5-DACC-4F4F-9683-7DC7E6AF839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5CF9091-1BF4-4EF0-86B9-8E89E01A34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<sst xmlns="http://schemas.openxmlformats.org/spreadsheetml/2006/main" count="971" uniqueCount="344">
  <si>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</si>
  <si>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</si>
  <si>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</si>
  <si>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</si>
  <si>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</si>
  <si>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</si>
  <si>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</si>
  <si>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</si>
  <si>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</si>
  <si>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</si>
  <si>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</si>
  <si>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</si>
  <si>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</si>
  <si>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</si>
  <si>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</si>
  <si>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</si>
  <si>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</si>
  <si>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</si>
  <si>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</si>
  <si>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</si>
  <si>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</si>
  <si>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</si>
  <si>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</si>
  <si>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</si>
  <si>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</si>
  <si>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</si>
  <si>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</si>
  <si>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</si>
  <si>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</si>
  <si>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</si>
  <si>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</si>
  <si>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</si>
  <si>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</si>
  <si>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</si>
  <si>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</si>
  <si>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</si>
  <si>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</si>
  <si>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</si>
  <si>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</si>
  <si>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</si>
  <si>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</si>
  <si>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</si>
  <si>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</si>
  <si>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2024/33 AiD</t>
  </si>
  <si>
    <t>MEN</t>
  </si>
  <si>
    <t>Mendelova univerzita v Brně</t>
  </si>
  <si>
    <t>Zemědělská 1665/1</t>
  </si>
  <si>
    <t>Brno-Černá Pole</t>
  </si>
  <si>
    <t>61300</t>
  </si>
  <si>
    <t>62156489</t>
  </si>
  <si>
    <t>CZ62156489</t>
  </si>
  <si>
    <t>AiD team a.s.</t>
  </si>
  <si>
    <t>Netroufalky 797/7</t>
  </si>
  <si>
    <t>Brno-Bohunice</t>
  </si>
  <si>
    <t>62500</t>
  </si>
  <si>
    <t>04270100</t>
  </si>
  <si>
    <t>CZ04270100</t>
  </si>
  <si>
    <t>Stavba</t>
  </si>
  <si>
    <t>Ostatní a vedlejší náklady</t>
  </si>
  <si>
    <t>0</t>
  </si>
  <si>
    <t>VN+ON</t>
  </si>
  <si>
    <t>Stavební objekt</t>
  </si>
  <si>
    <t>D103</t>
  </si>
  <si>
    <t>Rekonstrukce učebny Q16</t>
  </si>
  <si>
    <t>1</t>
  </si>
  <si>
    <t>stavební část</t>
  </si>
  <si>
    <t>2</t>
  </si>
  <si>
    <t>profese</t>
  </si>
  <si>
    <t>Celkem za stavbu</t>
  </si>
  <si>
    <t>CZK</t>
  </si>
  <si>
    <t>#POPS</t>
  </si>
  <si>
    <t>Popis stavby: 2024/33 AiD - MEN</t>
  </si>
  <si>
    <t>#POPO</t>
  </si>
  <si>
    <t>Popis objektu: 00 - Vedlejší a ostatní náklady</t>
  </si>
  <si>
    <t>#POPR</t>
  </si>
  <si>
    <t>Popis rozpočtu: 0 - VN+ON</t>
  </si>
  <si>
    <t>Popis objektu: D103 - Rekonstrukce učebny Q16</t>
  </si>
  <si>
    <t>Popis rozpočtu: 1 - stavební část</t>
  </si>
  <si>
    <t>Popis rozpočtu: 2 - profese</t>
  </si>
  <si>
    <t>Rekapitulace dílů</t>
  </si>
  <si>
    <t>Typ dílu</t>
  </si>
  <si>
    <t>311</t>
  </si>
  <si>
    <t>Sádrokartonové konstrukce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</si>
  <si>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</si>
  <si>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</si>
  <si>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</si>
  <si>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</si>
  <si>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</si>
  <si>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</si>
  <si>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</si>
  <si>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</si>
  <si>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768 AK</t>
  </si>
  <si>
    <t>Akustické podhledy a obklady</t>
  </si>
  <si>
    <t>776</t>
  </si>
  <si>
    <t>Podlahy povlakové</t>
  </si>
  <si>
    <t>777</t>
  </si>
  <si>
    <t>Podlahy ze syntetických hmot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</si>
  <si>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</si>
  <si>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</si>
  <si>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</si>
  <si>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</si>
  <si>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</si>
  <si>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</si>
  <si>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</si>
  <si>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</si>
  <si>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</si>
  <si>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</si>
  <si>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</si>
  <si>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</si>
  <si>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</si>
  <si>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</si>
  <si>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</si>
  <si>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</si>
  <si>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</si>
  <si>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</si>
  <si>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</si>
  <si>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</si>
  <si>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</si>
  <si>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</si>
  <si>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</si>
  <si>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</si>
  <si>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</si>
  <si>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</si>
  <si>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</si>
  <si>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</si>
  <si>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</si>
  <si>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</si>
  <si>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</si>
  <si>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</si>
  <si>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</si>
  <si>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</si>
  <si>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</si>
  <si>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</si>
  <si>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</si>
  <si>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</si>
  <si>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</si>
  <si>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</si>
  <si>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</si>
  <si>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</t>
  </si>
  <si>
    <t>veškeré vedlejší náklady související se stavbou mimo dok.skut.provední</t>
  </si>
  <si>
    <t>Soubor</t>
  </si>
  <si>
    <t>Vlastní</t>
  </si>
  <si>
    <t>Indiv</t>
  </si>
  <si>
    <t>VRN</t>
  </si>
  <si>
    <t>Běžná</t>
  </si>
  <si>
    <t>POL99_8</t>
  </si>
  <si>
    <t>(zař.staveniště, provozní vlivy,bezpečnostní opatření,územní vlivy ....)</t>
  </si>
  <si>
    <t>POP</t>
  </si>
  <si>
    <t>SUM</t>
  </si>
  <si>
    <t>END</t>
  </si>
  <si>
    <t>Položkový soupis prací a dodávek</t>
  </si>
  <si>
    <t>762431230RT2</t>
  </si>
  <si>
    <t>Obložení stěn s dodávkou  sádrokartonem, tloušťky 12,5 mm, Deska sádrokartonová A</t>
  </si>
  <si>
    <t>m2</t>
  </si>
  <si>
    <t>800-762</t>
  </si>
  <si>
    <t>RTS 24/ II</t>
  </si>
  <si>
    <t>RTS 23/ I</t>
  </si>
  <si>
    <t>Práce</t>
  </si>
  <si>
    <t>POL1_</t>
  </si>
  <si>
    <t>2*(7,67+8,83)*1,0</t>
  </si>
  <si>
    <t>VV</t>
  </si>
  <si>
    <t>7,67*,3*2*2</t>
  </si>
  <si>
    <t>342</t>
  </si>
  <si>
    <t>vyztužení SDK příčky pro zavěšení věšákové stěny (2xprkno 150/25mm) - kompl. dod+mtz</t>
  </si>
  <si>
    <t>m</t>
  </si>
  <si>
    <t>dle v.č.008</t>
  </si>
  <si>
    <t>631312621R00</t>
  </si>
  <si>
    <t xml:space="preserve">Mazanina z betonu prostého tl. přes 50 do 80 mm třídy C 20/25,  </t>
  </si>
  <si>
    <t>m3</t>
  </si>
  <si>
    <t>801-1</t>
  </si>
  <si>
    <t>(z kameniva) hlazená dřevěným hladítkem</t>
  </si>
  <si>
    <t>SPI</t>
  </si>
  <si>
    <t>Včetně vytvoření dilatačních spár, bez zaplnění.</t>
  </si>
  <si>
    <t>,063*(,08*(7,2*5+5,0+2,5-18*,15)+,15*18+,2*(7,2+1,5)+,05*,15*2+,4*1,55+,5*,5*2)</t>
  </si>
  <si>
    <t xml:space="preserve">632441 </t>
  </si>
  <si>
    <t>obroušení betonu po odstranění PVC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</si>
  <si>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</si>
  <si>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</si>
  <si>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12,7*12,0</t>
  </si>
  <si>
    <t>970241100R00</t>
  </si>
  <si>
    <t>Řezání prostého betonu hloubka řezu 100 mm</t>
  </si>
  <si>
    <t>801-3</t>
  </si>
  <si>
    <t>(7,2*5+5,0+2,5)*2+,035*4*18+,15*6</t>
  </si>
  <si>
    <t>(7,2+,5)*2+,05*4</t>
  </si>
  <si>
    <t>1,55*2</t>
  </si>
  <si>
    <t>,5*4*2-,2*3-,4</t>
  </si>
  <si>
    <t>974042543R00</t>
  </si>
  <si>
    <t>Vysekání rýh v betonové a jiné monolitické dlažbě do hloubky 70 mm, šířky do 100 mm</t>
  </si>
  <si>
    <t>s betonovým podkladem,</t>
  </si>
  <si>
    <t>d : 7,2*5+5,0+2,5-3*6*,15</t>
  </si>
  <si>
    <t>974042544R00</t>
  </si>
  <si>
    <t>Vysekání rýh v betonové a jiné monolitické dlažbě do hloubky 70 mm, šířky do 150 mm</t>
  </si>
  <si>
    <t>d : 3*6*,15</t>
  </si>
  <si>
    <t>974042545R00</t>
  </si>
  <si>
    <t>Vysekání rýh v betonové a jiné monolitické dlažbě do hloubky 70 mm, šířky do 200 mm</t>
  </si>
  <si>
    <t>d : 7,2+,5-,15*2</t>
  </si>
  <si>
    <t>974042547R00</t>
  </si>
  <si>
    <t>Vysekání rýh v betonové a jiné monolitické dlažbě do hloubky 70 mm, šířky do 300 mm</t>
  </si>
  <si>
    <t>d : ,15*2+1,55+,5*2</t>
  </si>
  <si>
    <t>974042549R00</t>
  </si>
  <si>
    <t>Vysekání rýh v betonové a jiné monolitické dlažbě příplatek k ceně  za každých dalších 100 mm šířky rýhy hloubky do 70 mm</t>
  </si>
  <si>
    <t>d : 1,55+2*,5*2</t>
  </si>
  <si>
    <t>713103121R00</t>
  </si>
  <si>
    <t>Odstranění tepelné izolace z desek, lamel, rohoží, pásů a foukané izolace stěn, volně uložené, z minerálních desek, lamel, rohoží a pásů, tloušťky do 100 mm</t>
  </si>
  <si>
    <t>800-713</t>
  </si>
  <si>
    <t>nika : ,57*,45</t>
  </si>
  <si>
    <t>767137803R00</t>
  </si>
  <si>
    <t>Demontáž lehkých montovaných příček desek do suti</t>
  </si>
  <si>
    <t>800-767</t>
  </si>
  <si>
    <t>e : 2*(7,67+8,83)*1,0</t>
  </si>
  <si>
    <t>nika : ,57*,45*2</t>
  </si>
  <si>
    <t>776401800RT1</t>
  </si>
  <si>
    <t>Demontáž soklíků nebo lišt pryžových nebo PVC odstranění a uložení na hromady</t>
  </si>
  <si>
    <t>800-775</t>
  </si>
  <si>
    <t>c : 106</t>
  </si>
  <si>
    <t>8,3*2+12,15*2-1,8*2+,1*2*2-1,66+,2*2+,1*4</t>
  </si>
  <si>
    <t>776511810R00</t>
  </si>
  <si>
    <t>Odstranění povlakových podlah z nášlapné plochy lepených, bez podložky, z ploch přes 20 m2</t>
  </si>
  <si>
    <t>96 a</t>
  </si>
  <si>
    <t>demontáž  16 osvětlovacích těles  vč.odvozu a likvidace vč.poplatků</t>
  </si>
  <si>
    <t>soubor</t>
  </si>
  <si>
    <t>96 b</t>
  </si>
  <si>
    <t>demontáž  stávajícího nábytku pevně spojeného s podlahou vč.odvozu a likvidace vč.poplatků</t>
  </si>
  <si>
    <t>40x stolek+2sezení, 2x katedra+židle, věšáková stěna 3,6x2,0m</t>
  </si>
  <si>
    <t>96 f</t>
  </si>
  <si>
    <t>demontáž  stávajících fixních tabulí 2000/1000mm  vč.odvozu a likvidace vč.poplatků</t>
  </si>
  <si>
    <t>ks</t>
  </si>
  <si>
    <t>96 f-</t>
  </si>
  <si>
    <t>demontáž  stávajíc fixní tabule  2000/1000mm  pro zpětné využití, úschova</t>
  </si>
  <si>
    <t>96 g</t>
  </si>
  <si>
    <t>demontáž  podhledů  kovových (perfor.kazet) +zpětná montáž</t>
  </si>
  <si>
    <t>g : 18</t>
  </si>
  <si>
    <t>960 x</t>
  </si>
  <si>
    <t>ochrana podlahy geotextilií 300g/m2 - zřízení + odstranění</t>
  </si>
  <si>
    <t>Zakrývání rozpracovaných tesařských konstrukcí těžkou plachtou na ochranu před srážkovou vodou.</t>
  </si>
  <si>
    <t>100*2,0</t>
  </si>
  <si>
    <t>960 y</t>
  </si>
  <si>
    <t>ochrana výtahu před poškozením zřízení+odstranění</t>
  </si>
  <si>
    <t>960 z</t>
  </si>
  <si>
    <t>protiprachová opatření v prostorech rekonstruovaných i dotčených přilehlých chodbách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</si>
  <si>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</si>
  <si>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</si>
  <si>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</si>
  <si>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</si>
  <si>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</si>
  <si>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</si>
  <si>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</si>
  <si>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</si>
  <si>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1,2,3,5,21,22,23, : </t>
  </si>
  <si>
    <t>Součet: : 30,92707</t>
  </si>
  <si>
    <t>768a</t>
  </si>
  <si>
    <t>AP201- akustické podhledové panely zavěšené 1200/600/50mm  - kompl.dod+mtz (dle specifikace)</t>
  </si>
  <si>
    <t>6*8-1</t>
  </si>
  <si>
    <t>768b</t>
  </si>
  <si>
    <t>AP201- akustické podhledové panely zavěšené 1200/500/50mm  - kompl.dod+mtz (dle specifikace)</t>
  </si>
  <si>
    <t>8*2</t>
  </si>
  <si>
    <t>768c</t>
  </si>
  <si>
    <t>AP201- akustické podhledové panely zavěšené 600/500/50mm  - kompl.dod+mtz (dle specifikace)</t>
  </si>
  <si>
    <t>998767102R00</t>
  </si>
  <si>
    <t>Přesun hmot pro kovové stavební doplňk. konstrukce v objektech výšky do 12 m</t>
  </si>
  <si>
    <t>Kalkul</t>
  </si>
  <si>
    <t>50 m vodorovně</t>
  </si>
  <si>
    <t xml:space="preserve">25,26,27, : </t>
  </si>
  <si>
    <t>Součet: : 0,15240</t>
  </si>
  <si>
    <t>776421200R00</t>
  </si>
  <si>
    <t>Lepení podlahových soklíků nebo lišt pryžových soklová lišta , Lepidlo montážní</t>
  </si>
  <si>
    <t>včetně vložení a přilepení povlakové krytiny do soklového profilu.</t>
  </si>
  <si>
    <t>776521100RT1</t>
  </si>
  <si>
    <t>Lepení povlakových podlah z plastů  ve formě pásů z PVC, montáž,  , Lepidlo montážní</t>
  </si>
  <si>
    <t>776994121R00</t>
  </si>
  <si>
    <t>Ostatní práce svařování (lepení) povlakových podlah za studena</t>
  </si>
  <si>
    <t>105,8/2,0</t>
  </si>
  <si>
    <t>28342451R</t>
  </si>
  <si>
    <t>Lišta soklová</t>
  </si>
  <si>
    <t>SPCM</t>
  </si>
  <si>
    <t>Specifikace</t>
  </si>
  <si>
    <t>POL3_</t>
  </si>
  <si>
    <t>(8,3*2+12,15*2-1,8*2+,1*2*2-1,66+,2*2+,1*4)*1,1</t>
  </si>
  <si>
    <t>28410107R</t>
  </si>
  <si>
    <t>Linoleum přírodní; tl = 2,50 mm; zatížení: 23, 34, 43; trvalá deformace do 0,15 mm; protiskluznost: R9; Ln,w = 5 dB; RtF: Cfl; - s1</t>
  </si>
  <si>
    <t>105,8*1,1</t>
  </si>
  <si>
    <t>(8,3*2+12,15*2-1,8*2+,1*2*2-1,66+,2*2+,1*4)*,06*1,2</t>
  </si>
  <si>
    <t>998776101R00</t>
  </si>
  <si>
    <t>Přesun hmot pro podlahy povlakové v objektech výšky do 6 m</t>
  </si>
  <si>
    <t>vodorovně do 50 m</t>
  </si>
  <si>
    <t xml:space="preserve">29,30,32,33, : </t>
  </si>
  <si>
    <t>Součet: : 0,44652</t>
  </si>
  <si>
    <t>777101101R00</t>
  </si>
  <si>
    <t>Příprava podkladu vysávání podlah průmyslovým vysavačem</t>
  </si>
  <si>
    <t>800-773</t>
  </si>
  <si>
    <t>777553020R00</t>
  </si>
  <si>
    <t>Podlahy ze stěrky silikátové s disperzí Doplňující práce pro podlahy ze stěrek silikátových penetrace nesavého podkladu podlah adhézní vrstvou, Hmota nátěrová akrylátová; typ: penetrace; funkce: adhezní můstek; barva: oranžová</t>
  </si>
  <si>
    <t>777553210R00</t>
  </si>
  <si>
    <t>Podlahy ze stěrky silikátové s disperzí Doplňující práce pro podlahy ze stěrek silikátových vyrovnání podlah samonivelační hmotou na bázi cementu  tl. 2mm</t>
  </si>
  <si>
    <t>105,8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</si>
  <si>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</si>
  <si>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</si>
  <si>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998777101R00</t>
  </si>
  <si>
    <t>Přesun hmot pro podlahy syntetické v objektech výšky do 6 m</t>
  </si>
  <si>
    <t>784403801R00</t>
  </si>
  <si>
    <t>Odstranění maleb úplným omytím na sádrové omítce, v místnostech do 3,8 m</t>
  </si>
  <si>
    <t>800-784</t>
  </si>
  <si>
    <t>cca : 10</t>
  </si>
  <si>
    <t>784191101R00</t>
  </si>
  <si>
    <t>Příprava povrchu Penetrace (napouštění) podkladu disperzní, jednonásobná</t>
  </si>
  <si>
    <t>784167103R00</t>
  </si>
  <si>
    <t>Příprava povrchu Vyhlazení povrchu stěrkou nebo tmelem  , disperzní, dvojnásobné, tl. vrstvy 2x1 mm</t>
  </si>
  <si>
    <t>Začátek provozního součtu</t>
  </si>
  <si>
    <t xml:space="preserve">  (7,67+8,83)*1,0</t>
  </si>
  <si>
    <t xml:space="preserve">  7,67*,3*2</t>
  </si>
  <si>
    <t>Konec provozního součtu</t>
  </si>
  <si>
    <t>cca : 21,102*,2*2</t>
  </si>
  <si>
    <t>cca : 5</t>
  </si>
  <si>
    <t>784195422R00</t>
  </si>
  <si>
    <t>Malby z malířských směsí otěruvzdorných,  , barevné, dvojnásobné, Hmota nátěrová typ: malířská; funkce: dekorační; barva: bílá</t>
  </si>
  <si>
    <t>2,705*(12,15*2+8,83*2)-2,43*(12,15+6,9)+,47*(7,4+12,15+2,43*2)</t>
  </si>
  <si>
    <t>(1,8*2,54-4,0)*2</t>
  </si>
  <si>
    <t>784011111R00</t>
  </si>
  <si>
    <t xml:space="preserve">Ostatní práce oprášení/ometení podkladu,  ,   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</si>
  <si>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</si>
  <si>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</si>
  <si>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</si>
  <si>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</si>
  <si>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</si>
  <si>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6,7,8,9,10,11,12,13,14,15, : </t>
  </si>
  <si>
    <t>Součet: : 1,81207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</si>
  <si>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</si>
  <si>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</si>
  <si>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</si>
  <si>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</si>
  <si>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</si>
  <si>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25,36903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</si>
  <si>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</si>
  <si>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</si>
  <si>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</si>
  <si>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</si>
  <si>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32,61733</t>
  </si>
  <si>
    <t>979990181R00</t>
  </si>
  <si>
    <t>Poplatek za uložení, PVC podlahová krytina,  , skupina 20 03 07 z Katalogu odpadů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</si>
  <si>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</si>
  <si>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</si>
  <si>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</si>
  <si>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210</t>
  </si>
  <si>
    <t>Elektroinstalace -silnoproud  (dle samostatného rozpočtu)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</si>
</sst>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5k5xBNUVtsDu9t0HecS7RYVpVpD69QTUcMqnh3e/eSn8POA9uvh69GaAqw3jFoT5bkV/NP5BLsWA1OJrDDFPaA==" saltValue="cwmveSKcsliBaDwW6HTvM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" zoomScaleNormal="100" zoomScaleSheetLayoutView="75" workbookViewId="0">
      <selection activeCell="E14" sqref="E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2" t="s">
        <v>41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2" t="s">
        <v>22</v>
      </c>
      <c r="C2" s="73"/>
      <c r="D2" s="74" t="s">
        <v>43</v>
      </c>
      <c r="E2" s="238" t="s">
        <v>44</v>
      </c>
      <c r="F2" s="239"/>
      <c r="G2" s="239"/>
      <c r="H2" s="239"/>
      <c r="I2" s="239"/>
      <c r="J2" s="240"/>
      <c r="O2" s="1"/>
    </row>
    <row r="3" spans="1:15" ht="27" hidden="1" customHeight="1" x14ac:dyDescent="0.2">
      <c r="A3" s="2"/>
      <c r="B3" s="75"/>
      <c r="C3" s="73"/>
      <c r="D3" s="76"/>
      <c r="E3" s="241"/>
      <c r="F3" s="242"/>
      <c r="G3" s="242"/>
      <c r="H3" s="242"/>
      <c r="I3" s="242"/>
      <c r="J3" s="243"/>
    </row>
    <row r="4" spans="1:15" ht="23.25" customHeight="1" x14ac:dyDescent="0.2">
      <c r="A4" s="2"/>
      <c r="B4" s="77"/>
      <c r="C4" s="78"/>
      <c r="D4" s="79"/>
      <c r="E4" s="222"/>
      <c r="F4" s="222"/>
      <c r="G4" s="222"/>
      <c r="H4" s="222"/>
      <c r="I4" s="222"/>
      <c r="J4" s="223"/>
    </row>
    <row r="5" spans="1:15" ht="24" customHeight="1" x14ac:dyDescent="0.2">
      <c r="A5" s="2"/>
      <c r="B5" s="30" t="s">
        <v>42</v>
      </c>
      <c r="D5" s="226" t="s">
        <v>45</v>
      </c>
      <c r="E5" s="227"/>
      <c r="F5" s="227"/>
      <c r="G5" s="227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28" t="s">
        <v>46</v>
      </c>
      <c r="E6" s="229"/>
      <c r="F6" s="229"/>
      <c r="G6" s="229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30" t="s">
        <v>47</v>
      </c>
      <c r="F7" s="231"/>
      <c r="G7" s="231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55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34</v>
      </c>
      <c r="I9" s="81" t="s">
        <v>56</v>
      </c>
      <c r="J9" s="8"/>
    </row>
    <row r="10" spans="1:15" ht="15.75" hidden="1" customHeight="1" x14ac:dyDescent="0.2">
      <c r="A10" s="2"/>
      <c r="B10" s="34"/>
      <c r="C10" s="53"/>
      <c r="D10" s="80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5"/>
      <c r="E11" s="245"/>
      <c r="F11" s="245"/>
      <c r="G11" s="245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21"/>
      <c r="E12" s="221"/>
      <c r="F12" s="221"/>
      <c r="G12" s="221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4"/>
      <c r="F13" s="225"/>
      <c r="G13" s="225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10"/>
      <c r="F16" s="211"/>
      <c r="G16" s="210"/>
      <c r="H16" s="211"/>
      <c r="I16" s="210">
        <f>SUMIF(F59:F71,A16,I59:I71)+SUMIF(F59:F71,"PSU",I59:I71)</f>
        <v>0</v>
      </c>
      <c r="J16" s="212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10"/>
      <c r="F17" s="211"/>
      <c r="G17" s="210"/>
      <c r="H17" s="211"/>
      <c r="I17" s="210">
        <f>SUMIF(F59:F71,A17,I59:I71)</f>
        <v>0</v>
      </c>
      <c r="J17" s="212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10"/>
      <c r="F18" s="211"/>
      <c r="G18" s="210"/>
      <c r="H18" s="211"/>
      <c r="I18" s="210">
        <f>SUMIF(F59:F71,A18,I59:I71)</f>
        <v>0</v>
      </c>
      <c r="J18" s="212"/>
    </row>
    <row r="19" spans="1:10" ht="23.25" customHeight="1" x14ac:dyDescent="0.2">
      <c r="A19" s="142" t="s">
        <v>104</v>
      </c>
      <c r="B19" s="37" t="s">
        <v>27</v>
      </c>
      <c r="C19" s="58"/>
      <c r="D19" s="59"/>
      <c r="E19" s="210"/>
      <c r="F19" s="211"/>
      <c r="G19" s="210"/>
      <c r="H19" s="211"/>
      <c r="I19" s="210">
        <f>SUMIF(F59:F71,A19,I59:I71)</f>
        <v>0</v>
      </c>
      <c r="J19" s="212"/>
    </row>
    <row r="20" spans="1:10" ht="23.25" customHeight="1" x14ac:dyDescent="0.2">
      <c r="A20" s="142" t="s">
        <v>105</v>
      </c>
      <c r="B20" s="37" t="s">
        <v>28</v>
      </c>
      <c r="C20" s="58"/>
      <c r="D20" s="59"/>
      <c r="E20" s="210"/>
      <c r="F20" s="211"/>
      <c r="G20" s="210"/>
      <c r="H20" s="211"/>
      <c r="I20" s="210">
        <f>SUMIF(F59:F71,A20,I59:I71)</f>
        <v>0</v>
      </c>
      <c r="J20" s="212"/>
    </row>
    <row r="21" spans="1:10" ht="23.25" customHeight="1" x14ac:dyDescent="0.2">
      <c r="A21" s="2"/>
      <c r="B21" s="47" t="s">
        <v>29</v>
      </c>
      <c r="C21" s="60"/>
      <c r="D21" s="61"/>
      <c r="E21" s="213"/>
      <c r="F21" s="248"/>
      <c r="G21" s="213"/>
      <c r="H21" s="248"/>
      <c r="I21" s="213">
        <f>SUM(I16:J20)</f>
        <v>0</v>
      </c>
      <c r="J21" s="214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08">
        <f>ZakladDPHSniVypocet</f>
        <v>0</v>
      </c>
      <c r="H23" s="209"/>
      <c r="I23" s="209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06">
        <f>I23*E23/100</f>
        <v>0</v>
      </c>
      <c r="H24" s="207"/>
      <c r="I24" s="207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8">
        <f>ZakladDPHZaklVypocet</f>
        <v>0</v>
      </c>
      <c r="H25" s="209"/>
      <c r="I25" s="209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5">
        <f>I25*E25/100</f>
        <v>0</v>
      </c>
      <c r="H26" s="236"/>
      <c r="I26" s="236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7">
        <f>CenaCelkemBezDPH-(ZakladDPHSni+ZakladDPHZakl)</f>
        <v>0</v>
      </c>
      <c r="H27" s="237"/>
      <c r="I27" s="237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16">
        <f>IF(A28&gt;50, ROUNDUP(A27, 0), ROUNDDOWN(A27, 0))</f>
        <v>0</v>
      </c>
      <c r="H28" s="216"/>
      <c r="I28" s="216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15">
        <f>ZakladDPHSni+DPHSni+ZakladDPHZakl+DPHZakl+Zaokrouhleni</f>
        <v>0</v>
      </c>
      <c r="H29" s="215"/>
      <c r="I29" s="215"/>
      <c r="J29" s="122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7"/>
      <c r="E34" s="218"/>
      <c r="G34" s="219"/>
      <c r="H34" s="220"/>
      <c r="I34" s="220"/>
      <c r="J34" s="24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57</v>
      </c>
      <c r="C39" s="201"/>
      <c r="D39" s="201"/>
      <c r="E39" s="201"/>
      <c r="F39" s="99">
        <f>'00 0 Naklady'!AE12+'D103 1 Pol'!AE163+'D103 2 Pol'!AE11</f>
        <v>0</v>
      </c>
      <c r="G39" s="100">
        <f>'00 0 Naklady'!AF12+'D103 1 Pol'!AF163+'D103 2 Pol'!AF11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04" t="s">
        <v>58</v>
      </c>
      <c r="D40" s="204"/>
      <c r="E40" s="204"/>
      <c r="F40" s="105">
        <f>'00 0 Naklady'!AE12</f>
        <v>0</v>
      </c>
      <c r="G40" s="106">
        <f>'00 0 Naklady'!AF12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87">
        <v>3</v>
      </c>
      <c r="B41" s="109" t="s">
        <v>59</v>
      </c>
      <c r="C41" s="201" t="s">
        <v>60</v>
      </c>
      <c r="D41" s="201"/>
      <c r="E41" s="201"/>
      <c r="F41" s="110">
        <f>'00 0 Naklady'!AE12</f>
        <v>0</v>
      </c>
      <c r="G41" s="101">
        <f>'00 0 Naklady'!AF12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7">
        <v>2</v>
      </c>
      <c r="B42" s="104"/>
      <c r="C42" s="204" t="s">
        <v>61</v>
      </c>
      <c r="D42" s="204"/>
      <c r="E42" s="204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62</v>
      </c>
      <c r="C43" s="204" t="s">
        <v>63</v>
      </c>
      <c r="D43" s="204"/>
      <c r="E43" s="204"/>
      <c r="F43" s="105">
        <f>'D103 1 Pol'!AE163+'D103 2 Pol'!AE11</f>
        <v>0</v>
      </c>
      <c r="G43" s="106">
        <f>'D103 1 Pol'!AF163+'D103 2 Pol'!AF11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64</v>
      </c>
      <c r="C44" s="201" t="s">
        <v>65</v>
      </c>
      <c r="D44" s="201"/>
      <c r="E44" s="201"/>
      <c r="F44" s="110">
        <f>'D103 1 Pol'!AE163</f>
        <v>0</v>
      </c>
      <c r="G44" s="101">
        <f>'D103 1 Pol'!AF163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>
        <v>3</v>
      </c>
      <c r="B45" s="109" t="s">
        <v>66</v>
      </c>
      <c r="C45" s="201" t="s">
        <v>67</v>
      </c>
      <c r="D45" s="201"/>
      <c r="E45" s="201"/>
      <c r="F45" s="110">
        <f>'D103 2 Pol'!AE11</f>
        <v>0</v>
      </c>
      <c r="G45" s="101">
        <f>'D103 2 Pol'!AF11</f>
        <v>0</v>
      </c>
      <c r="H45" s="101"/>
      <c r="I45" s="102">
        <f>F45+G45+H45</f>
        <v>0</v>
      </c>
      <c r="J45" s="103" t="str">
        <f>IF(CenaCelkemVypocet=0,"",I45/CenaCelkemVypocet*100)</f>
        <v/>
      </c>
    </row>
    <row r="46" spans="1:10" ht="25.5" customHeight="1" x14ac:dyDescent="0.2">
      <c r="A46" s="87"/>
      <c r="B46" s="202" t="s">
        <v>68</v>
      </c>
      <c r="C46" s="203"/>
      <c r="D46" s="203"/>
      <c r="E46" s="203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3">
        <f>SUMIF(A39:A45,"=1",I39:I45)</f>
        <v>0</v>
      </c>
      <c r="J46" s="114">
        <f>SUMIF(A39:A45,"=1",J39:J45)</f>
        <v>0</v>
      </c>
    </row>
    <row r="48" spans="1:10" x14ac:dyDescent="0.2">
      <c r="A48" t="s">
        <v>70</v>
      </c>
      <c r="B48" t="s">
        <v>71</v>
      </c>
    </row>
    <row r="49" spans="1:10" x14ac:dyDescent="0.2">
      <c r="A49" t="s">
        <v>72</v>
      </c>
      <c r="B49" t="s">
        <v>73</v>
      </c>
    </row>
    <row r="50" spans="1:10" x14ac:dyDescent="0.2">
      <c r="A50" t="s">
        <v>74</v>
      </c>
      <c r="B50" t="s">
        <v>75</v>
      </c>
    </row>
    <row r="51" spans="1:10" x14ac:dyDescent="0.2">
      <c r="A51" t="s">
        <v>72</v>
      </c>
      <c r="B51" t="s">
        <v>76</v>
      </c>
    </row>
    <row r="52" spans="1:10" x14ac:dyDescent="0.2">
      <c r="A52" t="s">
        <v>74</v>
      </c>
      <c r="B52" t="s">
        <v>77</v>
      </c>
    </row>
    <row r="53" spans="1:10" x14ac:dyDescent="0.2">
      <c r="A53" t="s">
        <v>74</v>
      </c>
      <c r="B53" t="s">
        <v>78</v>
      </c>
    </row>
    <row r="56" spans="1:10" ht="15.75" x14ac:dyDescent="0.25">
      <c r="B56" s="123" t="s">
        <v>79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80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81</v>
      </c>
      <c r="C59" s="199" t="s">
        <v>82</v>
      </c>
      <c r="D59" s="200"/>
      <c r="E59" s="200"/>
      <c r="F59" s="138" t="s">
        <v>24</v>
      </c>
      <c r="G59" s="139"/>
      <c r="H59" s="139"/>
      <c r="I59" s="139">
        <f>'D103 1 Pol'!G8</f>
        <v>0</v>
      </c>
      <c r="J59" s="135" t="str">
        <f>IF(I72=0,"",I59/I72*100)</f>
        <v/>
      </c>
    </row>
    <row r="60" spans="1:10" ht="36.75" customHeight="1" x14ac:dyDescent="0.2">
      <c r="A60" s="126"/>
      <c r="B60" s="131" t="s">
        <v>83</v>
      </c>
      <c r="C60" s="199" t="s">
        <v>84</v>
      </c>
      <c r="D60" s="200"/>
      <c r="E60" s="200"/>
      <c r="F60" s="138" t="s">
        <v>24</v>
      </c>
      <c r="G60" s="139"/>
      <c r="H60" s="139"/>
      <c r="I60" s="139">
        <f>'D103 1 Pol'!G14</f>
        <v>0</v>
      </c>
      <c r="J60" s="135" t="str">
        <f>IF(I72=0,"",I60/I72*100)</f>
        <v/>
      </c>
    </row>
    <row r="61" spans="1:10" ht="36.75" customHeight="1" x14ac:dyDescent="0.2">
      <c r="A61" s="126"/>
      <c r="B61" s="131" t="s">
        <v>85</v>
      </c>
      <c r="C61" s="199" t="s">
        <v>86</v>
      </c>
      <c r="D61" s="200"/>
      <c r="E61" s="200"/>
      <c r="F61" s="138" t="s">
        <v>24</v>
      </c>
      <c r="G61" s="139"/>
      <c r="H61" s="139"/>
      <c r="I61" s="139">
        <f>'D103 1 Pol'!G20</f>
        <v>0</v>
      </c>
      <c r="J61" s="135" t="str">
        <f>IF(I72=0,"",I61/I72*100)</f>
        <v/>
      </c>
    </row>
    <row r="62" spans="1:10" ht="36.75" customHeight="1" x14ac:dyDescent="0.2">
      <c r="A62" s="126"/>
      <c r="B62" s="131" t="s">
        <v>87</v>
      </c>
      <c r="C62" s="199" t="s">
        <v>88</v>
      </c>
      <c r="D62" s="200"/>
      <c r="E62" s="200"/>
      <c r="F62" s="138" t="s">
        <v>24</v>
      </c>
      <c r="G62" s="139"/>
      <c r="H62" s="139"/>
      <c r="I62" s="139">
        <f>'D103 1 Pol'!G23</f>
        <v>0</v>
      </c>
      <c r="J62" s="135" t="str">
        <f>IF(I72=0,"",I62/I72*100)</f>
        <v/>
      </c>
    </row>
    <row r="63" spans="1:10" ht="36.75" customHeight="1" x14ac:dyDescent="0.2">
      <c r="A63" s="126"/>
      <c r="B63" s="131" t="s">
        <v>89</v>
      </c>
      <c r="C63" s="199" t="s">
        <v>90</v>
      </c>
      <c r="D63" s="200"/>
      <c r="E63" s="200"/>
      <c r="F63" s="138" t="s">
        <v>24</v>
      </c>
      <c r="G63" s="139"/>
      <c r="H63" s="139"/>
      <c r="I63" s="139">
        <f>'D103 1 Pol'!G72</f>
        <v>0</v>
      </c>
      <c r="J63" s="135" t="str">
        <f>IF(I72=0,"",I63/I72*100)</f>
        <v/>
      </c>
    </row>
    <row r="64" spans="1:10" ht="36.75" customHeight="1" x14ac:dyDescent="0.2">
      <c r="A64" s="126"/>
      <c r="B64" s="131" t="s">
        <v>91</v>
      </c>
      <c r="C64" s="199" t="s">
        <v>92</v>
      </c>
      <c r="D64" s="200"/>
      <c r="E64" s="200"/>
      <c r="F64" s="138" t="s">
        <v>25</v>
      </c>
      <c r="G64" s="139"/>
      <c r="H64" s="139"/>
      <c r="I64" s="139">
        <f>'D103 1 Pol'!G78</f>
        <v>0</v>
      </c>
      <c r="J64" s="135" t="str">
        <f>IF(I72=0,"",I64/I72*100)</f>
        <v/>
      </c>
    </row>
    <row r="65" spans="1:10" ht="36.75" customHeight="1" x14ac:dyDescent="0.2">
      <c r="A65" s="126"/>
      <c r="B65" s="131" t="s">
        <v>93</v>
      </c>
      <c r="C65" s="199" t="s">
        <v>94</v>
      </c>
      <c r="D65" s="200"/>
      <c r="E65" s="200"/>
      <c r="F65" s="138" t="s">
        <v>25</v>
      </c>
      <c r="G65" s="139"/>
      <c r="H65" s="139"/>
      <c r="I65" s="139">
        <f>'D103 1 Pol'!G90</f>
        <v>0</v>
      </c>
      <c r="J65" s="135" t="str">
        <f>IF(I72=0,"",I65/I72*100)</f>
        <v/>
      </c>
    </row>
    <row r="66" spans="1:10" ht="36.75" customHeight="1" x14ac:dyDescent="0.2">
      <c r="A66" s="126"/>
      <c r="B66" s="131" t="s">
        <v>95</v>
      </c>
      <c r="C66" s="199" t="s">
        <v>96</v>
      </c>
      <c r="D66" s="200"/>
      <c r="E66" s="200"/>
      <c r="F66" s="138" t="s">
        <v>25</v>
      </c>
      <c r="G66" s="139"/>
      <c r="H66" s="139"/>
      <c r="I66" s="139">
        <f>'D103 1 Pol'!G107</f>
        <v>0</v>
      </c>
      <c r="J66" s="135" t="str">
        <f>IF(I72=0,"",I66/I72*100)</f>
        <v/>
      </c>
    </row>
    <row r="67" spans="1:10" ht="36.75" customHeight="1" x14ac:dyDescent="0.2">
      <c r="A67" s="126"/>
      <c r="B67" s="131" t="s">
        <v>97</v>
      </c>
      <c r="C67" s="199" t="s">
        <v>98</v>
      </c>
      <c r="D67" s="200"/>
      <c r="E67" s="200"/>
      <c r="F67" s="138" t="s">
        <v>25</v>
      </c>
      <c r="G67" s="139"/>
      <c r="H67" s="139"/>
      <c r="I67" s="139">
        <f>'D103 1 Pol'!G115</f>
        <v>0</v>
      </c>
      <c r="J67" s="135" t="str">
        <f>IF(I72=0,"",I67/I72*100)</f>
        <v/>
      </c>
    </row>
    <row r="68" spans="1:10" ht="36.75" customHeight="1" x14ac:dyDescent="0.2">
      <c r="A68" s="126"/>
      <c r="B68" s="131" t="s">
        <v>99</v>
      </c>
      <c r="C68" s="199" t="s">
        <v>100</v>
      </c>
      <c r="D68" s="200"/>
      <c r="E68" s="200"/>
      <c r="F68" s="138" t="s">
        <v>26</v>
      </c>
      <c r="G68" s="139"/>
      <c r="H68" s="139"/>
      <c r="I68" s="139">
        <f>'D103 2 Pol'!G8</f>
        <v>0</v>
      </c>
      <c r="J68" s="135" t="str">
        <f>IF(I72=0,"",I68/I72*100)</f>
        <v/>
      </c>
    </row>
    <row r="69" spans="1:10" ht="36.75" customHeight="1" x14ac:dyDescent="0.2">
      <c r="A69" s="126"/>
      <c r="B69" s="131" t="s">
        <v>101</v>
      </c>
      <c r="C69" s="199" t="s">
        <v>102</v>
      </c>
      <c r="D69" s="200"/>
      <c r="E69" s="200"/>
      <c r="F69" s="138" t="s">
        <v>103</v>
      </c>
      <c r="G69" s="139"/>
      <c r="H69" s="139"/>
      <c r="I69" s="139">
        <f>'D103 1 Pol'!G133</f>
        <v>0</v>
      </c>
      <c r="J69" s="135" t="str">
        <f>IF(I72=0,"",I69/I72*100)</f>
        <v/>
      </c>
    </row>
    <row r="70" spans="1:10" ht="36.75" customHeight="1" x14ac:dyDescent="0.2">
      <c r="A70" s="126"/>
      <c r="B70" s="131" t="s">
        <v>104</v>
      </c>
      <c r="C70" s="199" t="s">
        <v>27</v>
      </c>
      <c r="D70" s="200"/>
      <c r="E70" s="200"/>
      <c r="F70" s="138" t="s">
        <v>104</v>
      </c>
      <c r="G70" s="139"/>
      <c r="H70" s="139"/>
      <c r="I70" s="139">
        <f>'00 0 Naklady'!G8</f>
        <v>0</v>
      </c>
      <c r="J70" s="135" t="str">
        <f>IF(I72=0,"",I70/I72*100)</f>
        <v/>
      </c>
    </row>
    <row r="71" spans="1:10" ht="36.75" customHeight="1" x14ac:dyDescent="0.2">
      <c r="A71" s="126"/>
      <c r="B71" s="131" t="s">
        <v>105</v>
      </c>
      <c r="C71" s="199" t="s">
        <v>28</v>
      </c>
      <c r="D71" s="200"/>
      <c r="E71" s="200"/>
      <c r="F71" s="138" t="s">
        <v>105</v>
      </c>
      <c r="G71" s="139"/>
      <c r="H71" s="139"/>
      <c r="I71" s="139">
        <f>'D103 1 Pol'!G159</f>
        <v>0</v>
      </c>
      <c r="J71" s="135" t="str">
        <f>IF(I72=0,"",I71/I72*100)</f>
        <v/>
      </c>
    </row>
    <row r="72" spans="1:10" ht="25.5" customHeight="1" x14ac:dyDescent="0.2">
      <c r="A72" s="127"/>
      <c r="B72" s="132" t="s">
        <v>1</v>
      </c>
      <c r="C72" s="133"/>
      <c r="D72" s="134"/>
      <c r="E72" s="134"/>
      <c r="F72" s="140"/>
      <c r="G72" s="141"/>
      <c r="H72" s="141"/>
      <c r="I72" s="141">
        <f>SUM(I59:I71)</f>
        <v>0</v>
      </c>
      <c r="J72" s="136">
        <f>SUM(J59:J71)</f>
        <v>0</v>
      </c>
    </row>
    <row r="73" spans="1:10" x14ac:dyDescent="0.2">
      <c r="F73" s="86"/>
      <c r="G73" s="86"/>
      <c r="H73" s="86"/>
      <c r="I73" s="86"/>
      <c r="J73" s="137"/>
    </row>
    <row r="74" spans="1:10" x14ac:dyDescent="0.2">
      <c r="F74" s="86"/>
      <c r="G74" s="86"/>
      <c r="H74" s="86"/>
      <c r="I74" s="86"/>
      <c r="J74" s="137"/>
    </row>
    <row r="75" spans="1:10" x14ac:dyDescent="0.2">
      <c r="F75" s="86"/>
      <c r="G75" s="86"/>
      <c r="H75" s="86"/>
      <c r="I75" s="86"/>
      <c r="J75" s="137"/>
    </row>
  </sheetData>
  <sheetProtection algorithmName="SHA-512" hashValue="tsgPurGtb8NrqHSq53PpRrU7ljghICF5us7rcJ6AUpmXQwoiPfHGdsaww19Oe+MwY+P+PiboH601cpvU5WGNVA==" saltValue="o+c6A/XeJTn0h0OLSDhkz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  <mergeCell ref="C61:E61"/>
    <mergeCell ref="C62:E62"/>
    <mergeCell ref="C63:E63"/>
    <mergeCell ref="C64:E64"/>
    <mergeCell ref="C65:E65"/>
    <mergeCell ref="C71:E71"/>
    <mergeCell ref="C66:E66"/>
    <mergeCell ref="C67:E67"/>
    <mergeCell ref="C68:E68"/>
    <mergeCell ref="C69:E69"/>
    <mergeCell ref="C70:E70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49" t="s">
        <v>7</v>
      </c>
      <c r="B2" s="48"/>
      <c r="C2" s="251"/>
      <c r="D2" s="251"/>
      <c r="E2" s="251"/>
      <c r="F2" s="251"/>
      <c r="G2" s="252"/>
    </row>
    <row r="3" spans="1:7" ht="24.95" customHeight="1" x14ac:dyDescent="0.2">
      <c r="A3" s="49" t="s">
        <v>8</v>
      </c>
      <c r="B3" s="48"/>
      <c r="C3" s="251"/>
      <c r="D3" s="251"/>
      <c r="E3" s="251"/>
      <c r="F3" s="251"/>
      <c r="G3" s="252"/>
    </row>
    <row r="4" spans="1:7" ht="24.95" customHeight="1" x14ac:dyDescent="0.2">
      <c r="A4" s="49" t="s">
        <v>9</v>
      </c>
      <c r="B4" s="48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algorithmName="SHA-512" hashValue="yn44n2FZVekEpoCEv9/4jV2H6zW8psIcQ+RBTQluTwxWJ0Ts0DM5cWCnpx9Zeo0UwWZhgwpKk4dYqnwcPbE0SQ==" saltValue="0ATS/5KD7wtom4MqfUS8i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14123-AC79-42B2-BB3A-D00456E0BA16}">
  <sheetPr>
    <outlinePr summaryBelow="0"/>
  </sheetPr>
  <dimension ref="A1:BH5000"/>
  <sheetViews>
    <sheetView workbookViewId="0">
      <pane ySplit="7" topLeftCell="A8" activePane="bottomLeft" state="frozen"/>
      <selection pane="bottomLeft" activeCell="C24" sqref="C24"/>
    </sheetView>
  </sheetViews>
  <sheetFormatPr defaultRowHeight="12.75" outlineLevelRow="2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3" t="s">
        <v>106</v>
      </c>
      <c r="B1" s="253"/>
      <c r="C1" s="253"/>
      <c r="D1" s="253"/>
      <c r="E1" s="253"/>
      <c r="F1" s="253"/>
      <c r="G1" s="253"/>
      <c r="AG1" t="s">
        <v>107</v>
      </c>
    </row>
    <row r="2" spans="1:60" ht="25.15" customHeight="1" x14ac:dyDescent="0.2">
      <c r="A2" s="143" t="s">
        <v>7</v>
      </c>
      <c r="B2" s="48" t="s">
        <v>43</v>
      </c>
      <c r="C2" s="254" t="s">
        <v>44</v>
      </c>
      <c r="D2" s="255"/>
      <c r="E2" s="255"/>
      <c r="F2" s="255"/>
      <c r="G2" s="256"/>
      <c r="AG2" t="s">
        <v>108</v>
      </c>
    </row>
    <row r="3" spans="1:60" ht="25.15" customHeight="1" x14ac:dyDescent="0.2">
      <c r="A3" s="143" t="s">
        <v>8</v>
      </c>
      <c r="B3" s="48" t="s">
        <v>109</v>
      </c>
      <c r="C3" s="254" t="s">
        <v>110</v>
      </c>
      <c r="D3" s="255"/>
      <c r="E3" s="255"/>
      <c r="F3" s="255"/>
      <c r="G3" s="256"/>
      <c r="AC3" s="124" t="s">
        <v>111</v>
      </c>
      <c r="AG3" t="s">
        <v>112</v>
      </c>
    </row>
    <row r="4" spans="1:60" ht="25.15" customHeight="1" x14ac:dyDescent="0.2">
      <c r="A4" s="144" t="s">
        <v>9</v>
      </c>
      <c r="B4" s="145" t="s">
        <v>59</v>
      </c>
      <c r="C4" s="257" t="s">
        <v>60</v>
      </c>
      <c r="D4" s="258"/>
      <c r="E4" s="258"/>
      <c r="F4" s="258"/>
      <c r="G4" s="259"/>
      <c r="AG4" t="s">
        <v>113</v>
      </c>
    </row>
    <row r="5" spans="1:60" x14ac:dyDescent="0.2">
      <c r="D5" s="10"/>
    </row>
    <row r="6" spans="1:60" ht="38.25" x14ac:dyDescent="0.2">
      <c r="A6" s="147" t="s">
        <v>114</v>
      </c>
      <c r="B6" s="149" t="s">
        <v>115</v>
      </c>
      <c r="C6" s="149" t="s">
        <v>116</v>
      </c>
      <c r="D6" s="148" t="s">
        <v>117</v>
      </c>
      <c r="E6" s="147" t="s">
        <v>118</v>
      </c>
      <c r="F6" s="146" t="s">
        <v>119</v>
      </c>
      <c r="G6" s="147" t="s">
        <v>29</v>
      </c>
      <c r="H6" s="150" t="s">
        <v>30</v>
      </c>
      <c r="I6" s="150" t="s">
        <v>120</v>
      </c>
      <c r="J6" s="150" t="s">
        <v>31</v>
      </c>
      <c r="K6" s="150" t="s">
        <v>121</v>
      </c>
      <c r="L6" s="150" t="s">
        <v>122</v>
      </c>
      <c r="M6" s="150" t="s">
        <v>123</v>
      </c>
      <c r="N6" s="150" t="s">
        <v>124</v>
      </c>
      <c r="O6" s="150" t="s">
        <v>125</v>
      </c>
      <c r="P6" s="150" t="s">
        <v>126</v>
      </c>
      <c r="Q6" s="150" t="s">
        <v>127</v>
      </c>
      <c r="R6" s="150" t="s">
        <v>128</v>
      </c>
      <c r="S6" s="150" t="s">
        <v>129</v>
      </c>
      <c r="T6" s="150" t="s">
        <v>130</v>
      </c>
      <c r="U6" s="150" t="s">
        <v>131</v>
      </c>
      <c r="V6" s="150" t="s">
        <v>132</v>
      </c>
      <c r="W6" s="150" t="s">
        <v>133</v>
      </c>
      <c r="X6" s="150" t="s">
        <v>134</v>
      </c>
      <c r="Y6" s="150" t="s">
        <v>135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3" t="s">
        <v>136</v>
      </c>
      <c r="B8" s="164" t="s">
        <v>104</v>
      </c>
      <c r="C8" s="177" t="s">
        <v>27</v>
      </c>
      <c r="D8" s="165"/>
      <c r="E8" s="166"/>
      <c r="F8" s="167"/>
      <c r="G8" s="167">
        <f>SUMIF(AG9:AG10,"&lt;&gt;NOR",G9:G10)</f>
        <v>0</v>
      </c>
      <c r="H8" s="167"/>
      <c r="I8" s="167">
        <f>SUM(I9:I10)</f>
        <v>0</v>
      </c>
      <c r="J8" s="167"/>
      <c r="K8" s="167">
        <f>SUM(K9:K10)</f>
        <v>0</v>
      </c>
      <c r="L8" s="167"/>
      <c r="M8" s="167">
        <f>SUM(M9:M10)</f>
        <v>0</v>
      </c>
      <c r="N8" s="166"/>
      <c r="O8" s="166">
        <f>SUM(O9:O10)</f>
        <v>0</v>
      </c>
      <c r="P8" s="166"/>
      <c r="Q8" s="166">
        <f>SUM(Q9:Q10)</f>
        <v>0</v>
      </c>
      <c r="R8" s="167"/>
      <c r="S8" s="167"/>
      <c r="T8" s="168"/>
      <c r="U8" s="162"/>
      <c r="V8" s="162">
        <f>SUM(V9:V10)</f>
        <v>0</v>
      </c>
      <c r="W8" s="162"/>
      <c r="X8" s="162"/>
      <c r="Y8" s="162"/>
      <c r="AG8" t="s">
        <v>137</v>
      </c>
    </row>
    <row r="9" spans="1:60" outlineLevel="1" x14ac:dyDescent="0.2">
      <c r="A9" s="170">
        <v>1</v>
      </c>
      <c r="B9" s="171" t="s">
        <v>138</v>
      </c>
      <c r="C9" s="178" t="s">
        <v>139</v>
      </c>
      <c r="D9" s="172" t="s">
        <v>140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141</v>
      </c>
      <c r="T9" s="176" t="s">
        <v>142</v>
      </c>
      <c r="U9" s="161">
        <v>0</v>
      </c>
      <c r="V9" s="161">
        <f>ROUND(E9*U9,2)</f>
        <v>0</v>
      </c>
      <c r="W9" s="161"/>
      <c r="X9" s="161" t="s">
        <v>143</v>
      </c>
      <c r="Y9" s="161" t="s">
        <v>144</v>
      </c>
      <c r="Z9" s="151"/>
      <c r="AA9" s="151"/>
      <c r="AB9" s="151"/>
      <c r="AC9" s="151"/>
      <c r="AD9" s="151"/>
      <c r="AE9" s="151"/>
      <c r="AF9" s="151"/>
      <c r="AG9" s="151" t="s">
        <v>145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60" t="s">
        <v>146</v>
      </c>
      <c r="D10" s="261"/>
      <c r="E10" s="261"/>
      <c r="F10" s="261"/>
      <c r="G10" s="261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147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3"/>
      <c r="B11" s="4"/>
      <c r="C11" s="179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v>12</v>
      </c>
      <c r="AF11">
        <v>21</v>
      </c>
      <c r="AG11" t="s">
        <v>122</v>
      </c>
    </row>
    <row r="12" spans="1:60" x14ac:dyDescent="0.2">
      <c r="A12" s="154"/>
      <c r="B12" s="155" t="s">
        <v>29</v>
      </c>
      <c r="C12" s="180"/>
      <c r="D12" s="156"/>
      <c r="E12" s="157"/>
      <c r="F12" s="157"/>
      <c r="G12" s="169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f>SUMIF(L7:L10,AE11,G7:G10)</f>
        <v>0</v>
      </c>
      <c r="AF12">
        <f>SUMIF(L7:L10,AF11,G7:G10)</f>
        <v>0</v>
      </c>
      <c r="AG12" t="s">
        <v>148</v>
      </c>
    </row>
    <row r="13" spans="1:60" x14ac:dyDescent="0.2">
      <c r="C13" s="181"/>
      <c r="D13" s="10"/>
      <c r="AG13" t="s">
        <v>149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3r6vKcC0kbqxzp32c+Qfj/U4jZ5W7gCG4jwpcPdOozzJRCzQ9u7AFPBYQbYccJ1lLhxjLYI1x8Z5I2NI32kZg==" saltValue="g7Wr08fV7aaOhjGLeND0+A==" spinCount="100000" sheet="1" formatRows="0"/>
  <mergeCells count="5">
    <mergeCell ref="A1:G1"/>
    <mergeCell ref="C2:G2"/>
    <mergeCell ref="C3:G3"/>
    <mergeCell ref="C4:G4"/>
    <mergeCell ref="C10:G10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F7FF4-85F6-4E80-B5CB-1F042FB00671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G9" sqref="G9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150</v>
      </c>
      <c r="B1" s="253"/>
      <c r="C1" s="253"/>
      <c r="D1" s="253"/>
      <c r="E1" s="253"/>
      <c r="F1" s="253"/>
      <c r="G1" s="253"/>
      <c r="AG1" t="s">
        <v>107</v>
      </c>
    </row>
    <row r="2" spans="1:60" ht="25.15" customHeight="1" x14ac:dyDescent="0.2">
      <c r="A2" s="143" t="s">
        <v>7</v>
      </c>
      <c r="B2" s="48" t="s">
        <v>43</v>
      </c>
      <c r="C2" s="254" t="s">
        <v>44</v>
      </c>
      <c r="D2" s="255"/>
      <c r="E2" s="255"/>
      <c r="F2" s="255"/>
      <c r="G2" s="256"/>
      <c r="AG2" t="s">
        <v>108</v>
      </c>
    </row>
    <row r="3" spans="1:60" ht="25.15" customHeight="1" x14ac:dyDescent="0.2">
      <c r="A3" s="143" t="s">
        <v>8</v>
      </c>
      <c r="B3" s="48" t="s">
        <v>62</v>
      </c>
      <c r="C3" s="254" t="s">
        <v>63</v>
      </c>
      <c r="D3" s="255"/>
      <c r="E3" s="255"/>
      <c r="F3" s="255"/>
      <c r="G3" s="256"/>
      <c r="AC3" s="124" t="s">
        <v>108</v>
      </c>
      <c r="AG3" t="s">
        <v>112</v>
      </c>
    </row>
    <row r="4" spans="1:60" ht="25.15" customHeight="1" x14ac:dyDescent="0.2">
      <c r="A4" s="144" t="s">
        <v>9</v>
      </c>
      <c r="B4" s="145" t="s">
        <v>64</v>
      </c>
      <c r="C4" s="257" t="s">
        <v>65</v>
      </c>
      <c r="D4" s="258"/>
      <c r="E4" s="258"/>
      <c r="F4" s="258"/>
      <c r="G4" s="259"/>
      <c r="AG4" t="s">
        <v>113</v>
      </c>
    </row>
    <row r="5" spans="1:60" x14ac:dyDescent="0.2">
      <c r="D5" s="10"/>
    </row>
    <row r="6" spans="1:60" ht="38.25" x14ac:dyDescent="0.2">
      <c r="A6" s="147" t="s">
        <v>114</v>
      </c>
      <c r="B6" s="149" t="s">
        <v>115</v>
      </c>
      <c r="C6" s="149" t="s">
        <v>116</v>
      </c>
      <c r="D6" s="148" t="s">
        <v>117</v>
      </c>
      <c r="E6" s="147" t="s">
        <v>118</v>
      </c>
      <c r="F6" s="146" t="s">
        <v>119</v>
      </c>
      <c r="G6" s="147" t="s">
        <v>29</v>
      </c>
      <c r="H6" s="150" t="s">
        <v>30</v>
      </c>
      <c r="I6" s="150" t="s">
        <v>120</v>
      </c>
      <c r="J6" s="150" t="s">
        <v>31</v>
      </c>
      <c r="K6" s="150" t="s">
        <v>121</v>
      </c>
      <c r="L6" s="150" t="s">
        <v>122</v>
      </c>
      <c r="M6" s="150" t="s">
        <v>123</v>
      </c>
      <c r="N6" s="150" t="s">
        <v>124</v>
      </c>
      <c r="O6" s="150" t="s">
        <v>125</v>
      </c>
      <c r="P6" s="150" t="s">
        <v>126</v>
      </c>
      <c r="Q6" s="150" t="s">
        <v>127</v>
      </c>
      <c r="R6" s="150" t="s">
        <v>128</v>
      </c>
      <c r="S6" s="150" t="s">
        <v>129</v>
      </c>
      <c r="T6" s="150" t="s">
        <v>130</v>
      </c>
      <c r="U6" s="150" t="s">
        <v>131</v>
      </c>
      <c r="V6" s="150" t="s">
        <v>132</v>
      </c>
      <c r="W6" s="150" t="s">
        <v>133</v>
      </c>
      <c r="X6" s="150" t="s">
        <v>134</v>
      </c>
      <c r="Y6" s="150" t="s">
        <v>135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3" t="s">
        <v>136</v>
      </c>
      <c r="B8" s="164" t="s">
        <v>81</v>
      </c>
      <c r="C8" s="177" t="s">
        <v>82</v>
      </c>
      <c r="D8" s="165"/>
      <c r="E8" s="166"/>
      <c r="F8" s="167"/>
      <c r="G8" s="167">
        <f>SUMIF(AG9:AG13,"&lt;&gt;NOR",G9:G13)</f>
        <v>0</v>
      </c>
      <c r="H8" s="167"/>
      <c r="I8" s="167">
        <f>SUM(I9:I13)</f>
        <v>0</v>
      </c>
      <c r="J8" s="167"/>
      <c r="K8" s="167">
        <f>SUM(K9:K13)</f>
        <v>0</v>
      </c>
      <c r="L8" s="167"/>
      <c r="M8" s="167">
        <f>SUM(M9:M13)</f>
        <v>0</v>
      </c>
      <c r="N8" s="166"/>
      <c r="O8" s="166">
        <f>SUM(O9:O13)</f>
        <v>0.49</v>
      </c>
      <c r="P8" s="166"/>
      <c r="Q8" s="166">
        <f>SUM(Q9:Q13)</f>
        <v>0</v>
      </c>
      <c r="R8" s="167"/>
      <c r="S8" s="167"/>
      <c r="T8" s="168"/>
      <c r="U8" s="162"/>
      <c r="V8" s="162">
        <f>SUM(V9:V13)</f>
        <v>11.4</v>
      </c>
      <c r="W8" s="162"/>
      <c r="X8" s="162"/>
      <c r="Y8" s="162"/>
      <c r="AG8" t="s">
        <v>137</v>
      </c>
    </row>
    <row r="9" spans="1:60" outlineLevel="1" x14ac:dyDescent="0.2">
      <c r="A9" s="170">
        <v>1</v>
      </c>
      <c r="B9" s="171" t="s">
        <v>151</v>
      </c>
      <c r="C9" s="178" t="s">
        <v>152</v>
      </c>
      <c r="D9" s="172" t="s">
        <v>153</v>
      </c>
      <c r="E9" s="173">
        <v>42.204000000000001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9.4199999999999996E-3</v>
      </c>
      <c r="O9" s="173">
        <f>ROUND(E9*N9,2)</f>
        <v>0.4</v>
      </c>
      <c r="P9" s="173">
        <v>0</v>
      </c>
      <c r="Q9" s="173">
        <f>ROUND(E9*P9,2)</f>
        <v>0</v>
      </c>
      <c r="R9" s="175" t="s">
        <v>154</v>
      </c>
      <c r="S9" s="175" t="s">
        <v>155</v>
      </c>
      <c r="T9" s="176" t="s">
        <v>156</v>
      </c>
      <c r="U9" s="161">
        <v>0.13</v>
      </c>
      <c r="V9" s="161">
        <f>ROUND(E9*U9,2)</f>
        <v>5.49</v>
      </c>
      <c r="W9" s="161"/>
      <c r="X9" s="161" t="s">
        <v>157</v>
      </c>
      <c r="Y9" s="161" t="s">
        <v>144</v>
      </c>
      <c r="Z9" s="151"/>
      <c r="AA9" s="151"/>
      <c r="AB9" s="151"/>
      <c r="AC9" s="151"/>
      <c r="AD9" s="151"/>
      <c r="AE9" s="151"/>
      <c r="AF9" s="151"/>
      <c r="AG9" s="151" t="s">
        <v>158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194" t="s">
        <v>159</v>
      </c>
      <c r="D10" s="182"/>
      <c r="E10" s="183">
        <v>33</v>
      </c>
      <c r="F10" s="161"/>
      <c r="G10" s="161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160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3" x14ac:dyDescent="0.2">
      <c r="A11" s="158"/>
      <c r="B11" s="159"/>
      <c r="C11" s="194" t="s">
        <v>161</v>
      </c>
      <c r="D11" s="182"/>
      <c r="E11" s="183">
        <v>9.2040000000000006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160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0">
        <v>2</v>
      </c>
      <c r="B12" s="171" t="s">
        <v>162</v>
      </c>
      <c r="C12" s="178" t="s">
        <v>163</v>
      </c>
      <c r="D12" s="172" t="s">
        <v>164</v>
      </c>
      <c r="E12" s="173">
        <v>7.67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1.1990000000000001E-2</v>
      </c>
      <c r="O12" s="173">
        <f>ROUND(E12*N12,2)</f>
        <v>0.09</v>
      </c>
      <c r="P12" s="173">
        <v>0</v>
      </c>
      <c r="Q12" s="173">
        <f>ROUND(E12*P12,2)</f>
        <v>0</v>
      </c>
      <c r="R12" s="175"/>
      <c r="S12" s="175" t="s">
        <v>141</v>
      </c>
      <c r="T12" s="176" t="s">
        <v>142</v>
      </c>
      <c r="U12" s="161">
        <v>0.77</v>
      </c>
      <c r="V12" s="161">
        <f>ROUND(E12*U12,2)</f>
        <v>5.91</v>
      </c>
      <c r="W12" s="161"/>
      <c r="X12" s="161" t="s">
        <v>157</v>
      </c>
      <c r="Y12" s="161" t="s">
        <v>144</v>
      </c>
      <c r="Z12" s="151"/>
      <c r="AA12" s="151"/>
      <c r="AB12" s="151"/>
      <c r="AC12" s="151"/>
      <c r="AD12" s="151"/>
      <c r="AE12" s="151"/>
      <c r="AF12" s="151"/>
      <c r="AG12" s="151" t="s">
        <v>158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">
      <c r="A13" s="158"/>
      <c r="B13" s="159"/>
      <c r="C13" s="260" t="s">
        <v>165</v>
      </c>
      <c r="D13" s="261"/>
      <c r="E13" s="261"/>
      <c r="F13" s="261"/>
      <c r="G13" s="2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147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63" t="s">
        <v>136</v>
      </c>
      <c r="B14" s="164" t="s">
        <v>83</v>
      </c>
      <c r="C14" s="177" t="s">
        <v>84</v>
      </c>
      <c r="D14" s="165"/>
      <c r="E14" s="166"/>
      <c r="F14" s="167"/>
      <c r="G14" s="167">
        <f>SUMIF(AG15:AG19,"&lt;&gt;NOR",G15:G19)</f>
        <v>0</v>
      </c>
      <c r="H14" s="167"/>
      <c r="I14" s="167">
        <f>SUM(I15:I19)</f>
        <v>0</v>
      </c>
      <c r="J14" s="167"/>
      <c r="K14" s="167">
        <f>SUM(K15:K19)</f>
        <v>0</v>
      </c>
      <c r="L14" s="167"/>
      <c r="M14" s="167">
        <f>SUM(M15:M19)</f>
        <v>0</v>
      </c>
      <c r="N14" s="166"/>
      <c r="O14" s="166">
        <f>SUM(O15:O19)</f>
        <v>1.41</v>
      </c>
      <c r="P14" s="166"/>
      <c r="Q14" s="166">
        <f>SUM(Q15:Q19)</f>
        <v>0</v>
      </c>
      <c r="R14" s="167"/>
      <c r="S14" s="167"/>
      <c r="T14" s="168"/>
      <c r="U14" s="162"/>
      <c r="V14" s="162">
        <f>SUM(V15:V19)</f>
        <v>7.08</v>
      </c>
      <c r="W14" s="162"/>
      <c r="X14" s="162"/>
      <c r="Y14" s="162"/>
      <c r="AG14" t="s">
        <v>137</v>
      </c>
    </row>
    <row r="15" spans="1:60" outlineLevel="1" x14ac:dyDescent="0.2">
      <c r="A15" s="170">
        <v>3</v>
      </c>
      <c r="B15" s="171" t="s">
        <v>166</v>
      </c>
      <c r="C15" s="178" t="s">
        <v>167</v>
      </c>
      <c r="D15" s="172" t="s">
        <v>168</v>
      </c>
      <c r="E15" s="173">
        <v>0.55686000000000002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3">
        <v>2.5249999999999999</v>
      </c>
      <c r="O15" s="173">
        <f>ROUND(E15*N15,2)</f>
        <v>1.41</v>
      </c>
      <c r="P15" s="173">
        <v>0</v>
      </c>
      <c r="Q15" s="173">
        <f>ROUND(E15*P15,2)</f>
        <v>0</v>
      </c>
      <c r="R15" s="175" t="s">
        <v>169</v>
      </c>
      <c r="S15" s="175" t="s">
        <v>155</v>
      </c>
      <c r="T15" s="176" t="s">
        <v>156</v>
      </c>
      <c r="U15" s="161">
        <v>3.2130000000000001</v>
      </c>
      <c r="V15" s="161">
        <f>ROUND(E15*U15,2)</f>
        <v>1.79</v>
      </c>
      <c r="W15" s="161"/>
      <c r="X15" s="161" t="s">
        <v>157</v>
      </c>
      <c r="Y15" s="161" t="s">
        <v>144</v>
      </c>
      <c r="Z15" s="151"/>
      <c r="AA15" s="151"/>
      <c r="AB15" s="151"/>
      <c r="AC15" s="151"/>
      <c r="AD15" s="151"/>
      <c r="AE15" s="151"/>
      <c r="AF15" s="151"/>
      <c r="AG15" s="151" t="s">
        <v>158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2" x14ac:dyDescent="0.2">
      <c r="A16" s="158"/>
      <c r="B16" s="159"/>
      <c r="C16" s="262" t="s">
        <v>170</v>
      </c>
      <c r="D16" s="263"/>
      <c r="E16" s="263"/>
      <c r="F16" s="263"/>
      <c r="G16" s="263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171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">
      <c r="A17" s="158"/>
      <c r="B17" s="159"/>
      <c r="C17" s="264" t="s">
        <v>172</v>
      </c>
      <c r="D17" s="265"/>
      <c r="E17" s="265"/>
      <c r="F17" s="265"/>
      <c r="G17" s="265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147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2" x14ac:dyDescent="0.2">
      <c r="A18" s="158"/>
      <c r="B18" s="159"/>
      <c r="C18" s="194" t="s">
        <v>173</v>
      </c>
      <c r="D18" s="182"/>
      <c r="E18" s="183">
        <v>0.55686000000000002</v>
      </c>
      <c r="F18" s="161"/>
      <c r="G18" s="161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160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6">
        <v>4</v>
      </c>
      <c r="B19" s="187" t="s">
        <v>174</v>
      </c>
      <c r="C19" s="195" t="s">
        <v>175</v>
      </c>
      <c r="D19" s="188" t="s">
        <v>153</v>
      </c>
      <c r="E19" s="189">
        <v>105.8</v>
      </c>
      <c r="F19" s="190"/>
      <c r="G19" s="191">
        <f>ROUND(E19*F19,2)</f>
        <v>0</v>
      </c>
      <c r="H19" s="190"/>
      <c r="I19" s="191">
        <f>ROUND(E19*H19,2)</f>
        <v>0</v>
      </c>
      <c r="J19" s="190"/>
      <c r="K19" s="191">
        <f>ROUND(E19*J19,2)</f>
        <v>0</v>
      </c>
      <c r="L19" s="191">
        <v>21</v>
      </c>
      <c r="M19" s="191">
        <f>G19*(1+L19/100)</f>
        <v>0</v>
      </c>
      <c r="N19" s="189">
        <v>0</v>
      </c>
      <c r="O19" s="189">
        <f>ROUND(E19*N19,2)</f>
        <v>0</v>
      </c>
      <c r="P19" s="189">
        <v>0</v>
      </c>
      <c r="Q19" s="189">
        <f>ROUND(E19*P19,2)</f>
        <v>0</v>
      </c>
      <c r="R19" s="191"/>
      <c r="S19" s="191" t="s">
        <v>141</v>
      </c>
      <c r="T19" s="192" t="s">
        <v>142</v>
      </c>
      <c r="U19" s="161">
        <v>0.05</v>
      </c>
      <c r="V19" s="161">
        <f>ROUND(E19*U19,2)</f>
        <v>5.29</v>
      </c>
      <c r="W19" s="161"/>
      <c r="X19" s="161" t="s">
        <v>157</v>
      </c>
      <c r="Y19" s="161" t="s">
        <v>144</v>
      </c>
      <c r="Z19" s="151"/>
      <c r="AA19" s="151"/>
      <c r="AB19" s="151"/>
      <c r="AC19" s="151"/>
      <c r="AD19" s="151"/>
      <c r="AE19" s="151"/>
      <c r="AF19" s="151"/>
      <c r="AG19" s="151" t="s">
        <v>158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3" t="s">
        <v>136</v>
      </c>
      <c r="B20" s="164" t="s">
        <v>85</v>
      </c>
      <c r="C20" s="177" t="s">
        <v>86</v>
      </c>
      <c r="D20" s="165"/>
      <c r="E20" s="166"/>
      <c r="F20" s="167"/>
      <c r="G20" s="167">
        <f>SUMIF(AG21:AG22,"&lt;&gt;NOR",G21:G22)</f>
        <v>0</v>
      </c>
      <c r="H20" s="167"/>
      <c r="I20" s="167">
        <f>SUM(I21:I22)</f>
        <v>0</v>
      </c>
      <c r="J20" s="167"/>
      <c r="K20" s="167">
        <f>SUM(K21:K22)</f>
        <v>0</v>
      </c>
      <c r="L20" s="167"/>
      <c r="M20" s="167">
        <f>SUM(M21:M22)</f>
        <v>0</v>
      </c>
      <c r="N20" s="166"/>
      <c r="O20" s="166">
        <f>SUM(O21:O22)</f>
        <v>0.01</v>
      </c>
      <c r="P20" s="166"/>
      <c r="Q20" s="166">
        <f>SUM(Q21:Q22)</f>
        <v>0</v>
      </c>
      <c r="R20" s="167"/>
      <c r="S20" s="167"/>
      <c r="T20" s="168"/>
      <c r="U20" s="162"/>
      <c r="V20" s="162">
        <f>SUM(V21:V22)</f>
        <v>46.94</v>
      </c>
      <c r="W20" s="162"/>
      <c r="X20" s="162"/>
      <c r="Y20" s="162"/>
      <c r="AG20" t="s">
        <v>137</v>
      </c>
    </row>
    <row r="21" spans="1:60" ht="56.25" outlineLevel="1" x14ac:dyDescent="0.2">
      <c r="A21" s="170">
        <v>5</v>
      </c>
      <c r="B21" s="171" t="s">
        <v>176</v>
      </c>
      <c r="C21" s="178" t="s">
        <v>177</v>
      </c>
      <c r="D21" s="172" t="s">
        <v>153</v>
      </c>
      <c r="E21" s="173">
        <v>152.4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3">
        <v>4.0000000000000003E-5</v>
      </c>
      <c r="O21" s="173">
        <f>ROUND(E21*N21,2)</f>
        <v>0.01</v>
      </c>
      <c r="P21" s="173">
        <v>0</v>
      </c>
      <c r="Q21" s="173">
        <f>ROUND(E21*P21,2)</f>
        <v>0</v>
      </c>
      <c r="R21" s="175" t="s">
        <v>169</v>
      </c>
      <c r="S21" s="175" t="s">
        <v>155</v>
      </c>
      <c r="T21" s="176" t="s">
        <v>156</v>
      </c>
      <c r="U21" s="161">
        <v>0.308</v>
      </c>
      <c r="V21" s="161">
        <f>ROUND(E21*U21,2)</f>
        <v>46.94</v>
      </c>
      <c r="W21" s="161"/>
      <c r="X21" s="161" t="s">
        <v>157</v>
      </c>
      <c r="Y21" s="161" t="s">
        <v>144</v>
      </c>
      <c r="Z21" s="151"/>
      <c r="AA21" s="151"/>
      <c r="AB21" s="151"/>
      <c r="AC21" s="151"/>
      <c r="AD21" s="151"/>
      <c r="AE21" s="151"/>
      <c r="AF21" s="151"/>
      <c r="AG21" s="151" t="s">
        <v>158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2" x14ac:dyDescent="0.2">
      <c r="A22" s="158"/>
      <c r="B22" s="159"/>
      <c r="C22" s="194" t="s">
        <v>178</v>
      </c>
      <c r="D22" s="182"/>
      <c r="E22" s="183">
        <v>152.4</v>
      </c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1"/>
      <c r="AA22" s="151"/>
      <c r="AB22" s="151"/>
      <c r="AC22" s="151"/>
      <c r="AD22" s="151"/>
      <c r="AE22" s="151"/>
      <c r="AF22" s="151"/>
      <c r="AG22" s="151" t="s">
        <v>160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63" t="s">
        <v>136</v>
      </c>
      <c r="B23" s="164" t="s">
        <v>87</v>
      </c>
      <c r="C23" s="177" t="s">
        <v>88</v>
      </c>
      <c r="D23" s="165"/>
      <c r="E23" s="166"/>
      <c r="F23" s="167"/>
      <c r="G23" s="167">
        <f>SUMIF(AG24:AG71,"&lt;&gt;NOR",G24:G71)</f>
        <v>0</v>
      </c>
      <c r="H23" s="167"/>
      <c r="I23" s="167">
        <f>SUM(I24:I71)</f>
        <v>0</v>
      </c>
      <c r="J23" s="167"/>
      <c r="K23" s="167">
        <f>SUM(K24:K71)</f>
        <v>0</v>
      </c>
      <c r="L23" s="167"/>
      <c r="M23" s="167">
        <f>SUM(M24:M71)</f>
        <v>0</v>
      </c>
      <c r="N23" s="166"/>
      <c r="O23" s="166">
        <f>SUM(O24:O71)</f>
        <v>29.02</v>
      </c>
      <c r="P23" s="166"/>
      <c r="Q23" s="166">
        <f>SUM(Q24:Q71)</f>
        <v>1.8000000000000003</v>
      </c>
      <c r="R23" s="167"/>
      <c r="S23" s="167"/>
      <c r="T23" s="168"/>
      <c r="U23" s="162"/>
      <c r="V23" s="162">
        <f>SUM(V24:V71)</f>
        <v>6219.05</v>
      </c>
      <c r="W23" s="162"/>
      <c r="X23" s="162"/>
      <c r="Y23" s="162"/>
      <c r="AG23" t="s">
        <v>137</v>
      </c>
    </row>
    <row r="24" spans="1:60" outlineLevel="1" x14ac:dyDescent="0.2">
      <c r="A24" s="170">
        <v>6</v>
      </c>
      <c r="B24" s="171" t="s">
        <v>179</v>
      </c>
      <c r="C24" s="178" t="s">
        <v>180</v>
      </c>
      <c r="D24" s="172" t="s">
        <v>164</v>
      </c>
      <c r="E24" s="173">
        <v>112.12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3">
        <v>0</v>
      </c>
      <c r="O24" s="173">
        <f>ROUND(E24*N24,2)</f>
        <v>0</v>
      </c>
      <c r="P24" s="173">
        <v>4.6000000000000001E-4</v>
      </c>
      <c r="Q24" s="173">
        <f>ROUND(E24*P24,2)</f>
        <v>0.05</v>
      </c>
      <c r="R24" s="175" t="s">
        <v>181</v>
      </c>
      <c r="S24" s="175" t="s">
        <v>155</v>
      </c>
      <c r="T24" s="176" t="s">
        <v>156</v>
      </c>
      <c r="U24" s="161">
        <v>0.9</v>
      </c>
      <c r="V24" s="161">
        <f>ROUND(E24*U24,2)</f>
        <v>100.91</v>
      </c>
      <c r="W24" s="161"/>
      <c r="X24" s="161" t="s">
        <v>157</v>
      </c>
      <c r="Y24" s="161" t="s">
        <v>144</v>
      </c>
      <c r="Z24" s="151"/>
      <c r="AA24" s="151"/>
      <c r="AB24" s="151"/>
      <c r="AC24" s="151"/>
      <c r="AD24" s="151"/>
      <c r="AE24" s="151"/>
      <c r="AF24" s="151"/>
      <c r="AG24" s="151" t="s">
        <v>158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2" x14ac:dyDescent="0.2">
      <c r="A25" s="158"/>
      <c r="B25" s="159"/>
      <c r="C25" s="194" t="s">
        <v>182</v>
      </c>
      <c r="D25" s="182"/>
      <c r="E25" s="183">
        <v>90.42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51"/>
      <c r="AA25" s="151"/>
      <c r="AB25" s="151"/>
      <c r="AC25" s="151"/>
      <c r="AD25" s="151"/>
      <c r="AE25" s="151"/>
      <c r="AF25" s="151"/>
      <c r="AG25" s="151" t="s">
        <v>160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3" x14ac:dyDescent="0.2">
      <c r="A26" s="158"/>
      <c r="B26" s="159"/>
      <c r="C26" s="194" t="s">
        <v>183</v>
      </c>
      <c r="D26" s="182"/>
      <c r="E26" s="183">
        <v>15.6</v>
      </c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160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3" x14ac:dyDescent="0.2">
      <c r="A27" s="158"/>
      <c r="B27" s="159"/>
      <c r="C27" s="194" t="s">
        <v>184</v>
      </c>
      <c r="D27" s="182"/>
      <c r="E27" s="183">
        <v>3.1</v>
      </c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160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 x14ac:dyDescent="0.2">
      <c r="A28" s="158"/>
      <c r="B28" s="159"/>
      <c r="C28" s="194" t="s">
        <v>185</v>
      </c>
      <c r="D28" s="182"/>
      <c r="E28" s="183">
        <v>3</v>
      </c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160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0">
        <v>7</v>
      </c>
      <c r="B29" s="171" t="s">
        <v>186</v>
      </c>
      <c r="C29" s="178" t="s">
        <v>187</v>
      </c>
      <c r="D29" s="172" t="s">
        <v>164</v>
      </c>
      <c r="E29" s="173">
        <v>40.799999999999997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3">
        <v>0</v>
      </c>
      <c r="O29" s="173">
        <f>ROUND(E29*N29,2)</f>
        <v>0</v>
      </c>
      <c r="P29" s="173">
        <v>1.6E-2</v>
      </c>
      <c r="Q29" s="173">
        <f>ROUND(E29*P29,2)</f>
        <v>0.65</v>
      </c>
      <c r="R29" s="175" t="s">
        <v>181</v>
      </c>
      <c r="S29" s="175" t="s">
        <v>155</v>
      </c>
      <c r="T29" s="176" t="s">
        <v>156</v>
      </c>
      <c r="U29" s="161">
        <v>0.59099999999999997</v>
      </c>
      <c r="V29" s="161">
        <f>ROUND(E29*U29,2)</f>
        <v>24.11</v>
      </c>
      <c r="W29" s="161"/>
      <c r="X29" s="161" t="s">
        <v>157</v>
      </c>
      <c r="Y29" s="161" t="s">
        <v>144</v>
      </c>
      <c r="Z29" s="151"/>
      <c r="AA29" s="151"/>
      <c r="AB29" s="151"/>
      <c r="AC29" s="151"/>
      <c r="AD29" s="151"/>
      <c r="AE29" s="151"/>
      <c r="AF29" s="151"/>
      <c r="AG29" s="151" t="s">
        <v>158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">
      <c r="A30" s="158"/>
      <c r="B30" s="159"/>
      <c r="C30" s="262" t="s">
        <v>188</v>
      </c>
      <c r="D30" s="263"/>
      <c r="E30" s="263"/>
      <c r="F30" s="263"/>
      <c r="G30" s="263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171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">
      <c r="A31" s="158"/>
      <c r="B31" s="159"/>
      <c r="C31" s="194" t="s">
        <v>189</v>
      </c>
      <c r="D31" s="182"/>
      <c r="E31" s="183">
        <v>40.799999999999997</v>
      </c>
      <c r="F31" s="161"/>
      <c r="G31" s="161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160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0">
        <v>8</v>
      </c>
      <c r="B32" s="171" t="s">
        <v>190</v>
      </c>
      <c r="C32" s="178" t="s">
        <v>191</v>
      </c>
      <c r="D32" s="172" t="s">
        <v>164</v>
      </c>
      <c r="E32" s="173">
        <v>2.7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3">
        <v>0</v>
      </c>
      <c r="O32" s="173">
        <f>ROUND(E32*N32,2)</f>
        <v>0</v>
      </c>
      <c r="P32" s="173">
        <v>2.1999999999999999E-2</v>
      </c>
      <c r="Q32" s="173">
        <f>ROUND(E32*P32,2)</f>
        <v>0.06</v>
      </c>
      <c r="R32" s="175" t="s">
        <v>181</v>
      </c>
      <c r="S32" s="175" t="s">
        <v>155</v>
      </c>
      <c r="T32" s="176" t="s">
        <v>156</v>
      </c>
      <c r="U32" s="161">
        <v>0.71699999999999997</v>
      </c>
      <c r="V32" s="161">
        <f>ROUND(E32*U32,2)</f>
        <v>1.94</v>
      </c>
      <c r="W32" s="161"/>
      <c r="X32" s="161" t="s">
        <v>157</v>
      </c>
      <c r="Y32" s="161" t="s">
        <v>144</v>
      </c>
      <c r="Z32" s="151"/>
      <c r="AA32" s="151"/>
      <c r="AB32" s="151"/>
      <c r="AC32" s="151"/>
      <c r="AD32" s="151"/>
      <c r="AE32" s="151"/>
      <c r="AF32" s="151"/>
      <c r="AG32" s="151" t="s">
        <v>158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2" x14ac:dyDescent="0.2">
      <c r="A33" s="158"/>
      <c r="B33" s="159"/>
      <c r="C33" s="262" t="s">
        <v>188</v>
      </c>
      <c r="D33" s="263"/>
      <c r="E33" s="263"/>
      <c r="F33" s="263"/>
      <c r="G33" s="263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171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2" x14ac:dyDescent="0.2">
      <c r="A34" s="158"/>
      <c r="B34" s="159"/>
      <c r="C34" s="194" t="s">
        <v>192</v>
      </c>
      <c r="D34" s="182"/>
      <c r="E34" s="183">
        <v>2.7</v>
      </c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160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0">
        <v>9</v>
      </c>
      <c r="B35" s="171" t="s">
        <v>193</v>
      </c>
      <c r="C35" s="178" t="s">
        <v>194</v>
      </c>
      <c r="D35" s="172" t="s">
        <v>164</v>
      </c>
      <c r="E35" s="173">
        <v>7.4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3">
        <v>0</v>
      </c>
      <c r="O35" s="173">
        <f>ROUND(E35*N35,2)</f>
        <v>0</v>
      </c>
      <c r="P35" s="173">
        <v>3.1E-2</v>
      </c>
      <c r="Q35" s="173">
        <f>ROUND(E35*P35,2)</f>
        <v>0.23</v>
      </c>
      <c r="R35" s="175" t="s">
        <v>181</v>
      </c>
      <c r="S35" s="175" t="s">
        <v>155</v>
      </c>
      <c r="T35" s="176" t="s">
        <v>156</v>
      </c>
      <c r="U35" s="161">
        <v>0.82</v>
      </c>
      <c r="V35" s="161">
        <f>ROUND(E35*U35,2)</f>
        <v>6.07</v>
      </c>
      <c r="W35" s="161"/>
      <c r="X35" s="161" t="s">
        <v>157</v>
      </c>
      <c r="Y35" s="161" t="s">
        <v>144</v>
      </c>
      <c r="Z35" s="151"/>
      <c r="AA35" s="151"/>
      <c r="AB35" s="151"/>
      <c r="AC35" s="151"/>
      <c r="AD35" s="151"/>
      <c r="AE35" s="151"/>
      <c r="AF35" s="151"/>
      <c r="AG35" s="151" t="s">
        <v>158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2" x14ac:dyDescent="0.2">
      <c r="A36" s="158"/>
      <c r="B36" s="159"/>
      <c r="C36" s="262" t="s">
        <v>188</v>
      </c>
      <c r="D36" s="263"/>
      <c r="E36" s="263"/>
      <c r="F36" s="263"/>
      <c r="G36" s="263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171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2" x14ac:dyDescent="0.2">
      <c r="A37" s="158"/>
      <c r="B37" s="159"/>
      <c r="C37" s="194" t="s">
        <v>195</v>
      </c>
      <c r="D37" s="182"/>
      <c r="E37" s="183">
        <v>7.4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160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0">
        <v>10</v>
      </c>
      <c r="B38" s="171" t="s">
        <v>196</v>
      </c>
      <c r="C38" s="178" t="s">
        <v>197</v>
      </c>
      <c r="D38" s="172" t="s">
        <v>164</v>
      </c>
      <c r="E38" s="173">
        <v>2.85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21</v>
      </c>
      <c r="M38" s="175">
        <f>G38*(1+L38/100)</f>
        <v>0</v>
      </c>
      <c r="N38" s="173">
        <v>0</v>
      </c>
      <c r="O38" s="173">
        <f>ROUND(E38*N38,2)</f>
        <v>0</v>
      </c>
      <c r="P38" s="173">
        <v>4.7E-2</v>
      </c>
      <c r="Q38" s="173">
        <f>ROUND(E38*P38,2)</f>
        <v>0.13</v>
      </c>
      <c r="R38" s="175" t="s">
        <v>181</v>
      </c>
      <c r="S38" s="175" t="s">
        <v>155</v>
      </c>
      <c r="T38" s="176" t="s">
        <v>156</v>
      </c>
      <c r="U38" s="161">
        <v>1.01</v>
      </c>
      <c r="V38" s="161">
        <f>ROUND(E38*U38,2)</f>
        <v>2.88</v>
      </c>
      <c r="W38" s="161"/>
      <c r="X38" s="161" t="s">
        <v>157</v>
      </c>
      <c r="Y38" s="161" t="s">
        <v>144</v>
      </c>
      <c r="Z38" s="151"/>
      <c r="AA38" s="151"/>
      <c r="AB38" s="151"/>
      <c r="AC38" s="151"/>
      <c r="AD38" s="151"/>
      <c r="AE38" s="151"/>
      <c r="AF38" s="151"/>
      <c r="AG38" s="151" t="s">
        <v>158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2" x14ac:dyDescent="0.2">
      <c r="A39" s="158"/>
      <c r="B39" s="159"/>
      <c r="C39" s="262" t="s">
        <v>188</v>
      </c>
      <c r="D39" s="263"/>
      <c r="E39" s="263"/>
      <c r="F39" s="263"/>
      <c r="G39" s="263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171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2" x14ac:dyDescent="0.2">
      <c r="A40" s="158"/>
      <c r="B40" s="159"/>
      <c r="C40" s="194" t="s">
        <v>198</v>
      </c>
      <c r="D40" s="182"/>
      <c r="E40" s="183">
        <v>2.85</v>
      </c>
      <c r="F40" s="161"/>
      <c r="G40" s="161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61"/>
      <c r="Z40" s="151"/>
      <c r="AA40" s="151"/>
      <c r="AB40" s="151"/>
      <c r="AC40" s="151"/>
      <c r="AD40" s="151"/>
      <c r="AE40" s="151"/>
      <c r="AF40" s="151"/>
      <c r="AG40" s="151" t="s">
        <v>160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70">
        <v>11</v>
      </c>
      <c r="B41" s="171" t="s">
        <v>199</v>
      </c>
      <c r="C41" s="178" t="s">
        <v>200</v>
      </c>
      <c r="D41" s="172" t="s">
        <v>164</v>
      </c>
      <c r="E41" s="173">
        <v>3.55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3">
        <v>0</v>
      </c>
      <c r="O41" s="173">
        <f>ROUND(E41*N41,2)</f>
        <v>0</v>
      </c>
      <c r="P41" s="173">
        <v>1.4999999999999999E-2</v>
      </c>
      <c r="Q41" s="173">
        <f>ROUND(E41*P41,2)</f>
        <v>0.05</v>
      </c>
      <c r="R41" s="175" t="s">
        <v>181</v>
      </c>
      <c r="S41" s="175" t="s">
        <v>155</v>
      </c>
      <c r="T41" s="176" t="s">
        <v>156</v>
      </c>
      <c r="U41" s="161">
        <v>0.26</v>
      </c>
      <c r="V41" s="161">
        <f>ROUND(E41*U41,2)</f>
        <v>0.92</v>
      </c>
      <c r="W41" s="161"/>
      <c r="X41" s="161" t="s">
        <v>157</v>
      </c>
      <c r="Y41" s="161" t="s">
        <v>144</v>
      </c>
      <c r="Z41" s="151"/>
      <c r="AA41" s="151"/>
      <c r="AB41" s="151"/>
      <c r="AC41" s="151"/>
      <c r="AD41" s="151"/>
      <c r="AE41" s="151"/>
      <c r="AF41" s="151"/>
      <c r="AG41" s="151" t="s">
        <v>158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2" x14ac:dyDescent="0.2">
      <c r="A42" s="158"/>
      <c r="B42" s="159"/>
      <c r="C42" s="262" t="s">
        <v>188</v>
      </c>
      <c r="D42" s="263"/>
      <c r="E42" s="263"/>
      <c r="F42" s="263"/>
      <c r="G42" s="263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61"/>
      <c r="Z42" s="151"/>
      <c r="AA42" s="151"/>
      <c r="AB42" s="151"/>
      <c r="AC42" s="151"/>
      <c r="AD42" s="151"/>
      <c r="AE42" s="151"/>
      <c r="AF42" s="151"/>
      <c r="AG42" s="151" t="s">
        <v>171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2" x14ac:dyDescent="0.2">
      <c r="A43" s="158"/>
      <c r="B43" s="159"/>
      <c r="C43" s="194" t="s">
        <v>201</v>
      </c>
      <c r="D43" s="182"/>
      <c r="E43" s="183">
        <v>3.55</v>
      </c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160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70">
        <v>12</v>
      </c>
      <c r="B44" s="171" t="s">
        <v>202</v>
      </c>
      <c r="C44" s="178" t="s">
        <v>203</v>
      </c>
      <c r="D44" s="172" t="s">
        <v>153</v>
      </c>
      <c r="E44" s="173">
        <v>0.25650000000000001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3">
        <v>0</v>
      </c>
      <c r="O44" s="173">
        <f>ROUND(E44*N44,2)</f>
        <v>0</v>
      </c>
      <c r="P44" s="173">
        <v>6.4999999999999997E-3</v>
      </c>
      <c r="Q44" s="173">
        <f>ROUND(E44*P44,2)</f>
        <v>0</v>
      </c>
      <c r="R44" s="175" t="s">
        <v>204</v>
      </c>
      <c r="S44" s="175" t="s">
        <v>155</v>
      </c>
      <c r="T44" s="176" t="s">
        <v>156</v>
      </c>
      <c r="U44" s="161">
        <v>0.03</v>
      </c>
      <c r="V44" s="161">
        <f>ROUND(E44*U44,2)</f>
        <v>0.01</v>
      </c>
      <c r="W44" s="161"/>
      <c r="X44" s="161" t="s">
        <v>157</v>
      </c>
      <c r="Y44" s="161" t="s">
        <v>144</v>
      </c>
      <c r="Z44" s="151"/>
      <c r="AA44" s="151"/>
      <c r="AB44" s="151"/>
      <c r="AC44" s="151"/>
      <c r="AD44" s="151"/>
      <c r="AE44" s="151"/>
      <c r="AF44" s="151"/>
      <c r="AG44" s="151" t="s">
        <v>158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2" x14ac:dyDescent="0.2">
      <c r="A45" s="158"/>
      <c r="B45" s="159"/>
      <c r="C45" s="194" t="s">
        <v>205</v>
      </c>
      <c r="D45" s="182"/>
      <c r="E45" s="183">
        <v>0.25650000000000001</v>
      </c>
      <c r="F45" s="161"/>
      <c r="G45" s="1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61"/>
      <c r="Z45" s="151"/>
      <c r="AA45" s="151"/>
      <c r="AB45" s="151"/>
      <c r="AC45" s="151"/>
      <c r="AD45" s="151"/>
      <c r="AE45" s="151"/>
      <c r="AF45" s="151"/>
      <c r="AG45" s="151" t="s">
        <v>160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0">
        <v>13</v>
      </c>
      <c r="B46" s="171" t="s">
        <v>206</v>
      </c>
      <c r="C46" s="178" t="s">
        <v>207</v>
      </c>
      <c r="D46" s="172" t="s">
        <v>153</v>
      </c>
      <c r="E46" s="173">
        <v>42.716999999999999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3">
        <v>0</v>
      </c>
      <c r="O46" s="173">
        <f>ROUND(E46*N46,2)</f>
        <v>0</v>
      </c>
      <c r="P46" s="173">
        <v>1.2E-2</v>
      </c>
      <c r="Q46" s="173">
        <f>ROUND(E46*P46,2)</f>
        <v>0.51</v>
      </c>
      <c r="R46" s="175" t="s">
        <v>208</v>
      </c>
      <c r="S46" s="175" t="s">
        <v>155</v>
      </c>
      <c r="T46" s="176" t="s">
        <v>156</v>
      </c>
      <c r="U46" s="161">
        <v>0.13</v>
      </c>
      <c r="V46" s="161">
        <f>ROUND(E46*U46,2)</f>
        <v>5.55</v>
      </c>
      <c r="W46" s="161"/>
      <c r="X46" s="161" t="s">
        <v>157</v>
      </c>
      <c r="Y46" s="161" t="s">
        <v>144</v>
      </c>
      <c r="Z46" s="151"/>
      <c r="AA46" s="151"/>
      <c r="AB46" s="151"/>
      <c r="AC46" s="151"/>
      <c r="AD46" s="151"/>
      <c r="AE46" s="151"/>
      <c r="AF46" s="151"/>
      <c r="AG46" s="151" t="s">
        <v>158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2" x14ac:dyDescent="0.2">
      <c r="A47" s="158"/>
      <c r="B47" s="159"/>
      <c r="C47" s="194" t="s">
        <v>209</v>
      </c>
      <c r="D47" s="182"/>
      <c r="E47" s="183">
        <v>33</v>
      </c>
      <c r="F47" s="161"/>
      <c r="G47" s="161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1"/>
      <c r="AA47" s="151"/>
      <c r="AB47" s="151"/>
      <c r="AC47" s="151"/>
      <c r="AD47" s="151"/>
      <c r="AE47" s="151"/>
      <c r="AF47" s="151"/>
      <c r="AG47" s="151" t="s">
        <v>160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3" x14ac:dyDescent="0.2">
      <c r="A48" s="158"/>
      <c r="B48" s="159"/>
      <c r="C48" s="194" t="s">
        <v>161</v>
      </c>
      <c r="D48" s="182"/>
      <c r="E48" s="183">
        <v>9.2040000000000006</v>
      </c>
      <c r="F48" s="161"/>
      <c r="G48" s="161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51"/>
      <c r="AA48" s="151"/>
      <c r="AB48" s="151"/>
      <c r="AC48" s="151"/>
      <c r="AD48" s="151"/>
      <c r="AE48" s="151"/>
      <c r="AF48" s="151"/>
      <c r="AG48" s="151" t="s">
        <v>160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3" x14ac:dyDescent="0.2">
      <c r="A49" s="158"/>
      <c r="B49" s="159"/>
      <c r="C49" s="194" t="s">
        <v>210</v>
      </c>
      <c r="D49" s="182"/>
      <c r="E49" s="183">
        <v>0.51300000000000001</v>
      </c>
      <c r="F49" s="161"/>
      <c r="G49" s="161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160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0">
        <v>14</v>
      </c>
      <c r="B50" s="171" t="s">
        <v>211</v>
      </c>
      <c r="C50" s="178" t="s">
        <v>212</v>
      </c>
      <c r="D50" s="172" t="s">
        <v>164</v>
      </c>
      <c r="E50" s="173">
        <v>142.84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3">
        <v>0</v>
      </c>
      <c r="O50" s="173">
        <f>ROUND(E50*N50,2)</f>
        <v>0</v>
      </c>
      <c r="P50" s="173">
        <v>8.0000000000000007E-5</v>
      </c>
      <c r="Q50" s="173">
        <f>ROUND(E50*P50,2)</f>
        <v>0.01</v>
      </c>
      <c r="R50" s="175" t="s">
        <v>213</v>
      </c>
      <c r="S50" s="175" t="s">
        <v>155</v>
      </c>
      <c r="T50" s="176" t="s">
        <v>156</v>
      </c>
      <c r="U50" s="161">
        <v>3.5000000000000003E-2</v>
      </c>
      <c r="V50" s="161">
        <f>ROUND(E50*U50,2)</f>
        <v>5</v>
      </c>
      <c r="W50" s="161"/>
      <c r="X50" s="161" t="s">
        <v>157</v>
      </c>
      <c r="Y50" s="161" t="s">
        <v>144</v>
      </c>
      <c r="Z50" s="151"/>
      <c r="AA50" s="151"/>
      <c r="AB50" s="151"/>
      <c r="AC50" s="151"/>
      <c r="AD50" s="151"/>
      <c r="AE50" s="151"/>
      <c r="AF50" s="151"/>
      <c r="AG50" s="151" t="s">
        <v>158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2" x14ac:dyDescent="0.2">
      <c r="A51" s="158"/>
      <c r="B51" s="159"/>
      <c r="C51" s="194" t="s">
        <v>214</v>
      </c>
      <c r="D51" s="182"/>
      <c r="E51" s="183">
        <v>106</v>
      </c>
      <c r="F51" s="161"/>
      <c r="G51" s="161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61"/>
      <c r="Z51" s="151"/>
      <c r="AA51" s="151"/>
      <c r="AB51" s="151"/>
      <c r="AC51" s="151"/>
      <c r="AD51" s="151"/>
      <c r="AE51" s="151"/>
      <c r="AF51" s="151"/>
      <c r="AG51" s="151" t="s">
        <v>160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3" x14ac:dyDescent="0.2">
      <c r="A52" s="158"/>
      <c r="B52" s="159"/>
      <c r="C52" s="194" t="s">
        <v>215</v>
      </c>
      <c r="D52" s="182"/>
      <c r="E52" s="183">
        <v>36.840000000000003</v>
      </c>
      <c r="F52" s="161"/>
      <c r="G52" s="161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160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70">
        <v>15</v>
      </c>
      <c r="B53" s="171" t="s">
        <v>216</v>
      </c>
      <c r="C53" s="178" t="s">
        <v>217</v>
      </c>
      <c r="D53" s="172" t="s">
        <v>153</v>
      </c>
      <c r="E53" s="173">
        <v>106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73">
        <v>0</v>
      </c>
      <c r="O53" s="173">
        <f>ROUND(E53*N53,2)</f>
        <v>0</v>
      </c>
      <c r="P53" s="173">
        <v>1E-3</v>
      </c>
      <c r="Q53" s="173">
        <f>ROUND(E53*P53,2)</f>
        <v>0.11</v>
      </c>
      <c r="R53" s="175" t="s">
        <v>213</v>
      </c>
      <c r="S53" s="175" t="s">
        <v>155</v>
      </c>
      <c r="T53" s="176" t="s">
        <v>156</v>
      </c>
      <c r="U53" s="161">
        <v>0.11</v>
      </c>
      <c r="V53" s="161">
        <f>ROUND(E53*U53,2)</f>
        <v>11.66</v>
      </c>
      <c r="W53" s="161"/>
      <c r="X53" s="161" t="s">
        <v>157</v>
      </c>
      <c r="Y53" s="161" t="s">
        <v>144</v>
      </c>
      <c r="Z53" s="151"/>
      <c r="AA53" s="151"/>
      <c r="AB53" s="151"/>
      <c r="AC53" s="151"/>
      <c r="AD53" s="151"/>
      <c r="AE53" s="151"/>
      <c r="AF53" s="151"/>
      <c r="AG53" s="151" t="s">
        <v>158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2" x14ac:dyDescent="0.2">
      <c r="A54" s="158"/>
      <c r="B54" s="159"/>
      <c r="C54" s="194" t="s">
        <v>214</v>
      </c>
      <c r="D54" s="182"/>
      <c r="E54" s="183">
        <v>106</v>
      </c>
      <c r="F54" s="161"/>
      <c r="G54" s="161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160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86">
        <v>16</v>
      </c>
      <c r="B55" s="187" t="s">
        <v>218</v>
      </c>
      <c r="C55" s="195" t="s">
        <v>219</v>
      </c>
      <c r="D55" s="188" t="s">
        <v>220</v>
      </c>
      <c r="E55" s="189">
        <v>1</v>
      </c>
      <c r="F55" s="190"/>
      <c r="G55" s="191">
        <f>ROUND(E55*F55,2)</f>
        <v>0</v>
      </c>
      <c r="H55" s="190"/>
      <c r="I55" s="191">
        <f>ROUND(E55*H55,2)</f>
        <v>0</v>
      </c>
      <c r="J55" s="190"/>
      <c r="K55" s="191">
        <f>ROUND(E55*J55,2)</f>
        <v>0</v>
      </c>
      <c r="L55" s="191">
        <v>21</v>
      </c>
      <c r="M55" s="191">
        <f>G55*(1+L55/100)</f>
        <v>0</v>
      </c>
      <c r="N55" s="189">
        <v>0</v>
      </c>
      <c r="O55" s="189">
        <f>ROUND(E55*N55,2)</f>
        <v>0</v>
      </c>
      <c r="P55" s="189">
        <v>0</v>
      </c>
      <c r="Q55" s="189">
        <f>ROUND(E55*P55,2)</f>
        <v>0</v>
      </c>
      <c r="R55" s="191"/>
      <c r="S55" s="191" t="s">
        <v>141</v>
      </c>
      <c r="T55" s="192" t="s">
        <v>142</v>
      </c>
      <c r="U55" s="161">
        <v>0</v>
      </c>
      <c r="V55" s="161">
        <f>ROUND(E55*U55,2)</f>
        <v>0</v>
      </c>
      <c r="W55" s="161"/>
      <c r="X55" s="161" t="s">
        <v>157</v>
      </c>
      <c r="Y55" s="161" t="s">
        <v>144</v>
      </c>
      <c r="Z55" s="151"/>
      <c r="AA55" s="151"/>
      <c r="AB55" s="151"/>
      <c r="AC55" s="151"/>
      <c r="AD55" s="151"/>
      <c r="AE55" s="151"/>
      <c r="AF55" s="151"/>
      <c r="AG55" s="151" t="s">
        <v>158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70">
        <v>17</v>
      </c>
      <c r="B56" s="171" t="s">
        <v>221</v>
      </c>
      <c r="C56" s="178" t="s">
        <v>222</v>
      </c>
      <c r="D56" s="172" t="s">
        <v>220</v>
      </c>
      <c r="E56" s="173">
        <v>1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73">
        <v>0</v>
      </c>
      <c r="O56" s="173">
        <f>ROUND(E56*N56,2)</f>
        <v>0</v>
      </c>
      <c r="P56" s="173">
        <v>0</v>
      </c>
      <c r="Q56" s="173">
        <f>ROUND(E56*P56,2)</f>
        <v>0</v>
      </c>
      <c r="R56" s="175"/>
      <c r="S56" s="175" t="s">
        <v>141</v>
      </c>
      <c r="T56" s="176" t="s">
        <v>142</v>
      </c>
      <c r="U56" s="161">
        <v>0</v>
      </c>
      <c r="V56" s="161">
        <f>ROUND(E56*U56,2)</f>
        <v>0</v>
      </c>
      <c r="W56" s="161"/>
      <c r="X56" s="161" t="s">
        <v>157</v>
      </c>
      <c r="Y56" s="161" t="s">
        <v>144</v>
      </c>
      <c r="Z56" s="151"/>
      <c r="AA56" s="151"/>
      <c r="AB56" s="151"/>
      <c r="AC56" s="151"/>
      <c r="AD56" s="151"/>
      <c r="AE56" s="151"/>
      <c r="AF56" s="151"/>
      <c r="AG56" s="151" t="s">
        <v>158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">
      <c r="A57" s="158"/>
      <c r="B57" s="159"/>
      <c r="C57" s="260" t="s">
        <v>223</v>
      </c>
      <c r="D57" s="261"/>
      <c r="E57" s="261"/>
      <c r="F57" s="261"/>
      <c r="G57" s="261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147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0">
        <v>18</v>
      </c>
      <c r="B58" s="171" t="s">
        <v>224</v>
      </c>
      <c r="C58" s="178" t="s">
        <v>225</v>
      </c>
      <c r="D58" s="172" t="s">
        <v>226</v>
      </c>
      <c r="E58" s="173">
        <v>2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3">
        <v>0</v>
      </c>
      <c r="O58" s="173">
        <f>ROUND(E58*N58,2)</f>
        <v>0</v>
      </c>
      <c r="P58" s="173">
        <v>0</v>
      </c>
      <c r="Q58" s="173">
        <f>ROUND(E58*P58,2)</f>
        <v>0</v>
      </c>
      <c r="R58" s="175"/>
      <c r="S58" s="175" t="s">
        <v>141</v>
      </c>
      <c r="T58" s="176" t="s">
        <v>142</v>
      </c>
      <c r="U58" s="161">
        <v>0</v>
      </c>
      <c r="V58" s="161">
        <f>ROUND(E58*U58,2)</f>
        <v>0</v>
      </c>
      <c r="W58" s="161"/>
      <c r="X58" s="161" t="s">
        <v>157</v>
      </c>
      <c r="Y58" s="161" t="s">
        <v>144</v>
      </c>
      <c r="Z58" s="151"/>
      <c r="AA58" s="151"/>
      <c r="AB58" s="151"/>
      <c r="AC58" s="151"/>
      <c r="AD58" s="151"/>
      <c r="AE58" s="151"/>
      <c r="AF58" s="151"/>
      <c r="AG58" s="151" t="s">
        <v>158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2" x14ac:dyDescent="0.2">
      <c r="A59" s="158"/>
      <c r="B59" s="159"/>
      <c r="C59" s="260" t="s">
        <v>223</v>
      </c>
      <c r="D59" s="261"/>
      <c r="E59" s="261"/>
      <c r="F59" s="261"/>
      <c r="G59" s="261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147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0">
        <v>19</v>
      </c>
      <c r="B60" s="171" t="s">
        <v>227</v>
      </c>
      <c r="C60" s="178" t="s">
        <v>228</v>
      </c>
      <c r="D60" s="172" t="s">
        <v>226</v>
      </c>
      <c r="E60" s="173">
        <v>1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73">
        <v>0</v>
      </c>
      <c r="O60" s="173">
        <f>ROUND(E60*N60,2)</f>
        <v>0</v>
      </c>
      <c r="P60" s="173">
        <v>0</v>
      </c>
      <c r="Q60" s="173">
        <f>ROUND(E60*P60,2)</f>
        <v>0</v>
      </c>
      <c r="R60" s="175"/>
      <c r="S60" s="175" t="s">
        <v>141</v>
      </c>
      <c r="T60" s="176" t="s">
        <v>142</v>
      </c>
      <c r="U60" s="161">
        <v>0</v>
      </c>
      <c r="V60" s="161">
        <f>ROUND(E60*U60,2)</f>
        <v>0</v>
      </c>
      <c r="W60" s="161"/>
      <c r="X60" s="161" t="s">
        <v>157</v>
      </c>
      <c r="Y60" s="161" t="s">
        <v>144</v>
      </c>
      <c r="Z60" s="151"/>
      <c r="AA60" s="151"/>
      <c r="AB60" s="151"/>
      <c r="AC60" s="151"/>
      <c r="AD60" s="151"/>
      <c r="AE60" s="151"/>
      <c r="AF60" s="151"/>
      <c r="AG60" s="151" t="s">
        <v>158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2" x14ac:dyDescent="0.2">
      <c r="A61" s="158"/>
      <c r="B61" s="159"/>
      <c r="C61" s="260" t="s">
        <v>223</v>
      </c>
      <c r="D61" s="261"/>
      <c r="E61" s="261"/>
      <c r="F61" s="261"/>
      <c r="G61" s="2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147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0">
        <v>20</v>
      </c>
      <c r="B62" s="171" t="s">
        <v>229</v>
      </c>
      <c r="C62" s="178" t="s">
        <v>230</v>
      </c>
      <c r="D62" s="172" t="s">
        <v>226</v>
      </c>
      <c r="E62" s="173">
        <v>18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3">
        <v>0</v>
      </c>
      <c r="O62" s="173">
        <f>ROUND(E62*N62,2)</f>
        <v>0</v>
      </c>
      <c r="P62" s="173">
        <v>0</v>
      </c>
      <c r="Q62" s="173">
        <f>ROUND(E62*P62,2)</f>
        <v>0</v>
      </c>
      <c r="R62" s="175"/>
      <c r="S62" s="175" t="s">
        <v>141</v>
      </c>
      <c r="T62" s="176" t="s">
        <v>142</v>
      </c>
      <c r="U62" s="161">
        <v>0</v>
      </c>
      <c r="V62" s="161">
        <f>ROUND(E62*U62,2)</f>
        <v>0</v>
      </c>
      <c r="W62" s="161"/>
      <c r="X62" s="161" t="s">
        <v>157</v>
      </c>
      <c r="Y62" s="161" t="s">
        <v>144</v>
      </c>
      <c r="Z62" s="151"/>
      <c r="AA62" s="151"/>
      <c r="AB62" s="151"/>
      <c r="AC62" s="151"/>
      <c r="AD62" s="151"/>
      <c r="AE62" s="151"/>
      <c r="AF62" s="151"/>
      <c r="AG62" s="151" t="s">
        <v>158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2" x14ac:dyDescent="0.2">
      <c r="A63" s="158"/>
      <c r="B63" s="159"/>
      <c r="C63" s="260" t="s">
        <v>223</v>
      </c>
      <c r="D63" s="261"/>
      <c r="E63" s="261"/>
      <c r="F63" s="261"/>
      <c r="G63" s="261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1"/>
      <c r="AA63" s="151"/>
      <c r="AB63" s="151"/>
      <c r="AC63" s="151"/>
      <c r="AD63" s="151"/>
      <c r="AE63" s="151"/>
      <c r="AF63" s="151"/>
      <c r="AG63" s="151" t="s">
        <v>147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2" x14ac:dyDescent="0.2">
      <c r="A64" s="158"/>
      <c r="B64" s="159"/>
      <c r="C64" s="194" t="s">
        <v>231</v>
      </c>
      <c r="D64" s="182"/>
      <c r="E64" s="183">
        <v>18</v>
      </c>
      <c r="F64" s="161"/>
      <c r="G64" s="161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61"/>
      <c r="Z64" s="151"/>
      <c r="AA64" s="151"/>
      <c r="AB64" s="151"/>
      <c r="AC64" s="151"/>
      <c r="AD64" s="151"/>
      <c r="AE64" s="151"/>
      <c r="AF64" s="151"/>
      <c r="AG64" s="151" t="s">
        <v>160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0">
        <v>21</v>
      </c>
      <c r="B65" s="171" t="s">
        <v>232</v>
      </c>
      <c r="C65" s="178" t="s">
        <v>233</v>
      </c>
      <c r="D65" s="172" t="s">
        <v>153</v>
      </c>
      <c r="E65" s="173">
        <v>200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73">
        <v>0.14369000000000001</v>
      </c>
      <c r="O65" s="173">
        <f>ROUND(E65*N65,2)</f>
        <v>28.74</v>
      </c>
      <c r="P65" s="173">
        <v>0</v>
      </c>
      <c r="Q65" s="173">
        <f>ROUND(E65*P65,2)</f>
        <v>0</v>
      </c>
      <c r="R65" s="175"/>
      <c r="S65" s="175" t="s">
        <v>141</v>
      </c>
      <c r="T65" s="176" t="s">
        <v>142</v>
      </c>
      <c r="U65" s="161">
        <v>30</v>
      </c>
      <c r="V65" s="161">
        <f>ROUND(E65*U65,2)</f>
        <v>6000</v>
      </c>
      <c r="W65" s="161"/>
      <c r="X65" s="161" t="s">
        <v>157</v>
      </c>
      <c r="Y65" s="161" t="s">
        <v>144</v>
      </c>
      <c r="Z65" s="151"/>
      <c r="AA65" s="151"/>
      <c r="AB65" s="151"/>
      <c r="AC65" s="151"/>
      <c r="AD65" s="151"/>
      <c r="AE65" s="151"/>
      <c r="AF65" s="151"/>
      <c r="AG65" s="151" t="s">
        <v>158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2" x14ac:dyDescent="0.2">
      <c r="A66" s="158"/>
      <c r="B66" s="159"/>
      <c r="C66" s="260" t="s">
        <v>234</v>
      </c>
      <c r="D66" s="261"/>
      <c r="E66" s="261"/>
      <c r="F66" s="261"/>
      <c r="G66" s="2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51"/>
      <c r="AA66" s="151"/>
      <c r="AB66" s="151"/>
      <c r="AC66" s="151"/>
      <c r="AD66" s="151"/>
      <c r="AE66" s="151"/>
      <c r="AF66" s="151"/>
      <c r="AG66" s="151" t="s">
        <v>147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2" x14ac:dyDescent="0.2">
      <c r="A67" s="158"/>
      <c r="B67" s="159"/>
      <c r="C67" s="194" t="s">
        <v>235</v>
      </c>
      <c r="D67" s="182"/>
      <c r="E67" s="183">
        <v>200</v>
      </c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1"/>
      <c r="AA67" s="151"/>
      <c r="AB67" s="151"/>
      <c r="AC67" s="151"/>
      <c r="AD67" s="151"/>
      <c r="AE67" s="151"/>
      <c r="AF67" s="151"/>
      <c r="AG67" s="151" t="s">
        <v>160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70">
        <v>22</v>
      </c>
      <c r="B68" s="171" t="s">
        <v>236</v>
      </c>
      <c r="C68" s="178" t="s">
        <v>237</v>
      </c>
      <c r="D68" s="172" t="s">
        <v>226</v>
      </c>
      <c r="E68" s="173">
        <v>1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21</v>
      </c>
      <c r="M68" s="175">
        <f>G68*(1+L68/100)</f>
        <v>0</v>
      </c>
      <c r="N68" s="173">
        <v>0.14369000000000001</v>
      </c>
      <c r="O68" s="173">
        <f>ROUND(E68*N68,2)</f>
        <v>0.14000000000000001</v>
      </c>
      <c r="P68" s="173">
        <v>0</v>
      </c>
      <c r="Q68" s="173">
        <f>ROUND(E68*P68,2)</f>
        <v>0</v>
      </c>
      <c r="R68" s="175"/>
      <c r="S68" s="175" t="s">
        <v>141</v>
      </c>
      <c r="T68" s="176" t="s">
        <v>142</v>
      </c>
      <c r="U68" s="161">
        <v>30</v>
      </c>
      <c r="V68" s="161">
        <f>ROUND(E68*U68,2)</f>
        <v>30</v>
      </c>
      <c r="W68" s="161"/>
      <c r="X68" s="161" t="s">
        <v>157</v>
      </c>
      <c r="Y68" s="161" t="s">
        <v>144</v>
      </c>
      <c r="Z68" s="151"/>
      <c r="AA68" s="151"/>
      <c r="AB68" s="151"/>
      <c r="AC68" s="151"/>
      <c r="AD68" s="151"/>
      <c r="AE68" s="151"/>
      <c r="AF68" s="151"/>
      <c r="AG68" s="151" t="s">
        <v>158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2" x14ac:dyDescent="0.2">
      <c r="A69" s="158"/>
      <c r="B69" s="159"/>
      <c r="C69" s="260" t="s">
        <v>234</v>
      </c>
      <c r="D69" s="261"/>
      <c r="E69" s="261"/>
      <c r="F69" s="261"/>
      <c r="G69" s="2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1"/>
      <c r="AA69" s="151"/>
      <c r="AB69" s="151"/>
      <c r="AC69" s="151"/>
      <c r="AD69" s="151"/>
      <c r="AE69" s="151"/>
      <c r="AF69" s="151"/>
      <c r="AG69" s="151" t="s">
        <v>147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70">
        <v>23</v>
      </c>
      <c r="B70" s="171" t="s">
        <v>238</v>
      </c>
      <c r="C70" s="178" t="s">
        <v>239</v>
      </c>
      <c r="D70" s="172" t="s">
        <v>220</v>
      </c>
      <c r="E70" s="173">
        <v>1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3">
        <v>0.14369000000000001</v>
      </c>
      <c r="O70" s="173">
        <f>ROUND(E70*N70,2)</f>
        <v>0.14000000000000001</v>
      </c>
      <c r="P70" s="173">
        <v>0</v>
      </c>
      <c r="Q70" s="173">
        <f>ROUND(E70*P70,2)</f>
        <v>0</v>
      </c>
      <c r="R70" s="175"/>
      <c r="S70" s="175" t="s">
        <v>141</v>
      </c>
      <c r="T70" s="176" t="s">
        <v>142</v>
      </c>
      <c r="U70" s="161">
        <v>30</v>
      </c>
      <c r="V70" s="161">
        <f>ROUND(E70*U70,2)</f>
        <v>30</v>
      </c>
      <c r="W70" s="161"/>
      <c r="X70" s="161" t="s">
        <v>157</v>
      </c>
      <c r="Y70" s="161" t="s">
        <v>144</v>
      </c>
      <c r="Z70" s="151"/>
      <c r="AA70" s="151"/>
      <c r="AB70" s="151"/>
      <c r="AC70" s="151"/>
      <c r="AD70" s="151"/>
      <c r="AE70" s="151"/>
      <c r="AF70" s="151"/>
      <c r="AG70" s="151" t="s">
        <v>158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2" x14ac:dyDescent="0.2">
      <c r="A71" s="158"/>
      <c r="B71" s="159"/>
      <c r="C71" s="260" t="s">
        <v>234</v>
      </c>
      <c r="D71" s="261"/>
      <c r="E71" s="261"/>
      <c r="F71" s="261"/>
      <c r="G71" s="261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61"/>
      <c r="Z71" s="151"/>
      <c r="AA71" s="151"/>
      <c r="AB71" s="151"/>
      <c r="AC71" s="151"/>
      <c r="AD71" s="151"/>
      <c r="AE71" s="151"/>
      <c r="AF71" s="151"/>
      <c r="AG71" s="151" t="s">
        <v>147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63" t="s">
        <v>136</v>
      </c>
      <c r="B72" s="164" t="s">
        <v>89</v>
      </c>
      <c r="C72" s="177" t="s">
        <v>90</v>
      </c>
      <c r="D72" s="165"/>
      <c r="E72" s="166"/>
      <c r="F72" s="167"/>
      <c r="G72" s="167">
        <f>SUMIF(AG73:AG77,"&lt;&gt;NOR",G73:G77)</f>
        <v>0</v>
      </c>
      <c r="H72" s="167"/>
      <c r="I72" s="167">
        <f>SUM(I73:I77)</f>
        <v>0</v>
      </c>
      <c r="J72" s="167"/>
      <c r="K72" s="167">
        <f>SUM(K73:K77)</f>
        <v>0</v>
      </c>
      <c r="L72" s="167"/>
      <c r="M72" s="167">
        <f>SUM(M73:M77)</f>
        <v>0</v>
      </c>
      <c r="N72" s="166"/>
      <c r="O72" s="166">
        <f>SUM(O73:O77)</f>
        <v>0</v>
      </c>
      <c r="P72" s="166"/>
      <c r="Q72" s="166">
        <f>SUM(Q73:Q77)</f>
        <v>0</v>
      </c>
      <c r="R72" s="167"/>
      <c r="S72" s="167"/>
      <c r="T72" s="168"/>
      <c r="U72" s="162"/>
      <c r="V72" s="162">
        <f>SUM(V73:V77)</f>
        <v>58.51</v>
      </c>
      <c r="W72" s="162"/>
      <c r="X72" s="162"/>
      <c r="Y72" s="162"/>
      <c r="AG72" t="s">
        <v>137</v>
      </c>
    </row>
    <row r="73" spans="1:60" ht="22.5" outlineLevel="1" x14ac:dyDescent="0.2">
      <c r="A73" s="170">
        <v>24</v>
      </c>
      <c r="B73" s="171" t="s">
        <v>240</v>
      </c>
      <c r="C73" s="178" t="s">
        <v>241</v>
      </c>
      <c r="D73" s="172" t="s">
        <v>242</v>
      </c>
      <c r="E73" s="173">
        <v>30.927070000000001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3">
        <v>0</v>
      </c>
      <c r="O73" s="173">
        <f>ROUND(E73*N73,2)</f>
        <v>0</v>
      </c>
      <c r="P73" s="173">
        <v>0</v>
      </c>
      <c r="Q73" s="173">
        <f>ROUND(E73*P73,2)</f>
        <v>0</v>
      </c>
      <c r="R73" s="175" t="s">
        <v>243</v>
      </c>
      <c r="S73" s="175" t="s">
        <v>155</v>
      </c>
      <c r="T73" s="176" t="s">
        <v>156</v>
      </c>
      <c r="U73" s="161">
        <v>1.8919999999999999</v>
      </c>
      <c r="V73" s="161">
        <f>ROUND(E73*U73,2)</f>
        <v>58.51</v>
      </c>
      <c r="W73" s="161"/>
      <c r="X73" s="161" t="s">
        <v>244</v>
      </c>
      <c r="Y73" s="161" t="s">
        <v>144</v>
      </c>
      <c r="Z73" s="151"/>
      <c r="AA73" s="151"/>
      <c r="AB73" s="151"/>
      <c r="AC73" s="151"/>
      <c r="AD73" s="151"/>
      <c r="AE73" s="151"/>
      <c r="AF73" s="151"/>
      <c r="AG73" s="151" t="s">
        <v>245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2" x14ac:dyDescent="0.2">
      <c r="A74" s="158"/>
      <c r="B74" s="159"/>
      <c r="C74" s="262" t="s">
        <v>246</v>
      </c>
      <c r="D74" s="263"/>
      <c r="E74" s="263"/>
      <c r="F74" s="263"/>
      <c r="G74" s="263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61"/>
      <c r="Z74" s="151"/>
      <c r="AA74" s="151"/>
      <c r="AB74" s="151"/>
      <c r="AC74" s="151"/>
      <c r="AD74" s="151"/>
      <c r="AE74" s="151"/>
      <c r="AF74" s="151"/>
      <c r="AG74" s="151" t="s">
        <v>171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2" x14ac:dyDescent="0.2">
      <c r="A75" s="158"/>
      <c r="B75" s="159"/>
      <c r="C75" s="194" t="s">
        <v>247</v>
      </c>
      <c r="D75" s="182"/>
      <c r="E75" s="183"/>
      <c r="F75" s="161"/>
      <c r="G75" s="161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61"/>
      <c r="Z75" s="151"/>
      <c r="AA75" s="151"/>
      <c r="AB75" s="151"/>
      <c r="AC75" s="151"/>
      <c r="AD75" s="151"/>
      <c r="AE75" s="151"/>
      <c r="AF75" s="151"/>
      <c r="AG75" s="151" t="s">
        <v>160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3" x14ac:dyDescent="0.2">
      <c r="A76" s="158"/>
      <c r="B76" s="159"/>
      <c r="C76" s="194" t="s">
        <v>248</v>
      </c>
      <c r="D76" s="182"/>
      <c r="E76" s="183"/>
      <c r="F76" s="161"/>
      <c r="G76" s="161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61"/>
      <c r="Z76" s="151"/>
      <c r="AA76" s="151"/>
      <c r="AB76" s="151"/>
      <c r="AC76" s="151"/>
      <c r="AD76" s="151"/>
      <c r="AE76" s="151"/>
      <c r="AF76" s="151"/>
      <c r="AG76" s="151" t="s">
        <v>160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3" x14ac:dyDescent="0.2">
      <c r="A77" s="158"/>
      <c r="B77" s="159"/>
      <c r="C77" s="194" t="s">
        <v>249</v>
      </c>
      <c r="D77" s="182"/>
      <c r="E77" s="183">
        <v>30.927070000000001</v>
      </c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61"/>
      <c r="Z77" s="151"/>
      <c r="AA77" s="151"/>
      <c r="AB77" s="151"/>
      <c r="AC77" s="151"/>
      <c r="AD77" s="151"/>
      <c r="AE77" s="151"/>
      <c r="AF77" s="151"/>
      <c r="AG77" s="151" t="s">
        <v>160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x14ac:dyDescent="0.2">
      <c r="A78" s="163" t="s">
        <v>136</v>
      </c>
      <c r="B78" s="164" t="s">
        <v>91</v>
      </c>
      <c r="C78" s="177" t="s">
        <v>92</v>
      </c>
      <c r="D78" s="165"/>
      <c r="E78" s="166"/>
      <c r="F78" s="167"/>
      <c r="G78" s="167">
        <f>SUMIF(AG79:AG89,"&lt;&gt;NOR",G79:G89)</f>
        <v>0</v>
      </c>
      <c r="H78" s="167"/>
      <c r="I78" s="167">
        <f>SUM(I79:I89)</f>
        <v>0</v>
      </c>
      <c r="J78" s="167"/>
      <c r="K78" s="167">
        <f>SUM(K79:K89)</f>
        <v>0</v>
      </c>
      <c r="L78" s="167"/>
      <c r="M78" s="167">
        <f>SUM(M79:M89)</f>
        <v>0</v>
      </c>
      <c r="N78" s="166"/>
      <c r="O78" s="166">
        <f>SUM(O79:O89)</f>
        <v>0.15</v>
      </c>
      <c r="P78" s="166"/>
      <c r="Q78" s="166">
        <f>SUM(Q79:Q89)</f>
        <v>0</v>
      </c>
      <c r="R78" s="167"/>
      <c r="S78" s="167"/>
      <c r="T78" s="168"/>
      <c r="U78" s="162"/>
      <c r="V78" s="162">
        <f>SUM(V79:V89)</f>
        <v>21.58</v>
      </c>
      <c r="W78" s="162"/>
      <c r="X78" s="162"/>
      <c r="Y78" s="162"/>
      <c r="AG78" t="s">
        <v>137</v>
      </c>
    </row>
    <row r="79" spans="1:60" ht="22.5" outlineLevel="1" x14ac:dyDescent="0.2">
      <c r="A79" s="170">
        <v>25</v>
      </c>
      <c r="B79" s="171" t="s">
        <v>250</v>
      </c>
      <c r="C79" s="178" t="s">
        <v>251</v>
      </c>
      <c r="D79" s="172" t="s">
        <v>226</v>
      </c>
      <c r="E79" s="173">
        <v>47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3">
        <v>2.5000000000000001E-3</v>
      </c>
      <c r="O79" s="173">
        <f>ROUND(E79*N79,2)</f>
        <v>0.12</v>
      </c>
      <c r="P79" s="173">
        <v>0</v>
      </c>
      <c r="Q79" s="173">
        <f>ROUND(E79*P79,2)</f>
        <v>0</v>
      </c>
      <c r="R79" s="175"/>
      <c r="S79" s="175" t="s">
        <v>141</v>
      </c>
      <c r="T79" s="176" t="s">
        <v>142</v>
      </c>
      <c r="U79" s="161">
        <v>0.33</v>
      </c>
      <c r="V79" s="161">
        <f>ROUND(E79*U79,2)</f>
        <v>15.51</v>
      </c>
      <c r="W79" s="161"/>
      <c r="X79" s="161" t="s">
        <v>157</v>
      </c>
      <c r="Y79" s="161" t="s">
        <v>144</v>
      </c>
      <c r="Z79" s="151"/>
      <c r="AA79" s="151"/>
      <c r="AB79" s="151"/>
      <c r="AC79" s="151"/>
      <c r="AD79" s="151"/>
      <c r="AE79" s="151"/>
      <c r="AF79" s="151"/>
      <c r="AG79" s="151" t="s">
        <v>158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2" x14ac:dyDescent="0.2">
      <c r="A80" s="158"/>
      <c r="B80" s="159"/>
      <c r="C80" s="194" t="s">
        <v>252</v>
      </c>
      <c r="D80" s="182"/>
      <c r="E80" s="183">
        <v>47</v>
      </c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51"/>
      <c r="AA80" s="151"/>
      <c r="AB80" s="151"/>
      <c r="AC80" s="151"/>
      <c r="AD80" s="151"/>
      <c r="AE80" s="151"/>
      <c r="AF80" s="151"/>
      <c r="AG80" s="151" t="s">
        <v>160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0">
        <v>26</v>
      </c>
      <c r="B81" s="171" t="s">
        <v>253</v>
      </c>
      <c r="C81" s="178" t="s">
        <v>254</v>
      </c>
      <c r="D81" s="172" t="s">
        <v>226</v>
      </c>
      <c r="E81" s="173">
        <v>16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3">
        <v>2.0999999999999999E-3</v>
      </c>
      <c r="O81" s="173">
        <f>ROUND(E81*N81,2)</f>
        <v>0.03</v>
      </c>
      <c r="P81" s="173">
        <v>0</v>
      </c>
      <c r="Q81" s="173">
        <f>ROUND(E81*P81,2)</f>
        <v>0</v>
      </c>
      <c r="R81" s="175"/>
      <c r="S81" s="175" t="s">
        <v>141</v>
      </c>
      <c r="T81" s="176" t="s">
        <v>142</v>
      </c>
      <c r="U81" s="161">
        <v>0.33</v>
      </c>
      <c r="V81" s="161">
        <f>ROUND(E81*U81,2)</f>
        <v>5.28</v>
      </c>
      <c r="W81" s="161"/>
      <c r="X81" s="161" t="s">
        <v>157</v>
      </c>
      <c r="Y81" s="161" t="s">
        <v>144</v>
      </c>
      <c r="Z81" s="151"/>
      <c r="AA81" s="151"/>
      <c r="AB81" s="151"/>
      <c r="AC81" s="151"/>
      <c r="AD81" s="151"/>
      <c r="AE81" s="151"/>
      <c r="AF81" s="151"/>
      <c r="AG81" s="151" t="s">
        <v>158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2" x14ac:dyDescent="0.2">
      <c r="A82" s="158"/>
      <c r="B82" s="159"/>
      <c r="C82" s="194" t="s">
        <v>255</v>
      </c>
      <c r="D82" s="182"/>
      <c r="E82" s="183">
        <v>16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1"/>
      <c r="AA82" s="151"/>
      <c r="AB82" s="151"/>
      <c r="AC82" s="151"/>
      <c r="AD82" s="151"/>
      <c r="AE82" s="151"/>
      <c r="AF82" s="151"/>
      <c r="AG82" s="151" t="s">
        <v>160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70">
        <v>27</v>
      </c>
      <c r="B83" s="171" t="s">
        <v>256</v>
      </c>
      <c r="C83" s="178" t="s">
        <v>257</v>
      </c>
      <c r="D83" s="172" t="s">
        <v>226</v>
      </c>
      <c r="E83" s="173">
        <v>1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3">
        <v>1.2999999999999999E-3</v>
      </c>
      <c r="O83" s="173">
        <f>ROUND(E83*N83,2)</f>
        <v>0</v>
      </c>
      <c r="P83" s="173">
        <v>0</v>
      </c>
      <c r="Q83" s="173">
        <f>ROUND(E83*P83,2)</f>
        <v>0</v>
      </c>
      <c r="R83" s="175"/>
      <c r="S83" s="175" t="s">
        <v>141</v>
      </c>
      <c r="T83" s="176" t="s">
        <v>142</v>
      </c>
      <c r="U83" s="161">
        <v>0.33</v>
      </c>
      <c r="V83" s="161">
        <f>ROUND(E83*U83,2)</f>
        <v>0.33</v>
      </c>
      <c r="W83" s="161"/>
      <c r="X83" s="161" t="s">
        <v>157</v>
      </c>
      <c r="Y83" s="161" t="s">
        <v>144</v>
      </c>
      <c r="Z83" s="151"/>
      <c r="AA83" s="151"/>
      <c r="AB83" s="151"/>
      <c r="AC83" s="151"/>
      <c r="AD83" s="151"/>
      <c r="AE83" s="151"/>
      <c r="AF83" s="151"/>
      <c r="AG83" s="151" t="s">
        <v>158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2" x14ac:dyDescent="0.2">
      <c r="A84" s="158"/>
      <c r="B84" s="159"/>
      <c r="C84" s="194" t="s">
        <v>64</v>
      </c>
      <c r="D84" s="182"/>
      <c r="E84" s="183">
        <v>1</v>
      </c>
      <c r="F84" s="161"/>
      <c r="G84" s="161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61"/>
      <c r="Z84" s="151"/>
      <c r="AA84" s="151"/>
      <c r="AB84" s="151"/>
      <c r="AC84" s="151"/>
      <c r="AD84" s="151"/>
      <c r="AE84" s="151"/>
      <c r="AF84" s="151"/>
      <c r="AG84" s="151" t="s">
        <v>160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0">
        <v>28</v>
      </c>
      <c r="B85" s="171" t="s">
        <v>258</v>
      </c>
      <c r="C85" s="178" t="s">
        <v>259</v>
      </c>
      <c r="D85" s="172" t="s">
        <v>242</v>
      </c>
      <c r="E85" s="173">
        <v>0.15240000000000001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73">
        <v>0</v>
      </c>
      <c r="O85" s="173">
        <f>ROUND(E85*N85,2)</f>
        <v>0</v>
      </c>
      <c r="P85" s="173">
        <v>0</v>
      </c>
      <c r="Q85" s="173">
        <f>ROUND(E85*P85,2)</f>
        <v>0</v>
      </c>
      <c r="R85" s="175" t="s">
        <v>208</v>
      </c>
      <c r="S85" s="175" t="s">
        <v>155</v>
      </c>
      <c r="T85" s="176" t="s">
        <v>260</v>
      </c>
      <c r="U85" s="161">
        <v>3.01</v>
      </c>
      <c r="V85" s="161">
        <f>ROUND(E85*U85,2)</f>
        <v>0.46</v>
      </c>
      <c r="W85" s="161"/>
      <c r="X85" s="161" t="s">
        <v>244</v>
      </c>
      <c r="Y85" s="161" t="s">
        <v>144</v>
      </c>
      <c r="Z85" s="151"/>
      <c r="AA85" s="151"/>
      <c r="AB85" s="151"/>
      <c r="AC85" s="151"/>
      <c r="AD85" s="151"/>
      <c r="AE85" s="151"/>
      <c r="AF85" s="151"/>
      <c r="AG85" s="151" t="s">
        <v>245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262" t="s">
        <v>261</v>
      </c>
      <c r="D86" s="263"/>
      <c r="E86" s="263"/>
      <c r="F86" s="263"/>
      <c r="G86" s="263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51"/>
      <c r="AA86" s="151"/>
      <c r="AB86" s="151"/>
      <c r="AC86" s="151"/>
      <c r="AD86" s="151"/>
      <c r="AE86" s="151"/>
      <c r="AF86" s="151"/>
      <c r="AG86" s="151" t="s">
        <v>171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2" x14ac:dyDescent="0.2">
      <c r="A87" s="158"/>
      <c r="B87" s="159"/>
      <c r="C87" s="194" t="s">
        <v>247</v>
      </c>
      <c r="D87" s="182"/>
      <c r="E87" s="183"/>
      <c r="F87" s="161"/>
      <c r="G87" s="161"/>
      <c r="H87" s="161"/>
      <c r="I87" s="161"/>
      <c r="J87" s="161"/>
      <c r="K87" s="161"/>
      <c r="L87" s="161"/>
      <c r="M87" s="161"/>
      <c r="N87" s="160"/>
      <c r="O87" s="160"/>
      <c r="P87" s="160"/>
      <c r="Q87" s="160"/>
      <c r="R87" s="161"/>
      <c r="S87" s="161"/>
      <c r="T87" s="161"/>
      <c r="U87" s="161"/>
      <c r="V87" s="161"/>
      <c r="W87" s="161"/>
      <c r="X87" s="161"/>
      <c r="Y87" s="161"/>
      <c r="Z87" s="151"/>
      <c r="AA87" s="151"/>
      <c r="AB87" s="151"/>
      <c r="AC87" s="151"/>
      <c r="AD87" s="151"/>
      <c r="AE87" s="151"/>
      <c r="AF87" s="151"/>
      <c r="AG87" s="151" t="s">
        <v>160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3" x14ac:dyDescent="0.2">
      <c r="A88" s="158"/>
      <c r="B88" s="159"/>
      <c r="C88" s="194" t="s">
        <v>262</v>
      </c>
      <c r="D88" s="182"/>
      <c r="E88" s="183"/>
      <c r="F88" s="161"/>
      <c r="G88" s="161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51"/>
      <c r="AA88" s="151"/>
      <c r="AB88" s="151"/>
      <c r="AC88" s="151"/>
      <c r="AD88" s="151"/>
      <c r="AE88" s="151"/>
      <c r="AF88" s="151"/>
      <c r="AG88" s="151" t="s">
        <v>160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3" x14ac:dyDescent="0.2">
      <c r="A89" s="158"/>
      <c r="B89" s="159"/>
      <c r="C89" s="194" t="s">
        <v>263</v>
      </c>
      <c r="D89" s="182"/>
      <c r="E89" s="183">
        <v>0.15240000000000001</v>
      </c>
      <c r="F89" s="161"/>
      <c r="G89" s="161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61"/>
      <c r="Z89" s="151"/>
      <c r="AA89" s="151"/>
      <c r="AB89" s="151"/>
      <c r="AC89" s="151"/>
      <c r="AD89" s="151"/>
      <c r="AE89" s="151"/>
      <c r="AF89" s="151"/>
      <c r="AG89" s="151" t="s">
        <v>160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63" t="s">
        <v>136</v>
      </c>
      <c r="B90" s="164" t="s">
        <v>93</v>
      </c>
      <c r="C90" s="177" t="s">
        <v>94</v>
      </c>
      <c r="D90" s="165"/>
      <c r="E90" s="166"/>
      <c r="F90" s="167"/>
      <c r="G90" s="167">
        <f>SUMIF(AG91:AG106,"&lt;&gt;NOR",G91:G106)</f>
        <v>0</v>
      </c>
      <c r="H90" s="167"/>
      <c r="I90" s="167">
        <f>SUM(I91:I106)</f>
        <v>0</v>
      </c>
      <c r="J90" s="167"/>
      <c r="K90" s="167">
        <f>SUM(K91:K106)</f>
        <v>0</v>
      </c>
      <c r="L90" s="167"/>
      <c r="M90" s="167">
        <f>SUM(M91:M106)</f>
        <v>0</v>
      </c>
      <c r="N90" s="166"/>
      <c r="O90" s="166">
        <f>SUM(O91:O106)</f>
        <v>0.45</v>
      </c>
      <c r="P90" s="166"/>
      <c r="Q90" s="166">
        <f>SUM(Q91:Q106)</f>
        <v>0</v>
      </c>
      <c r="R90" s="167"/>
      <c r="S90" s="167"/>
      <c r="T90" s="168"/>
      <c r="U90" s="162"/>
      <c r="V90" s="162">
        <f>SUM(V91:V106)</f>
        <v>46.440000000000005</v>
      </c>
      <c r="W90" s="162"/>
      <c r="X90" s="162"/>
      <c r="Y90" s="162"/>
      <c r="AG90" t="s">
        <v>137</v>
      </c>
    </row>
    <row r="91" spans="1:60" outlineLevel="1" x14ac:dyDescent="0.2">
      <c r="A91" s="170">
        <v>29</v>
      </c>
      <c r="B91" s="171" t="s">
        <v>264</v>
      </c>
      <c r="C91" s="178" t="s">
        <v>265</v>
      </c>
      <c r="D91" s="172" t="s">
        <v>164</v>
      </c>
      <c r="E91" s="173">
        <v>36.840000000000003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21</v>
      </c>
      <c r="M91" s="175">
        <f>G91*(1+L91/100)</f>
        <v>0</v>
      </c>
      <c r="N91" s="173">
        <v>1.9000000000000001E-4</v>
      </c>
      <c r="O91" s="173">
        <f>ROUND(E91*N91,2)</f>
        <v>0.01</v>
      </c>
      <c r="P91" s="173">
        <v>0</v>
      </c>
      <c r="Q91" s="173">
        <f>ROUND(E91*P91,2)</f>
        <v>0</v>
      </c>
      <c r="R91" s="175" t="s">
        <v>213</v>
      </c>
      <c r="S91" s="175" t="s">
        <v>155</v>
      </c>
      <c r="T91" s="176" t="s">
        <v>156</v>
      </c>
      <c r="U91" s="161">
        <v>0.09</v>
      </c>
      <c r="V91" s="161">
        <f>ROUND(E91*U91,2)</f>
        <v>3.32</v>
      </c>
      <c r="W91" s="161"/>
      <c r="X91" s="161" t="s">
        <v>157</v>
      </c>
      <c r="Y91" s="161" t="s">
        <v>144</v>
      </c>
      <c r="Z91" s="151"/>
      <c r="AA91" s="151"/>
      <c r="AB91" s="151"/>
      <c r="AC91" s="151"/>
      <c r="AD91" s="151"/>
      <c r="AE91" s="151"/>
      <c r="AF91" s="151"/>
      <c r="AG91" s="151" t="s">
        <v>158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2" x14ac:dyDescent="0.2">
      <c r="A92" s="158"/>
      <c r="B92" s="159"/>
      <c r="C92" s="260" t="s">
        <v>266</v>
      </c>
      <c r="D92" s="261"/>
      <c r="E92" s="261"/>
      <c r="F92" s="261"/>
      <c r="G92" s="261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61"/>
      <c r="Z92" s="151"/>
      <c r="AA92" s="151"/>
      <c r="AB92" s="151"/>
      <c r="AC92" s="151"/>
      <c r="AD92" s="151"/>
      <c r="AE92" s="151"/>
      <c r="AF92" s="151"/>
      <c r="AG92" s="151" t="s">
        <v>147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2" x14ac:dyDescent="0.2">
      <c r="A93" s="158"/>
      <c r="B93" s="159"/>
      <c r="C93" s="194" t="s">
        <v>215</v>
      </c>
      <c r="D93" s="182"/>
      <c r="E93" s="183">
        <v>36.840000000000003</v>
      </c>
      <c r="F93" s="161"/>
      <c r="G93" s="161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61"/>
      <c r="Z93" s="151"/>
      <c r="AA93" s="151"/>
      <c r="AB93" s="151"/>
      <c r="AC93" s="151"/>
      <c r="AD93" s="151"/>
      <c r="AE93" s="151"/>
      <c r="AF93" s="151"/>
      <c r="AG93" s="151" t="s">
        <v>160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6">
        <v>30</v>
      </c>
      <c r="B94" s="187" t="s">
        <v>267</v>
      </c>
      <c r="C94" s="195" t="s">
        <v>268</v>
      </c>
      <c r="D94" s="188" t="s">
        <v>153</v>
      </c>
      <c r="E94" s="189">
        <v>105.8</v>
      </c>
      <c r="F94" s="190"/>
      <c r="G94" s="191">
        <f>ROUND(E94*F94,2)</f>
        <v>0</v>
      </c>
      <c r="H94" s="190"/>
      <c r="I94" s="191">
        <f>ROUND(E94*H94,2)</f>
        <v>0</v>
      </c>
      <c r="J94" s="190"/>
      <c r="K94" s="191">
        <f>ROUND(E94*J94,2)</f>
        <v>0</v>
      </c>
      <c r="L94" s="191">
        <v>21</v>
      </c>
      <c r="M94" s="191">
        <f>G94*(1+L94/100)</f>
        <v>0</v>
      </c>
      <c r="N94" s="189">
        <v>2.5000000000000001E-4</v>
      </c>
      <c r="O94" s="189">
        <f>ROUND(E94*N94,2)</f>
        <v>0.03</v>
      </c>
      <c r="P94" s="189">
        <v>0</v>
      </c>
      <c r="Q94" s="189">
        <f>ROUND(E94*P94,2)</f>
        <v>0</v>
      </c>
      <c r="R94" s="191" t="s">
        <v>213</v>
      </c>
      <c r="S94" s="191" t="s">
        <v>155</v>
      </c>
      <c r="T94" s="192" t="s">
        <v>156</v>
      </c>
      <c r="U94" s="161">
        <v>0.38</v>
      </c>
      <c r="V94" s="161">
        <f>ROUND(E94*U94,2)</f>
        <v>40.200000000000003</v>
      </c>
      <c r="W94" s="161"/>
      <c r="X94" s="161" t="s">
        <v>157</v>
      </c>
      <c r="Y94" s="161" t="s">
        <v>144</v>
      </c>
      <c r="Z94" s="151"/>
      <c r="AA94" s="151"/>
      <c r="AB94" s="151"/>
      <c r="AC94" s="151"/>
      <c r="AD94" s="151"/>
      <c r="AE94" s="151"/>
      <c r="AF94" s="151"/>
      <c r="AG94" s="151" t="s">
        <v>158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0">
        <v>31</v>
      </c>
      <c r="B95" s="171" t="s">
        <v>269</v>
      </c>
      <c r="C95" s="178" t="s">
        <v>270</v>
      </c>
      <c r="D95" s="172" t="s">
        <v>164</v>
      </c>
      <c r="E95" s="173">
        <v>52.9</v>
      </c>
      <c r="F95" s="174"/>
      <c r="G95" s="175">
        <f>ROUND(E95*F95,2)</f>
        <v>0</v>
      </c>
      <c r="H95" s="174"/>
      <c r="I95" s="175">
        <f>ROUND(E95*H95,2)</f>
        <v>0</v>
      </c>
      <c r="J95" s="174"/>
      <c r="K95" s="175">
        <f>ROUND(E95*J95,2)</f>
        <v>0</v>
      </c>
      <c r="L95" s="175">
        <v>21</v>
      </c>
      <c r="M95" s="175">
        <f>G95*(1+L95/100)</f>
        <v>0</v>
      </c>
      <c r="N95" s="173">
        <v>0</v>
      </c>
      <c r="O95" s="173">
        <f>ROUND(E95*N95,2)</f>
        <v>0</v>
      </c>
      <c r="P95" s="173">
        <v>0</v>
      </c>
      <c r="Q95" s="173">
        <f>ROUND(E95*P95,2)</f>
        <v>0</v>
      </c>
      <c r="R95" s="175" t="s">
        <v>213</v>
      </c>
      <c r="S95" s="175" t="s">
        <v>155</v>
      </c>
      <c r="T95" s="176" t="s">
        <v>156</v>
      </c>
      <c r="U95" s="161">
        <v>4.5999999999999999E-2</v>
      </c>
      <c r="V95" s="161">
        <f>ROUND(E95*U95,2)</f>
        <v>2.4300000000000002</v>
      </c>
      <c r="W95" s="161"/>
      <c r="X95" s="161" t="s">
        <v>157</v>
      </c>
      <c r="Y95" s="161" t="s">
        <v>144</v>
      </c>
      <c r="Z95" s="151"/>
      <c r="AA95" s="151"/>
      <c r="AB95" s="151"/>
      <c r="AC95" s="151"/>
      <c r="AD95" s="151"/>
      <c r="AE95" s="151"/>
      <c r="AF95" s="151"/>
      <c r="AG95" s="151" t="s">
        <v>158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2" x14ac:dyDescent="0.2">
      <c r="A96" s="158"/>
      <c r="B96" s="159"/>
      <c r="C96" s="194" t="s">
        <v>271</v>
      </c>
      <c r="D96" s="182"/>
      <c r="E96" s="183">
        <v>52.9</v>
      </c>
      <c r="F96" s="161"/>
      <c r="G96" s="161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61"/>
      <c r="Z96" s="151"/>
      <c r="AA96" s="151"/>
      <c r="AB96" s="151"/>
      <c r="AC96" s="151"/>
      <c r="AD96" s="151"/>
      <c r="AE96" s="151"/>
      <c r="AF96" s="151"/>
      <c r="AG96" s="151" t="s">
        <v>160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70">
        <v>32</v>
      </c>
      <c r="B97" s="171" t="s">
        <v>272</v>
      </c>
      <c r="C97" s="178" t="s">
        <v>273</v>
      </c>
      <c r="D97" s="172" t="s">
        <v>164</v>
      </c>
      <c r="E97" s="173">
        <v>40.524000000000001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3">
        <v>5.0000000000000001E-4</v>
      </c>
      <c r="O97" s="173">
        <f>ROUND(E97*N97,2)</f>
        <v>0.02</v>
      </c>
      <c r="P97" s="173">
        <v>0</v>
      </c>
      <c r="Q97" s="173">
        <f>ROUND(E97*P97,2)</f>
        <v>0</v>
      </c>
      <c r="R97" s="175" t="s">
        <v>274</v>
      </c>
      <c r="S97" s="175" t="s">
        <v>155</v>
      </c>
      <c r="T97" s="176" t="s">
        <v>156</v>
      </c>
      <c r="U97" s="161">
        <v>0</v>
      </c>
      <c r="V97" s="161">
        <f>ROUND(E97*U97,2)</f>
        <v>0</v>
      </c>
      <c r="W97" s="161"/>
      <c r="X97" s="161" t="s">
        <v>275</v>
      </c>
      <c r="Y97" s="161" t="s">
        <v>144</v>
      </c>
      <c r="Z97" s="151"/>
      <c r="AA97" s="151"/>
      <c r="AB97" s="151"/>
      <c r="AC97" s="151"/>
      <c r="AD97" s="151"/>
      <c r="AE97" s="151"/>
      <c r="AF97" s="151"/>
      <c r="AG97" s="151" t="s">
        <v>276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2" x14ac:dyDescent="0.2">
      <c r="A98" s="158"/>
      <c r="B98" s="159"/>
      <c r="C98" s="194" t="s">
        <v>277</v>
      </c>
      <c r="D98" s="182"/>
      <c r="E98" s="183">
        <v>40.524000000000001</v>
      </c>
      <c r="F98" s="161"/>
      <c r="G98" s="161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61"/>
      <c r="Z98" s="151"/>
      <c r="AA98" s="151"/>
      <c r="AB98" s="151"/>
      <c r="AC98" s="151"/>
      <c r="AD98" s="151"/>
      <c r="AE98" s="151"/>
      <c r="AF98" s="151"/>
      <c r="AG98" s="151" t="s">
        <v>160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70">
        <v>33</v>
      </c>
      <c r="B99" s="171" t="s">
        <v>278</v>
      </c>
      <c r="C99" s="178" t="s">
        <v>279</v>
      </c>
      <c r="D99" s="172" t="s">
        <v>153</v>
      </c>
      <c r="E99" s="173">
        <v>119.03248000000001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73">
        <v>3.3E-3</v>
      </c>
      <c r="O99" s="173">
        <f>ROUND(E99*N99,2)</f>
        <v>0.39</v>
      </c>
      <c r="P99" s="173">
        <v>0</v>
      </c>
      <c r="Q99" s="173">
        <f>ROUND(E99*P99,2)</f>
        <v>0</v>
      </c>
      <c r="R99" s="175" t="s">
        <v>274</v>
      </c>
      <c r="S99" s="175" t="s">
        <v>155</v>
      </c>
      <c r="T99" s="176" t="s">
        <v>156</v>
      </c>
      <c r="U99" s="161">
        <v>0</v>
      </c>
      <c r="V99" s="161">
        <f>ROUND(E99*U99,2)</f>
        <v>0</v>
      </c>
      <c r="W99" s="161"/>
      <c r="X99" s="161" t="s">
        <v>275</v>
      </c>
      <c r="Y99" s="161" t="s">
        <v>144</v>
      </c>
      <c r="Z99" s="151"/>
      <c r="AA99" s="151"/>
      <c r="AB99" s="151"/>
      <c r="AC99" s="151"/>
      <c r="AD99" s="151"/>
      <c r="AE99" s="151"/>
      <c r="AF99" s="151"/>
      <c r="AG99" s="151" t="s">
        <v>276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2" x14ac:dyDescent="0.2">
      <c r="A100" s="158"/>
      <c r="B100" s="159"/>
      <c r="C100" s="194" t="s">
        <v>280</v>
      </c>
      <c r="D100" s="182"/>
      <c r="E100" s="183">
        <v>116.38</v>
      </c>
      <c r="F100" s="161"/>
      <c r="G100" s="161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61"/>
      <c r="Z100" s="151"/>
      <c r="AA100" s="151"/>
      <c r="AB100" s="151"/>
      <c r="AC100" s="151"/>
      <c r="AD100" s="151"/>
      <c r="AE100" s="151"/>
      <c r="AF100" s="151"/>
      <c r="AG100" s="151" t="s">
        <v>160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3" x14ac:dyDescent="0.2">
      <c r="A101" s="158"/>
      <c r="B101" s="159"/>
      <c r="C101" s="194" t="s">
        <v>281</v>
      </c>
      <c r="D101" s="182"/>
      <c r="E101" s="183">
        <v>2.6524800000000002</v>
      </c>
      <c r="F101" s="161"/>
      <c r="G101" s="161"/>
      <c r="H101" s="161"/>
      <c r="I101" s="161"/>
      <c r="J101" s="161"/>
      <c r="K101" s="161"/>
      <c r="L101" s="161"/>
      <c r="M101" s="161"/>
      <c r="N101" s="160"/>
      <c r="O101" s="160"/>
      <c r="P101" s="160"/>
      <c r="Q101" s="160"/>
      <c r="R101" s="161"/>
      <c r="S101" s="161"/>
      <c r="T101" s="161"/>
      <c r="U101" s="161"/>
      <c r="V101" s="161"/>
      <c r="W101" s="161"/>
      <c r="X101" s="161"/>
      <c r="Y101" s="161"/>
      <c r="Z101" s="151"/>
      <c r="AA101" s="151"/>
      <c r="AB101" s="151"/>
      <c r="AC101" s="151"/>
      <c r="AD101" s="151"/>
      <c r="AE101" s="151"/>
      <c r="AF101" s="151"/>
      <c r="AG101" s="151" t="s">
        <v>160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0">
        <v>34</v>
      </c>
      <c r="B102" s="171" t="s">
        <v>282</v>
      </c>
      <c r="C102" s="178" t="s">
        <v>283</v>
      </c>
      <c r="D102" s="172" t="s">
        <v>242</v>
      </c>
      <c r="E102" s="173">
        <v>0.44651999999999997</v>
      </c>
      <c r="F102" s="174"/>
      <c r="G102" s="175">
        <f>ROUND(E102*F102,2)</f>
        <v>0</v>
      </c>
      <c r="H102" s="174"/>
      <c r="I102" s="175">
        <f>ROUND(E102*H102,2)</f>
        <v>0</v>
      </c>
      <c r="J102" s="174"/>
      <c r="K102" s="175">
        <f>ROUND(E102*J102,2)</f>
        <v>0</v>
      </c>
      <c r="L102" s="175">
        <v>21</v>
      </c>
      <c r="M102" s="175">
        <f>G102*(1+L102/100)</f>
        <v>0</v>
      </c>
      <c r="N102" s="173">
        <v>0</v>
      </c>
      <c r="O102" s="173">
        <f>ROUND(E102*N102,2)</f>
        <v>0</v>
      </c>
      <c r="P102" s="173">
        <v>0</v>
      </c>
      <c r="Q102" s="173">
        <f>ROUND(E102*P102,2)</f>
        <v>0</v>
      </c>
      <c r="R102" s="175" t="s">
        <v>213</v>
      </c>
      <c r="S102" s="175" t="s">
        <v>155</v>
      </c>
      <c r="T102" s="176" t="s">
        <v>156</v>
      </c>
      <c r="U102" s="161">
        <v>1.091</v>
      </c>
      <c r="V102" s="161">
        <f>ROUND(E102*U102,2)</f>
        <v>0.49</v>
      </c>
      <c r="W102" s="161"/>
      <c r="X102" s="161" t="s">
        <v>244</v>
      </c>
      <c r="Y102" s="161" t="s">
        <v>144</v>
      </c>
      <c r="Z102" s="151"/>
      <c r="AA102" s="151"/>
      <c r="AB102" s="151"/>
      <c r="AC102" s="151"/>
      <c r="AD102" s="151"/>
      <c r="AE102" s="151"/>
      <c r="AF102" s="151"/>
      <c r="AG102" s="151" t="s">
        <v>245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2" x14ac:dyDescent="0.2">
      <c r="A103" s="158"/>
      <c r="B103" s="159"/>
      <c r="C103" s="262" t="s">
        <v>284</v>
      </c>
      <c r="D103" s="263"/>
      <c r="E103" s="263"/>
      <c r="F103" s="263"/>
      <c r="G103" s="263"/>
      <c r="H103" s="161"/>
      <c r="I103" s="161"/>
      <c r="J103" s="161"/>
      <c r="K103" s="161"/>
      <c r="L103" s="161"/>
      <c r="M103" s="161"/>
      <c r="N103" s="160"/>
      <c r="O103" s="160"/>
      <c r="P103" s="160"/>
      <c r="Q103" s="160"/>
      <c r="R103" s="161"/>
      <c r="S103" s="161"/>
      <c r="T103" s="161"/>
      <c r="U103" s="161"/>
      <c r="V103" s="161"/>
      <c r="W103" s="161"/>
      <c r="X103" s="161"/>
      <c r="Y103" s="161"/>
      <c r="Z103" s="151"/>
      <c r="AA103" s="151"/>
      <c r="AB103" s="151"/>
      <c r="AC103" s="151"/>
      <c r="AD103" s="151"/>
      <c r="AE103" s="151"/>
      <c r="AF103" s="151"/>
      <c r="AG103" s="151" t="s">
        <v>171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2" x14ac:dyDescent="0.2">
      <c r="A104" s="158"/>
      <c r="B104" s="159"/>
      <c r="C104" s="194" t="s">
        <v>247</v>
      </c>
      <c r="D104" s="182"/>
      <c r="E104" s="183"/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61"/>
      <c r="Z104" s="151"/>
      <c r="AA104" s="151"/>
      <c r="AB104" s="151"/>
      <c r="AC104" s="151"/>
      <c r="AD104" s="151"/>
      <c r="AE104" s="151"/>
      <c r="AF104" s="151"/>
      <c r="AG104" s="151" t="s">
        <v>160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3" x14ac:dyDescent="0.2">
      <c r="A105" s="158"/>
      <c r="B105" s="159"/>
      <c r="C105" s="194" t="s">
        <v>285</v>
      </c>
      <c r="D105" s="182"/>
      <c r="E105" s="183"/>
      <c r="F105" s="161"/>
      <c r="G105" s="161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61"/>
      <c r="Z105" s="151"/>
      <c r="AA105" s="151"/>
      <c r="AB105" s="151"/>
      <c r="AC105" s="151"/>
      <c r="AD105" s="151"/>
      <c r="AE105" s="151"/>
      <c r="AF105" s="151"/>
      <c r="AG105" s="151" t="s">
        <v>160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3" x14ac:dyDescent="0.2">
      <c r="A106" s="158"/>
      <c r="B106" s="159"/>
      <c r="C106" s="194" t="s">
        <v>286</v>
      </c>
      <c r="D106" s="182"/>
      <c r="E106" s="183">
        <v>0.44651999999999997</v>
      </c>
      <c r="F106" s="161"/>
      <c r="G106" s="161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61"/>
      <c r="Z106" s="151"/>
      <c r="AA106" s="151"/>
      <c r="AB106" s="151"/>
      <c r="AC106" s="151"/>
      <c r="AD106" s="151"/>
      <c r="AE106" s="151"/>
      <c r="AF106" s="151"/>
      <c r="AG106" s="151" t="s">
        <v>160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3" t="s">
        <v>136</v>
      </c>
      <c r="B107" s="164" t="s">
        <v>95</v>
      </c>
      <c r="C107" s="177" t="s">
        <v>96</v>
      </c>
      <c r="D107" s="165"/>
      <c r="E107" s="166"/>
      <c r="F107" s="167"/>
      <c r="G107" s="167">
        <f>SUMIF(AG108:AG114,"&lt;&gt;NOR",G108:G114)</f>
        <v>0</v>
      </c>
      <c r="H107" s="167"/>
      <c r="I107" s="167">
        <f>SUM(I108:I114)</f>
        <v>0</v>
      </c>
      <c r="J107" s="167"/>
      <c r="K107" s="167">
        <f>SUM(K108:K114)</f>
        <v>0</v>
      </c>
      <c r="L107" s="167"/>
      <c r="M107" s="167">
        <f>SUM(M108:M114)</f>
        <v>0</v>
      </c>
      <c r="N107" s="166"/>
      <c r="O107" s="166">
        <f>SUM(O108:O114)</f>
        <v>0.66</v>
      </c>
      <c r="P107" s="166"/>
      <c r="Q107" s="166">
        <f>SUM(Q108:Q114)</f>
        <v>0</v>
      </c>
      <c r="R107" s="167"/>
      <c r="S107" s="167"/>
      <c r="T107" s="168"/>
      <c r="U107" s="162"/>
      <c r="V107" s="162">
        <f>SUM(V108:V114)</f>
        <v>46.66</v>
      </c>
      <c r="W107" s="162"/>
      <c r="X107" s="162"/>
      <c r="Y107" s="162"/>
      <c r="AG107" t="s">
        <v>137</v>
      </c>
    </row>
    <row r="108" spans="1:60" outlineLevel="1" x14ac:dyDescent="0.2">
      <c r="A108" s="186">
        <v>35</v>
      </c>
      <c r="B108" s="187" t="s">
        <v>287</v>
      </c>
      <c r="C108" s="195" t="s">
        <v>288</v>
      </c>
      <c r="D108" s="188" t="s">
        <v>153</v>
      </c>
      <c r="E108" s="189">
        <v>105.8</v>
      </c>
      <c r="F108" s="190"/>
      <c r="G108" s="191">
        <f>ROUND(E108*F108,2)</f>
        <v>0</v>
      </c>
      <c r="H108" s="190"/>
      <c r="I108" s="191">
        <f>ROUND(E108*H108,2)</f>
        <v>0</v>
      </c>
      <c r="J108" s="190"/>
      <c r="K108" s="191">
        <f>ROUND(E108*J108,2)</f>
        <v>0</v>
      </c>
      <c r="L108" s="191">
        <v>21</v>
      </c>
      <c r="M108" s="191">
        <f>G108*(1+L108/100)</f>
        <v>0</v>
      </c>
      <c r="N108" s="189">
        <v>0</v>
      </c>
      <c r="O108" s="189">
        <f>ROUND(E108*N108,2)</f>
        <v>0</v>
      </c>
      <c r="P108" s="189">
        <v>0</v>
      </c>
      <c r="Q108" s="189">
        <f>ROUND(E108*P108,2)</f>
        <v>0</v>
      </c>
      <c r="R108" s="191" t="s">
        <v>289</v>
      </c>
      <c r="S108" s="191" t="s">
        <v>155</v>
      </c>
      <c r="T108" s="192" t="s">
        <v>156</v>
      </c>
      <c r="U108" s="161">
        <v>1.6E-2</v>
      </c>
      <c r="V108" s="161">
        <f>ROUND(E108*U108,2)</f>
        <v>1.69</v>
      </c>
      <c r="W108" s="161"/>
      <c r="X108" s="161" t="s">
        <v>157</v>
      </c>
      <c r="Y108" s="161" t="s">
        <v>144</v>
      </c>
      <c r="Z108" s="151"/>
      <c r="AA108" s="151"/>
      <c r="AB108" s="151"/>
      <c r="AC108" s="151"/>
      <c r="AD108" s="151"/>
      <c r="AE108" s="151"/>
      <c r="AF108" s="151"/>
      <c r="AG108" s="151" t="s">
        <v>158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33.75" outlineLevel="1" x14ac:dyDescent="0.2">
      <c r="A109" s="186">
        <v>36</v>
      </c>
      <c r="B109" s="187" t="s">
        <v>290</v>
      </c>
      <c r="C109" s="195" t="s">
        <v>291</v>
      </c>
      <c r="D109" s="188" t="s">
        <v>153</v>
      </c>
      <c r="E109" s="189">
        <v>105.8</v>
      </c>
      <c r="F109" s="190"/>
      <c r="G109" s="191">
        <f>ROUND(E109*F109,2)</f>
        <v>0</v>
      </c>
      <c r="H109" s="190"/>
      <c r="I109" s="191">
        <f>ROUND(E109*H109,2)</f>
        <v>0</v>
      </c>
      <c r="J109" s="190"/>
      <c r="K109" s="191">
        <f>ROUND(E109*J109,2)</f>
        <v>0</v>
      </c>
      <c r="L109" s="191">
        <v>21</v>
      </c>
      <c r="M109" s="191">
        <f>G109*(1+L109/100)</f>
        <v>0</v>
      </c>
      <c r="N109" s="189">
        <v>2.0000000000000001E-4</v>
      </c>
      <c r="O109" s="189">
        <f>ROUND(E109*N109,2)</f>
        <v>0.02</v>
      </c>
      <c r="P109" s="189">
        <v>0</v>
      </c>
      <c r="Q109" s="189">
        <f>ROUND(E109*P109,2)</f>
        <v>0</v>
      </c>
      <c r="R109" s="191" t="s">
        <v>289</v>
      </c>
      <c r="S109" s="191" t="s">
        <v>155</v>
      </c>
      <c r="T109" s="192" t="s">
        <v>156</v>
      </c>
      <c r="U109" s="161">
        <v>8.5000000000000006E-2</v>
      </c>
      <c r="V109" s="161">
        <f>ROUND(E109*U109,2)</f>
        <v>8.99</v>
      </c>
      <c r="W109" s="161"/>
      <c r="X109" s="161" t="s">
        <v>157</v>
      </c>
      <c r="Y109" s="161" t="s">
        <v>144</v>
      </c>
      <c r="Z109" s="151"/>
      <c r="AA109" s="151"/>
      <c r="AB109" s="151"/>
      <c r="AC109" s="151"/>
      <c r="AD109" s="151"/>
      <c r="AE109" s="151"/>
      <c r="AF109" s="151"/>
      <c r="AG109" s="151" t="s">
        <v>158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2.5" outlineLevel="1" x14ac:dyDescent="0.2">
      <c r="A110" s="170">
        <v>37</v>
      </c>
      <c r="B110" s="171" t="s">
        <v>292</v>
      </c>
      <c r="C110" s="178" t="s">
        <v>293</v>
      </c>
      <c r="D110" s="172" t="s">
        <v>153</v>
      </c>
      <c r="E110" s="173">
        <v>105.8</v>
      </c>
      <c r="F110" s="174"/>
      <c r="G110" s="175">
        <f>ROUND(E110*F110,2)</f>
        <v>0</v>
      </c>
      <c r="H110" s="174"/>
      <c r="I110" s="175">
        <f>ROUND(E110*H110,2)</f>
        <v>0</v>
      </c>
      <c r="J110" s="174"/>
      <c r="K110" s="175">
        <f>ROUND(E110*J110,2)</f>
        <v>0</v>
      </c>
      <c r="L110" s="175">
        <v>21</v>
      </c>
      <c r="M110" s="175">
        <f>G110*(1+L110/100)</f>
        <v>0</v>
      </c>
      <c r="N110" s="173">
        <v>3.0000000000000001E-3</v>
      </c>
      <c r="O110" s="173">
        <f>ROUND(E110*N110,2)</f>
        <v>0.32</v>
      </c>
      <c r="P110" s="173">
        <v>0</v>
      </c>
      <c r="Q110" s="173">
        <f>ROUND(E110*P110,2)</f>
        <v>0</v>
      </c>
      <c r="R110" s="175" t="s">
        <v>289</v>
      </c>
      <c r="S110" s="175" t="s">
        <v>155</v>
      </c>
      <c r="T110" s="176" t="s">
        <v>156</v>
      </c>
      <c r="U110" s="161">
        <v>0.32</v>
      </c>
      <c r="V110" s="161">
        <f>ROUND(E110*U110,2)</f>
        <v>33.86</v>
      </c>
      <c r="W110" s="161"/>
      <c r="X110" s="161" t="s">
        <v>157</v>
      </c>
      <c r="Y110" s="161" t="s">
        <v>144</v>
      </c>
      <c r="Z110" s="151"/>
      <c r="AA110" s="151"/>
      <c r="AB110" s="151"/>
      <c r="AC110" s="151"/>
      <c r="AD110" s="151"/>
      <c r="AE110" s="151"/>
      <c r="AF110" s="151"/>
      <c r="AG110" s="151" t="s">
        <v>158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2" x14ac:dyDescent="0.2">
      <c r="A111" s="158"/>
      <c r="B111" s="159"/>
      <c r="C111" s="194" t="s">
        <v>294</v>
      </c>
      <c r="D111" s="182"/>
      <c r="E111" s="183">
        <v>105.8</v>
      </c>
      <c r="F111" s="161"/>
      <c r="G111" s="161"/>
      <c r="H111" s="161"/>
      <c r="I111" s="161"/>
      <c r="J111" s="161"/>
      <c r="K111" s="161"/>
      <c r="L111" s="161"/>
      <c r="M111" s="161"/>
      <c r="N111" s="160"/>
      <c r="O111" s="160"/>
      <c r="P111" s="160"/>
      <c r="Q111" s="160"/>
      <c r="R111" s="161"/>
      <c r="S111" s="161"/>
      <c r="T111" s="161"/>
      <c r="U111" s="161"/>
      <c r="V111" s="161"/>
      <c r="W111" s="161"/>
      <c r="X111" s="161"/>
      <c r="Y111" s="161"/>
      <c r="Z111" s="151"/>
      <c r="AA111" s="151"/>
      <c r="AB111" s="151"/>
      <c r="AC111" s="151"/>
      <c r="AD111" s="151"/>
      <c r="AE111" s="151"/>
      <c r="AF111" s="151"/>
      <c r="AG111" s="151" t="s">
        <v>160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33.75" outlineLevel="1" x14ac:dyDescent="0.2">
      <c r="A112" s="186">
        <v>38</v>
      </c>
      <c r="B112" s="187" t="s">
        <v>295</v>
      </c>
      <c r="C112" s="195" t="s">
        <v>296</v>
      </c>
      <c r="D112" s="188" t="s">
        <v>153</v>
      </c>
      <c r="E112" s="189">
        <v>105.8</v>
      </c>
      <c r="F112" s="190"/>
      <c r="G112" s="191">
        <f>ROUND(E112*F112,2)</f>
        <v>0</v>
      </c>
      <c r="H112" s="190"/>
      <c r="I112" s="191">
        <f>ROUND(E112*H112,2)</f>
        <v>0</v>
      </c>
      <c r="J112" s="190"/>
      <c r="K112" s="191">
        <f>ROUND(E112*J112,2)</f>
        <v>0</v>
      </c>
      <c r="L112" s="191">
        <v>21</v>
      </c>
      <c r="M112" s="191">
        <f>G112*(1+L112/100)</f>
        <v>0</v>
      </c>
      <c r="N112" s="189">
        <v>3.0000000000000001E-3</v>
      </c>
      <c r="O112" s="189">
        <f>ROUND(E112*N112,2)</f>
        <v>0.32</v>
      </c>
      <c r="P112" s="189">
        <v>0</v>
      </c>
      <c r="Q112" s="189">
        <f>ROUND(E112*P112,2)</f>
        <v>0</v>
      </c>
      <c r="R112" s="191" t="s">
        <v>289</v>
      </c>
      <c r="S112" s="191" t="s">
        <v>155</v>
      </c>
      <c r="T112" s="192" t="s">
        <v>156</v>
      </c>
      <c r="U112" s="161">
        <v>0.02</v>
      </c>
      <c r="V112" s="161">
        <f>ROUND(E112*U112,2)</f>
        <v>2.12</v>
      </c>
      <c r="W112" s="161"/>
      <c r="X112" s="161" t="s">
        <v>157</v>
      </c>
      <c r="Y112" s="161" t="s">
        <v>144</v>
      </c>
      <c r="Z112" s="151"/>
      <c r="AA112" s="151"/>
      <c r="AB112" s="151"/>
      <c r="AC112" s="151"/>
      <c r="AD112" s="151"/>
      <c r="AE112" s="151"/>
      <c r="AF112" s="151"/>
      <c r="AG112" s="151" t="s">
        <v>158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0">
        <v>39</v>
      </c>
      <c r="B113" s="171" t="s">
        <v>297</v>
      </c>
      <c r="C113" s="178" t="s">
        <v>298</v>
      </c>
      <c r="D113" s="172" t="s">
        <v>242</v>
      </c>
      <c r="E113" s="173">
        <v>0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21</v>
      </c>
      <c r="M113" s="175">
        <f>G113*(1+L113/100)</f>
        <v>0</v>
      </c>
      <c r="N113" s="173">
        <v>0</v>
      </c>
      <c r="O113" s="173">
        <f>ROUND(E113*N113,2)</f>
        <v>0</v>
      </c>
      <c r="P113" s="173">
        <v>0</v>
      </c>
      <c r="Q113" s="173">
        <f>ROUND(E113*P113,2)</f>
        <v>0</v>
      </c>
      <c r="R113" s="175" t="s">
        <v>289</v>
      </c>
      <c r="S113" s="175" t="s">
        <v>155</v>
      </c>
      <c r="T113" s="176" t="s">
        <v>156</v>
      </c>
      <c r="U113" s="161">
        <v>1.4990000000000001</v>
      </c>
      <c r="V113" s="161">
        <f>ROUND(E113*U113,2)</f>
        <v>0</v>
      </c>
      <c r="W113" s="161"/>
      <c r="X113" s="161" t="s">
        <v>157</v>
      </c>
      <c r="Y113" s="161" t="s">
        <v>144</v>
      </c>
      <c r="Z113" s="151"/>
      <c r="AA113" s="151"/>
      <c r="AB113" s="151"/>
      <c r="AC113" s="151"/>
      <c r="AD113" s="151"/>
      <c r="AE113" s="151"/>
      <c r="AF113" s="151"/>
      <c r="AG113" s="151" t="s">
        <v>158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2" x14ac:dyDescent="0.2">
      <c r="A114" s="158"/>
      <c r="B114" s="159"/>
      <c r="C114" s="262" t="s">
        <v>261</v>
      </c>
      <c r="D114" s="263"/>
      <c r="E114" s="263"/>
      <c r="F114" s="263"/>
      <c r="G114" s="263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61"/>
      <c r="Z114" s="151"/>
      <c r="AA114" s="151"/>
      <c r="AB114" s="151"/>
      <c r="AC114" s="151"/>
      <c r="AD114" s="151"/>
      <c r="AE114" s="151"/>
      <c r="AF114" s="151"/>
      <c r="AG114" s="151" t="s">
        <v>171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x14ac:dyDescent="0.2">
      <c r="A115" s="163" t="s">
        <v>136</v>
      </c>
      <c r="B115" s="164" t="s">
        <v>97</v>
      </c>
      <c r="C115" s="177" t="s">
        <v>98</v>
      </c>
      <c r="D115" s="165"/>
      <c r="E115" s="166"/>
      <c r="F115" s="167"/>
      <c r="G115" s="167">
        <f>SUMIF(AG116:AG132,"&lt;&gt;NOR",G116:G132)</f>
        <v>0</v>
      </c>
      <c r="H115" s="167"/>
      <c r="I115" s="167">
        <f>SUM(I116:I132)</f>
        <v>0</v>
      </c>
      <c r="J115" s="167"/>
      <c r="K115" s="167">
        <f>SUM(K116:K132)</f>
        <v>0</v>
      </c>
      <c r="L115" s="167"/>
      <c r="M115" s="167">
        <f>SUM(M116:M132)</f>
        <v>0</v>
      </c>
      <c r="N115" s="166"/>
      <c r="O115" s="166">
        <f>SUM(O116:O132)</f>
        <v>7.0000000000000007E-2</v>
      </c>
      <c r="P115" s="166"/>
      <c r="Q115" s="166">
        <f>SUM(Q116:Q132)</f>
        <v>0</v>
      </c>
      <c r="R115" s="167"/>
      <c r="S115" s="167"/>
      <c r="T115" s="168"/>
      <c r="U115" s="162"/>
      <c r="V115" s="162">
        <f>SUM(V116:V132)</f>
        <v>18.12</v>
      </c>
      <c r="W115" s="162"/>
      <c r="X115" s="162"/>
      <c r="Y115" s="162"/>
      <c r="AG115" t="s">
        <v>137</v>
      </c>
    </row>
    <row r="116" spans="1:60" outlineLevel="1" x14ac:dyDescent="0.2">
      <c r="A116" s="170">
        <v>40</v>
      </c>
      <c r="B116" s="171" t="s">
        <v>299</v>
      </c>
      <c r="C116" s="178" t="s">
        <v>300</v>
      </c>
      <c r="D116" s="172" t="s">
        <v>153</v>
      </c>
      <c r="E116" s="173">
        <v>10</v>
      </c>
      <c r="F116" s="174"/>
      <c r="G116" s="175">
        <f>ROUND(E116*F116,2)</f>
        <v>0</v>
      </c>
      <c r="H116" s="174"/>
      <c r="I116" s="175">
        <f>ROUND(E116*H116,2)</f>
        <v>0</v>
      </c>
      <c r="J116" s="174"/>
      <c r="K116" s="175">
        <f>ROUND(E116*J116,2)</f>
        <v>0</v>
      </c>
      <c r="L116" s="175">
        <v>21</v>
      </c>
      <c r="M116" s="175">
        <f>G116*(1+L116/100)</f>
        <v>0</v>
      </c>
      <c r="N116" s="173">
        <v>0</v>
      </c>
      <c r="O116" s="173">
        <f>ROUND(E116*N116,2)</f>
        <v>0</v>
      </c>
      <c r="P116" s="173">
        <v>0</v>
      </c>
      <c r="Q116" s="173">
        <f>ROUND(E116*P116,2)</f>
        <v>0</v>
      </c>
      <c r="R116" s="175" t="s">
        <v>301</v>
      </c>
      <c r="S116" s="175" t="s">
        <v>155</v>
      </c>
      <c r="T116" s="176" t="s">
        <v>156</v>
      </c>
      <c r="U116" s="161">
        <v>0.04</v>
      </c>
      <c r="V116" s="161">
        <f>ROUND(E116*U116,2)</f>
        <v>0.4</v>
      </c>
      <c r="W116" s="161"/>
      <c r="X116" s="161" t="s">
        <v>157</v>
      </c>
      <c r="Y116" s="161" t="s">
        <v>144</v>
      </c>
      <c r="Z116" s="151"/>
      <c r="AA116" s="151"/>
      <c r="AB116" s="151"/>
      <c r="AC116" s="151"/>
      <c r="AD116" s="151"/>
      <c r="AE116" s="151"/>
      <c r="AF116" s="151"/>
      <c r="AG116" s="151" t="s">
        <v>158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2" x14ac:dyDescent="0.2">
      <c r="A117" s="158"/>
      <c r="B117" s="159"/>
      <c r="C117" s="194" t="s">
        <v>302</v>
      </c>
      <c r="D117" s="182"/>
      <c r="E117" s="183">
        <v>10</v>
      </c>
      <c r="F117" s="161"/>
      <c r="G117" s="161"/>
      <c r="H117" s="161"/>
      <c r="I117" s="161"/>
      <c r="J117" s="161"/>
      <c r="K117" s="161"/>
      <c r="L117" s="161"/>
      <c r="M117" s="161"/>
      <c r="N117" s="160"/>
      <c r="O117" s="160"/>
      <c r="P117" s="160"/>
      <c r="Q117" s="160"/>
      <c r="R117" s="161"/>
      <c r="S117" s="161"/>
      <c r="T117" s="161"/>
      <c r="U117" s="161"/>
      <c r="V117" s="161"/>
      <c r="W117" s="161"/>
      <c r="X117" s="161"/>
      <c r="Y117" s="161"/>
      <c r="Z117" s="151"/>
      <c r="AA117" s="151"/>
      <c r="AB117" s="151"/>
      <c r="AC117" s="151"/>
      <c r="AD117" s="151"/>
      <c r="AE117" s="151"/>
      <c r="AF117" s="151"/>
      <c r="AG117" s="151" t="s">
        <v>160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0">
        <v>41</v>
      </c>
      <c r="B118" s="171" t="s">
        <v>303</v>
      </c>
      <c r="C118" s="178" t="s">
        <v>304</v>
      </c>
      <c r="D118" s="172" t="s">
        <v>153</v>
      </c>
      <c r="E118" s="173">
        <v>10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3">
        <v>6.9999999999999994E-5</v>
      </c>
      <c r="O118" s="173">
        <f>ROUND(E118*N118,2)</f>
        <v>0</v>
      </c>
      <c r="P118" s="173">
        <v>0</v>
      </c>
      <c r="Q118" s="173">
        <f>ROUND(E118*P118,2)</f>
        <v>0</v>
      </c>
      <c r="R118" s="175" t="s">
        <v>301</v>
      </c>
      <c r="S118" s="175" t="s">
        <v>155</v>
      </c>
      <c r="T118" s="176" t="s">
        <v>156</v>
      </c>
      <c r="U118" s="161">
        <v>3.2480000000000002E-2</v>
      </c>
      <c r="V118" s="161">
        <f>ROUND(E118*U118,2)</f>
        <v>0.32</v>
      </c>
      <c r="W118" s="161"/>
      <c r="X118" s="161" t="s">
        <v>157</v>
      </c>
      <c r="Y118" s="161" t="s">
        <v>144</v>
      </c>
      <c r="Z118" s="151"/>
      <c r="AA118" s="151"/>
      <c r="AB118" s="151"/>
      <c r="AC118" s="151"/>
      <c r="AD118" s="151"/>
      <c r="AE118" s="151"/>
      <c r="AF118" s="151"/>
      <c r="AG118" s="151" t="s">
        <v>158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2" x14ac:dyDescent="0.2">
      <c r="A119" s="158"/>
      <c r="B119" s="159"/>
      <c r="C119" s="194" t="s">
        <v>302</v>
      </c>
      <c r="D119" s="182"/>
      <c r="E119" s="183">
        <v>10</v>
      </c>
      <c r="F119" s="161"/>
      <c r="G119" s="161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61"/>
      <c r="Z119" s="151"/>
      <c r="AA119" s="151"/>
      <c r="AB119" s="151"/>
      <c r="AC119" s="151"/>
      <c r="AD119" s="151"/>
      <c r="AE119" s="151"/>
      <c r="AF119" s="151"/>
      <c r="AG119" s="151" t="s">
        <v>160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70">
        <v>42</v>
      </c>
      <c r="B120" s="171" t="s">
        <v>305</v>
      </c>
      <c r="C120" s="178" t="s">
        <v>306</v>
      </c>
      <c r="D120" s="172" t="s">
        <v>153</v>
      </c>
      <c r="E120" s="173">
        <v>13.440799999999999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3">
        <v>3.5000000000000001E-3</v>
      </c>
      <c r="O120" s="173">
        <f>ROUND(E120*N120,2)</f>
        <v>0.05</v>
      </c>
      <c r="P120" s="173">
        <v>0</v>
      </c>
      <c r="Q120" s="173">
        <f>ROUND(E120*P120,2)</f>
        <v>0</v>
      </c>
      <c r="R120" s="175" t="s">
        <v>301</v>
      </c>
      <c r="S120" s="175" t="s">
        <v>155</v>
      </c>
      <c r="T120" s="176" t="s">
        <v>156</v>
      </c>
      <c r="U120" s="161">
        <v>0.6</v>
      </c>
      <c r="V120" s="161">
        <f>ROUND(E120*U120,2)</f>
        <v>8.06</v>
      </c>
      <c r="W120" s="161"/>
      <c r="X120" s="161" t="s">
        <v>157</v>
      </c>
      <c r="Y120" s="161" t="s">
        <v>144</v>
      </c>
      <c r="Z120" s="151"/>
      <c r="AA120" s="151"/>
      <c r="AB120" s="151"/>
      <c r="AC120" s="151"/>
      <c r="AD120" s="151"/>
      <c r="AE120" s="151"/>
      <c r="AF120" s="151"/>
      <c r="AG120" s="151" t="s">
        <v>158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2" x14ac:dyDescent="0.2">
      <c r="A121" s="158"/>
      <c r="B121" s="159"/>
      <c r="C121" s="196" t="s">
        <v>307</v>
      </c>
      <c r="D121" s="184"/>
      <c r="E121" s="185"/>
      <c r="F121" s="161"/>
      <c r="G121" s="161"/>
      <c r="H121" s="161"/>
      <c r="I121" s="161"/>
      <c r="J121" s="161"/>
      <c r="K121" s="161"/>
      <c r="L121" s="161"/>
      <c r="M121" s="161"/>
      <c r="N121" s="160"/>
      <c r="O121" s="160"/>
      <c r="P121" s="160"/>
      <c r="Q121" s="160"/>
      <c r="R121" s="161"/>
      <c r="S121" s="161"/>
      <c r="T121" s="161"/>
      <c r="U121" s="161"/>
      <c r="V121" s="161"/>
      <c r="W121" s="161"/>
      <c r="X121" s="161"/>
      <c r="Y121" s="161"/>
      <c r="Z121" s="151"/>
      <c r="AA121" s="151"/>
      <c r="AB121" s="151"/>
      <c r="AC121" s="151"/>
      <c r="AD121" s="151"/>
      <c r="AE121" s="151"/>
      <c r="AF121" s="151"/>
      <c r="AG121" s="151" t="s">
        <v>160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3" x14ac:dyDescent="0.2">
      <c r="A122" s="158"/>
      <c r="B122" s="159"/>
      <c r="C122" s="197" t="s">
        <v>308</v>
      </c>
      <c r="D122" s="184"/>
      <c r="E122" s="185">
        <v>16.5</v>
      </c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61"/>
      <c r="Z122" s="151"/>
      <c r="AA122" s="151"/>
      <c r="AB122" s="151"/>
      <c r="AC122" s="151"/>
      <c r="AD122" s="151"/>
      <c r="AE122" s="151"/>
      <c r="AF122" s="151"/>
      <c r="AG122" s="151" t="s">
        <v>160</v>
      </c>
      <c r="AH122" s="151">
        <v>2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3" x14ac:dyDescent="0.2">
      <c r="A123" s="158"/>
      <c r="B123" s="159"/>
      <c r="C123" s="197" t="s">
        <v>309</v>
      </c>
      <c r="D123" s="184"/>
      <c r="E123" s="185">
        <v>4.6020000000000003</v>
      </c>
      <c r="F123" s="161"/>
      <c r="G123" s="161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61"/>
      <c r="Z123" s="151"/>
      <c r="AA123" s="151"/>
      <c r="AB123" s="151"/>
      <c r="AC123" s="151"/>
      <c r="AD123" s="151"/>
      <c r="AE123" s="151"/>
      <c r="AF123" s="151"/>
      <c r="AG123" s="151" t="s">
        <v>160</v>
      </c>
      <c r="AH123" s="151">
        <v>2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3" x14ac:dyDescent="0.2">
      <c r="A124" s="158"/>
      <c r="B124" s="159"/>
      <c r="C124" s="196" t="s">
        <v>310</v>
      </c>
      <c r="D124" s="184"/>
      <c r="E124" s="185"/>
      <c r="F124" s="161"/>
      <c r="G124" s="161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61"/>
      <c r="Z124" s="151"/>
      <c r="AA124" s="151"/>
      <c r="AB124" s="151"/>
      <c r="AC124" s="151"/>
      <c r="AD124" s="151"/>
      <c r="AE124" s="151"/>
      <c r="AF124" s="151"/>
      <c r="AG124" s="151" t="s">
        <v>160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3" x14ac:dyDescent="0.2">
      <c r="A125" s="158"/>
      <c r="B125" s="159"/>
      <c r="C125" s="194" t="s">
        <v>311</v>
      </c>
      <c r="D125" s="182"/>
      <c r="E125" s="183">
        <v>8.4407999999999994</v>
      </c>
      <c r="F125" s="161"/>
      <c r="G125" s="161"/>
      <c r="H125" s="161"/>
      <c r="I125" s="161"/>
      <c r="J125" s="161"/>
      <c r="K125" s="161"/>
      <c r="L125" s="161"/>
      <c r="M125" s="161"/>
      <c r="N125" s="160"/>
      <c r="O125" s="160"/>
      <c r="P125" s="160"/>
      <c r="Q125" s="160"/>
      <c r="R125" s="161"/>
      <c r="S125" s="161"/>
      <c r="T125" s="161"/>
      <c r="U125" s="161"/>
      <c r="V125" s="161"/>
      <c r="W125" s="161"/>
      <c r="X125" s="161"/>
      <c r="Y125" s="161"/>
      <c r="Z125" s="151"/>
      <c r="AA125" s="151"/>
      <c r="AB125" s="151"/>
      <c r="AC125" s="151"/>
      <c r="AD125" s="151"/>
      <c r="AE125" s="151"/>
      <c r="AF125" s="151"/>
      <c r="AG125" s="151" t="s">
        <v>160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3" x14ac:dyDescent="0.2">
      <c r="A126" s="158"/>
      <c r="B126" s="159"/>
      <c r="C126" s="194" t="s">
        <v>312</v>
      </c>
      <c r="D126" s="182"/>
      <c r="E126" s="183">
        <v>5</v>
      </c>
      <c r="F126" s="161"/>
      <c r="G126" s="161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61"/>
      <c r="Z126" s="151"/>
      <c r="AA126" s="151"/>
      <c r="AB126" s="151"/>
      <c r="AC126" s="151"/>
      <c r="AD126" s="151"/>
      <c r="AE126" s="151"/>
      <c r="AF126" s="151"/>
      <c r="AG126" s="151" t="s">
        <v>160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70">
        <v>43</v>
      </c>
      <c r="B127" s="171" t="s">
        <v>313</v>
      </c>
      <c r="C127" s="178" t="s">
        <v>314</v>
      </c>
      <c r="D127" s="172" t="s">
        <v>153</v>
      </c>
      <c r="E127" s="173">
        <v>79.826999999999998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3">
        <v>3.1E-4</v>
      </c>
      <c r="O127" s="173">
        <f>ROUND(E127*N127,2)</f>
        <v>0.02</v>
      </c>
      <c r="P127" s="173">
        <v>0</v>
      </c>
      <c r="Q127" s="173">
        <f>ROUND(E127*P127,2)</f>
        <v>0</v>
      </c>
      <c r="R127" s="175" t="s">
        <v>301</v>
      </c>
      <c r="S127" s="175" t="s">
        <v>155</v>
      </c>
      <c r="T127" s="176" t="s">
        <v>156</v>
      </c>
      <c r="U127" s="161">
        <v>0.11</v>
      </c>
      <c r="V127" s="161">
        <f>ROUND(E127*U127,2)</f>
        <v>8.7799999999999994</v>
      </c>
      <c r="W127" s="161"/>
      <c r="X127" s="161" t="s">
        <v>157</v>
      </c>
      <c r="Y127" s="161" t="s">
        <v>144</v>
      </c>
      <c r="Z127" s="151"/>
      <c r="AA127" s="151"/>
      <c r="AB127" s="151"/>
      <c r="AC127" s="151"/>
      <c r="AD127" s="151"/>
      <c r="AE127" s="151"/>
      <c r="AF127" s="151"/>
      <c r="AG127" s="151" t="s">
        <v>158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2" x14ac:dyDescent="0.2">
      <c r="A128" s="158"/>
      <c r="B128" s="159"/>
      <c r="C128" s="194" t="s">
        <v>315</v>
      </c>
      <c r="D128" s="182"/>
      <c r="E128" s="183">
        <v>78.683000000000007</v>
      </c>
      <c r="F128" s="161"/>
      <c r="G128" s="161"/>
      <c r="H128" s="161"/>
      <c r="I128" s="161"/>
      <c r="J128" s="161"/>
      <c r="K128" s="161"/>
      <c r="L128" s="161"/>
      <c r="M128" s="161"/>
      <c r="N128" s="160"/>
      <c r="O128" s="160"/>
      <c r="P128" s="160"/>
      <c r="Q128" s="160"/>
      <c r="R128" s="161"/>
      <c r="S128" s="161"/>
      <c r="T128" s="161"/>
      <c r="U128" s="161"/>
      <c r="V128" s="161"/>
      <c r="W128" s="161"/>
      <c r="X128" s="161"/>
      <c r="Y128" s="161"/>
      <c r="Z128" s="151"/>
      <c r="AA128" s="151"/>
      <c r="AB128" s="151"/>
      <c r="AC128" s="151"/>
      <c r="AD128" s="151"/>
      <c r="AE128" s="151"/>
      <c r="AF128" s="151"/>
      <c r="AG128" s="151" t="s">
        <v>160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3" x14ac:dyDescent="0.2">
      <c r="A129" s="158"/>
      <c r="B129" s="159"/>
      <c r="C129" s="194" t="s">
        <v>316</v>
      </c>
      <c r="D129" s="182"/>
      <c r="E129" s="183">
        <v>1.1439999999999999</v>
      </c>
      <c r="F129" s="161"/>
      <c r="G129" s="161"/>
      <c r="H129" s="161"/>
      <c r="I129" s="161"/>
      <c r="J129" s="161"/>
      <c r="K129" s="161"/>
      <c r="L129" s="161"/>
      <c r="M129" s="161"/>
      <c r="N129" s="160"/>
      <c r="O129" s="160"/>
      <c r="P129" s="160"/>
      <c r="Q129" s="160"/>
      <c r="R129" s="161"/>
      <c r="S129" s="161"/>
      <c r="T129" s="161"/>
      <c r="U129" s="161"/>
      <c r="V129" s="161"/>
      <c r="W129" s="161"/>
      <c r="X129" s="161"/>
      <c r="Y129" s="161"/>
      <c r="Z129" s="151"/>
      <c r="AA129" s="151"/>
      <c r="AB129" s="151"/>
      <c r="AC129" s="151"/>
      <c r="AD129" s="151"/>
      <c r="AE129" s="151"/>
      <c r="AF129" s="151"/>
      <c r="AG129" s="151" t="s">
        <v>160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70">
        <v>44</v>
      </c>
      <c r="B130" s="171" t="s">
        <v>317</v>
      </c>
      <c r="C130" s="178" t="s">
        <v>318</v>
      </c>
      <c r="D130" s="172" t="s">
        <v>153</v>
      </c>
      <c r="E130" s="173">
        <v>79.826999999999998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73">
        <v>0</v>
      </c>
      <c r="O130" s="173">
        <f>ROUND(E130*N130,2)</f>
        <v>0</v>
      </c>
      <c r="P130" s="173">
        <v>0</v>
      </c>
      <c r="Q130" s="173">
        <f>ROUND(E130*P130,2)</f>
        <v>0</v>
      </c>
      <c r="R130" s="175" t="s">
        <v>301</v>
      </c>
      <c r="S130" s="175" t="s">
        <v>155</v>
      </c>
      <c r="T130" s="176" t="s">
        <v>156</v>
      </c>
      <c r="U130" s="161">
        <v>7.0000000000000001E-3</v>
      </c>
      <c r="V130" s="161">
        <f>ROUND(E130*U130,2)</f>
        <v>0.56000000000000005</v>
      </c>
      <c r="W130" s="161"/>
      <c r="X130" s="161" t="s">
        <v>157</v>
      </c>
      <c r="Y130" s="161" t="s">
        <v>144</v>
      </c>
      <c r="Z130" s="151"/>
      <c r="AA130" s="151"/>
      <c r="AB130" s="151"/>
      <c r="AC130" s="151"/>
      <c r="AD130" s="151"/>
      <c r="AE130" s="151"/>
      <c r="AF130" s="151"/>
      <c r="AG130" s="151" t="s">
        <v>158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2" x14ac:dyDescent="0.2">
      <c r="A131" s="158"/>
      <c r="B131" s="159"/>
      <c r="C131" s="194" t="s">
        <v>315</v>
      </c>
      <c r="D131" s="182"/>
      <c r="E131" s="183">
        <v>78.683000000000007</v>
      </c>
      <c r="F131" s="161"/>
      <c r="G131" s="161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61"/>
      <c r="Z131" s="151"/>
      <c r="AA131" s="151"/>
      <c r="AB131" s="151"/>
      <c r="AC131" s="151"/>
      <c r="AD131" s="151"/>
      <c r="AE131" s="151"/>
      <c r="AF131" s="151"/>
      <c r="AG131" s="151" t="s">
        <v>160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3" x14ac:dyDescent="0.2">
      <c r="A132" s="158"/>
      <c r="B132" s="159"/>
      <c r="C132" s="194" t="s">
        <v>316</v>
      </c>
      <c r="D132" s="182"/>
      <c r="E132" s="183">
        <v>1.1439999999999999</v>
      </c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61"/>
      <c r="Z132" s="151"/>
      <c r="AA132" s="151"/>
      <c r="AB132" s="151"/>
      <c r="AC132" s="151"/>
      <c r="AD132" s="151"/>
      <c r="AE132" s="151"/>
      <c r="AF132" s="151"/>
      <c r="AG132" s="151" t="s">
        <v>160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x14ac:dyDescent="0.2">
      <c r="A133" s="163" t="s">
        <v>136</v>
      </c>
      <c r="B133" s="164" t="s">
        <v>101</v>
      </c>
      <c r="C133" s="177" t="s">
        <v>102</v>
      </c>
      <c r="D133" s="165"/>
      <c r="E133" s="166"/>
      <c r="F133" s="167"/>
      <c r="G133" s="167">
        <f>SUMIF(AG134:AG158,"&lt;&gt;NOR",G134:G158)</f>
        <v>0</v>
      </c>
      <c r="H133" s="167"/>
      <c r="I133" s="167">
        <f>SUM(I134:I158)</f>
        <v>0</v>
      </c>
      <c r="J133" s="167"/>
      <c r="K133" s="167">
        <f>SUM(K134:K158)</f>
        <v>0</v>
      </c>
      <c r="L133" s="167"/>
      <c r="M133" s="167">
        <f>SUM(M134:M158)</f>
        <v>0</v>
      </c>
      <c r="N133" s="166"/>
      <c r="O133" s="166">
        <f>SUM(O134:O158)</f>
        <v>0</v>
      </c>
      <c r="P133" s="166"/>
      <c r="Q133" s="166">
        <f>SUM(Q134:Q158)</f>
        <v>0</v>
      </c>
      <c r="R133" s="167"/>
      <c r="S133" s="167"/>
      <c r="T133" s="168"/>
      <c r="U133" s="162"/>
      <c r="V133" s="162">
        <f>SUM(V134:V158)</f>
        <v>7.71</v>
      </c>
      <c r="W133" s="162"/>
      <c r="X133" s="162"/>
      <c r="Y133" s="162"/>
      <c r="AG133" t="s">
        <v>137</v>
      </c>
    </row>
    <row r="134" spans="1:60" ht="22.5" outlineLevel="1" x14ac:dyDescent="0.2">
      <c r="A134" s="170">
        <v>45</v>
      </c>
      <c r="B134" s="171" t="s">
        <v>319</v>
      </c>
      <c r="C134" s="178" t="s">
        <v>320</v>
      </c>
      <c r="D134" s="172" t="s">
        <v>242</v>
      </c>
      <c r="E134" s="173">
        <v>1.8120700000000001</v>
      </c>
      <c r="F134" s="174"/>
      <c r="G134" s="175">
        <f>ROUND(E134*F134,2)</f>
        <v>0</v>
      </c>
      <c r="H134" s="174"/>
      <c r="I134" s="175">
        <f>ROUND(E134*H134,2)</f>
        <v>0</v>
      </c>
      <c r="J134" s="174"/>
      <c r="K134" s="175">
        <f>ROUND(E134*J134,2)</f>
        <v>0</v>
      </c>
      <c r="L134" s="175">
        <v>21</v>
      </c>
      <c r="M134" s="175">
        <f>G134*(1+L134/100)</f>
        <v>0</v>
      </c>
      <c r="N134" s="173">
        <v>0</v>
      </c>
      <c r="O134" s="173">
        <f>ROUND(E134*N134,2)</f>
        <v>0</v>
      </c>
      <c r="P134" s="173">
        <v>0</v>
      </c>
      <c r="Q134" s="173">
        <f>ROUND(E134*P134,2)</f>
        <v>0</v>
      </c>
      <c r="R134" s="175" t="s">
        <v>181</v>
      </c>
      <c r="S134" s="175" t="s">
        <v>155</v>
      </c>
      <c r="T134" s="176" t="s">
        <v>156</v>
      </c>
      <c r="U134" s="161">
        <v>0.93300000000000005</v>
      </c>
      <c r="V134" s="161">
        <f>ROUND(E134*U134,2)</f>
        <v>1.69</v>
      </c>
      <c r="W134" s="161"/>
      <c r="X134" s="161" t="s">
        <v>321</v>
      </c>
      <c r="Y134" s="161" t="s">
        <v>144</v>
      </c>
      <c r="Z134" s="151"/>
      <c r="AA134" s="151"/>
      <c r="AB134" s="151"/>
      <c r="AC134" s="151"/>
      <c r="AD134" s="151"/>
      <c r="AE134" s="151"/>
      <c r="AF134" s="151"/>
      <c r="AG134" s="151" t="s">
        <v>322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2" x14ac:dyDescent="0.2">
      <c r="A135" s="158"/>
      <c r="B135" s="159"/>
      <c r="C135" s="194" t="s">
        <v>323</v>
      </c>
      <c r="D135" s="182"/>
      <c r="E135" s="183"/>
      <c r="F135" s="161"/>
      <c r="G135" s="161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61"/>
      <c r="Z135" s="151"/>
      <c r="AA135" s="151"/>
      <c r="AB135" s="151"/>
      <c r="AC135" s="151"/>
      <c r="AD135" s="151"/>
      <c r="AE135" s="151"/>
      <c r="AF135" s="151"/>
      <c r="AG135" s="151" t="s">
        <v>160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3" x14ac:dyDescent="0.2">
      <c r="A136" s="158"/>
      <c r="B136" s="159"/>
      <c r="C136" s="194" t="s">
        <v>324</v>
      </c>
      <c r="D136" s="182"/>
      <c r="E136" s="183"/>
      <c r="F136" s="161"/>
      <c r="G136" s="161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61"/>
      <c r="Z136" s="151"/>
      <c r="AA136" s="151"/>
      <c r="AB136" s="151"/>
      <c r="AC136" s="151"/>
      <c r="AD136" s="151"/>
      <c r="AE136" s="151"/>
      <c r="AF136" s="151"/>
      <c r="AG136" s="151" t="s">
        <v>160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3" x14ac:dyDescent="0.2">
      <c r="A137" s="158"/>
      <c r="B137" s="159"/>
      <c r="C137" s="194" t="s">
        <v>325</v>
      </c>
      <c r="D137" s="182"/>
      <c r="E137" s="183">
        <v>1.8120700000000001</v>
      </c>
      <c r="F137" s="161"/>
      <c r="G137" s="161"/>
      <c r="H137" s="161"/>
      <c r="I137" s="161"/>
      <c r="J137" s="161"/>
      <c r="K137" s="161"/>
      <c r="L137" s="161"/>
      <c r="M137" s="161"/>
      <c r="N137" s="160"/>
      <c r="O137" s="160"/>
      <c r="P137" s="160"/>
      <c r="Q137" s="160"/>
      <c r="R137" s="161"/>
      <c r="S137" s="161"/>
      <c r="T137" s="161"/>
      <c r="U137" s="161"/>
      <c r="V137" s="161"/>
      <c r="W137" s="161"/>
      <c r="X137" s="161"/>
      <c r="Y137" s="161"/>
      <c r="Z137" s="151"/>
      <c r="AA137" s="151"/>
      <c r="AB137" s="151"/>
      <c r="AC137" s="151"/>
      <c r="AD137" s="151"/>
      <c r="AE137" s="151"/>
      <c r="AF137" s="151"/>
      <c r="AG137" s="151" t="s">
        <v>160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70">
        <v>46</v>
      </c>
      <c r="B138" s="171" t="s">
        <v>326</v>
      </c>
      <c r="C138" s="178" t="s">
        <v>327</v>
      </c>
      <c r="D138" s="172" t="s">
        <v>242</v>
      </c>
      <c r="E138" s="173">
        <v>1.8120700000000001</v>
      </c>
      <c r="F138" s="174"/>
      <c r="G138" s="175">
        <f>ROUND(E138*F138,2)</f>
        <v>0</v>
      </c>
      <c r="H138" s="174"/>
      <c r="I138" s="175">
        <f>ROUND(E138*H138,2)</f>
        <v>0</v>
      </c>
      <c r="J138" s="174"/>
      <c r="K138" s="175">
        <f>ROUND(E138*J138,2)</f>
        <v>0</v>
      </c>
      <c r="L138" s="175">
        <v>21</v>
      </c>
      <c r="M138" s="175">
        <f>G138*(1+L138/100)</f>
        <v>0</v>
      </c>
      <c r="N138" s="173">
        <v>0</v>
      </c>
      <c r="O138" s="173">
        <f>ROUND(E138*N138,2)</f>
        <v>0</v>
      </c>
      <c r="P138" s="173">
        <v>0</v>
      </c>
      <c r="Q138" s="173">
        <f>ROUND(E138*P138,2)</f>
        <v>0</v>
      </c>
      <c r="R138" s="175" t="s">
        <v>181</v>
      </c>
      <c r="S138" s="175" t="s">
        <v>155</v>
      </c>
      <c r="T138" s="176" t="s">
        <v>156</v>
      </c>
      <c r="U138" s="161">
        <v>0.49</v>
      </c>
      <c r="V138" s="161">
        <f>ROUND(E138*U138,2)</f>
        <v>0.89</v>
      </c>
      <c r="W138" s="161"/>
      <c r="X138" s="161" t="s">
        <v>321</v>
      </c>
      <c r="Y138" s="161" t="s">
        <v>144</v>
      </c>
      <c r="Z138" s="151"/>
      <c r="AA138" s="151"/>
      <c r="AB138" s="151"/>
      <c r="AC138" s="151"/>
      <c r="AD138" s="151"/>
      <c r="AE138" s="151"/>
      <c r="AF138" s="151"/>
      <c r="AG138" s="151" t="s">
        <v>322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2" x14ac:dyDescent="0.2">
      <c r="A139" s="158"/>
      <c r="B139" s="159"/>
      <c r="C139" s="260" t="s">
        <v>328</v>
      </c>
      <c r="D139" s="261"/>
      <c r="E139" s="261"/>
      <c r="F139" s="261"/>
      <c r="G139" s="261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61"/>
      <c r="Z139" s="151"/>
      <c r="AA139" s="151"/>
      <c r="AB139" s="151"/>
      <c r="AC139" s="151"/>
      <c r="AD139" s="151"/>
      <c r="AE139" s="151"/>
      <c r="AF139" s="151"/>
      <c r="AG139" s="151" t="s">
        <v>147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2" x14ac:dyDescent="0.2">
      <c r="A140" s="158"/>
      <c r="B140" s="159"/>
      <c r="C140" s="194" t="s">
        <v>323</v>
      </c>
      <c r="D140" s="182"/>
      <c r="E140" s="183"/>
      <c r="F140" s="161"/>
      <c r="G140" s="161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61"/>
      <c r="Z140" s="151"/>
      <c r="AA140" s="151"/>
      <c r="AB140" s="151"/>
      <c r="AC140" s="151"/>
      <c r="AD140" s="151"/>
      <c r="AE140" s="151"/>
      <c r="AF140" s="151"/>
      <c r="AG140" s="151" t="s">
        <v>160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3" x14ac:dyDescent="0.2">
      <c r="A141" s="158"/>
      <c r="B141" s="159"/>
      <c r="C141" s="194" t="s">
        <v>324</v>
      </c>
      <c r="D141" s="182"/>
      <c r="E141" s="183"/>
      <c r="F141" s="161"/>
      <c r="G141" s="161"/>
      <c r="H141" s="161"/>
      <c r="I141" s="161"/>
      <c r="J141" s="161"/>
      <c r="K141" s="161"/>
      <c r="L141" s="161"/>
      <c r="M141" s="161"/>
      <c r="N141" s="160"/>
      <c r="O141" s="160"/>
      <c r="P141" s="160"/>
      <c r="Q141" s="160"/>
      <c r="R141" s="161"/>
      <c r="S141" s="161"/>
      <c r="T141" s="161"/>
      <c r="U141" s="161"/>
      <c r="V141" s="161"/>
      <c r="W141" s="161"/>
      <c r="X141" s="161"/>
      <c r="Y141" s="161"/>
      <c r="Z141" s="151"/>
      <c r="AA141" s="151"/>
      <c r="AB141" s="151"/>
      <c r="AC141" s="151"/>
      <c r="AD141" s="151"/>
      <c r="AE141" s="151"/>
      <c r="AF141" s="151"/>
      <c r="AG141" s="151" t="s">
        <v>160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3" x14ac:dyDescent="0.2">
      <c r="A142" s="158"/>
      <c r="B142" s="159"/>
      <c r="C142" s="194" t="s">
        <v>325</v>
      </c>
      <c r="D142" s="182"/>
      <c r="E142" s="183">
        <v>1.8120700000000001</v>
      </c>
      <c r="F142" s="161"/>
      <c r="G142" s="161"/>
      <c r="H142" s="161"/>
      <c r="I142" s="161"/>
      <c r="J142" s="161"/>
      <c r="K142" s="161"/>
      <c r="L142" s="161"/>
      <c r="M142" s="161"/>
      <c r="N142" s="160"/>
      <c r="O142" s="160"/>
      <c r="P142" s="160"/>
      <c r="Q142" s="160"/>
      <c r="R142" s="161"/>
      <c r="S142" s="161"/>
      <c r="T142" s="161"/>
      <c r="U142" s="161"/>
      <c r="V142" s="161"/>
      <c r="W142" s="161"/>
      <c r="X142" s="161"/>
      <c r="Y142" s="161"/>
      <c r="Z142" s="151"/>
      <c r="AA142" s="151"/>
      <c r="AB142" s="151"/>
      <c r="AC142" s="151"/>
      <c r="AD142" s="151"/>
      <c r="AE142" s="151"/>
      <c r="AF142" s="151"/>
      <c r="AG142" s="151" t="s">
        <v>160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70">
        <v>47</v>
      </c>
      <c r="B143" s="171" t="s">
        <v>329</v>
      </c>
      <c r="C143" s="178" t="s">
        <v>330</v>
      </c>
      <c r="D143" s="172" t="s">
        <v>242</v>
      </c>
      <c r="E143" s="173">
        <v>25.369029999999999</v>
      </c>
      <c r="F143" s="174"/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3">
        <v>0</v>
      </c>
      <c r="O143" s="173">
        <f>ROUND(E143*N143,2)</f>
        <v>0</v>
      </c>
      <c r="P143" s="173">
        <v>0</v>
      </c>
      <c r="Q143" s="173">
        <f>ROUND(E143*P143,2)</f>
        <v>0</v>
      </c>
      <c r="R143" s="175" t="s">
        <v>181</v>
      </c>
      <c r="S143" s="175" t="s">
        <v>155</v>
      </c>
      <c r="T143" s="176" t="s">
        <v>156</v>
      </c>
      <c r="U143" s="161">
        <v>0</v>
      </c>
      <c r="V143" s="161">
        <f>ROUND(E143*U143,2)</f>
        <v>0</v>
      </c>
      <c r="W143" s="161"/>
      <c r="X143" s="161" t="s">
        <v>321</v>
      </c>
      <c r="Y143" s="161" t="s">
        <v>144</v>
      </c>
      <c r="Z143" s="151"/>
      <c r="AA143" s="151"/>
      <c r="AB143" s="151"/>
      <c r="AC143" s="151"/>
      <c r="AD143" s="151"/>
      <c r="AE143" s="151"/>
      <c r="AF143" s="151"/>
      <c r="AG143" s="151" t="s">
        <v>322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2" x14ac:dyDescent="0.2">
      <c r="A144" s="158"/>
      <c r="B144" s="159"/>
      <c r="C144" s="194" t="s">
        <v>323</v>
      </c>
      <c r="D144" s="182"/>
      <c r="E144" s="183"/>
      <c r="F144" s="161"/>
      <c r="G144" s="161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61"/>
      <c r="Z144" s="151"/>
      <c r="AA144" s="151"/>
      <c r="AB144" s="151"/>
      <c r="AC144" s="151"/>
      <c r="AD144" s="151"/>
      <c r="AE144" s="151"/>
      <c r="AF144" s="151"/>
      <c r="AG144" s="151" t="s">
        <v>160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3" x14ac:dyDescent="0.2">
      <c r="A145" s="158"/>
      <c r="B145" s="159"/>
      <c r="C145" s="194" t="s">
        <v>324</v>
      </c>
      <c r="D145" s="182"/>
      <c r="E145" s="183"/>
      <c r="F145" s="161"/>
      <c r="G145" s="161"/>
      <c r="H145" s="161"/>
      <c r="I145" s="161"/>
      <c r="J145" s="161"/>
      <c r="K145" s="161"/>
      <c r="L145" s="161"/>
      <c r="M145" s="161"/>
      <c r="N145" s="160"/>
      <c r="O145" s="160"/>
      <c r="P145" s="160"/>
      <c r="Q145" s="160"/>
      <c r="R145" s="161"/>
      <c r="S145" s="161"/>
      <c r="T145" s="161"/>
      <c r="U145" s="161"/>
      <c r="V145" s="161"/>
      <c r="W145" s="161"/>
      <c r="X145" s="161"/>
      <c r="Y145" s="161"/>
      <c r="Z145" s="151"/>
      <c r="AA145" s="151"/>
      <c r="AB145" s="151"/>
      <c r="AC145" s="151"/>
      <c r="AD145" s="151"/>
      <c r="AE145" s="151"/>
      <c r="AF145" s="151"/>
      <c r="AG145" s="151" t="s">
        <v>160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3" x14ac:dyDescent="0.2">
      <c r="A146" s="158"/>
      <c r="B146" s="159"/>
      <c r="C146" s="194" t="s">
        <v>331</v>
      </c>
      <c r="D146" s="182"/>
      <c r="E146" s="183">
        <v>25.369029999999999</v>
      </c>
      <c r="F146" s="161"/>
      <c r="G146" s="161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61"/>
      <c r="Z146" s="151"/>
      <c r="AA146" s="151"/>
      <c r="AB146" s="151"/>
      <c r="AC146" s="151"/>
      <c r="AD146" s="151"/>
      <c r="AE146" s="151"/>
      <c r="AF146" s="151"/>
      <c r="AG146" s="151" t="s">
        <v>160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70">
        <v>48</v>
      </c>
      <c r="B147" s="171" t="s">
        <v>332</v>
      </c>
      <c r="C147" s="178" t="s">
        <v>333</v>
      </c>
      <c r="D147" s="172" t="s">
        <v>242</v>
      </c>
      <c r="E147" s="173">
        <v>1.8120700000000001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21</v>
      </c>
      <c r="M147" s="175">
        <f>G147*(1+L147/100)</f>
        <v>0</v>
      </c>
      <c r="N147" s="173">
        <v>0</v>
      </c>
      <c r="O147" s="173">
        <f>ROUND(E147*N147,2)</f>
        <v>0</v>
      </c>
      <c r="P147" s="173">
        <v>0</v>
      </c>
      <c r="Q147" s="173">
        <f>ROUND(E147*P147,2)</f>
        <v>0</v>
      </c>
      <c r="R147" s="175" t="s">
        <v>181</v>
      </c>
      <c r="S147" s="175" t="s">
        <v>155</v>
      </c>
      <c r="T147" s="176" t="s">
        <v>156</v>
      </c>
      <c r="U147" s="161">
        <v>0.94199999999999995</v>
      </c>
      <c r="V147" s="161">
        <f>ROUND(E147*U147,2)</f>
        <v>1.71</v>
      </c>
      <c r="W147" s="161"/>
      <c r="X147" s="161" t="s">
        <v>321</v>
      </c>
      <c r="Y147" s="161" t="s">
        <v>144</v>
      </c>
      <c r="Z147" s="151"/>
      <c r="AA147" s="151"/>
      <c r="AB147" s="151"/>
      <c r="AC147" s="151"/>
      <c r="AD147" s="151"/>
      <c r="AE147" s="151"/>
      <c r="AF147" s="151"/>
      <c r="AG147" s="151" t="s">
        <v>322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2" x14ac:dyDescent="0.2">
      <c r="A148" s="158"/>
      <c r="B148" s="159"/>
      <c r="C148" s="194" t="s">
        <v>323</v>
      </c>
      <c r="D148" s="182"/>
      <c r="E148" s="183"/>
      <c r="F148" s="161"/>
      <c r="G148" s="161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61"/>
      <c r="Z148" s="151"/>
      <c r="AA148" s="151"/>
      <c r="AB148" s="151"/>
      <c r="AC148" s="151"/>
      <c r="AD148" s="151"/>
      <c r="AE148" s="151"/>
      <c r="AF148" s="151"/>
      <c r="AG148" s="151" t="s">
        <v>160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3" x14ac:dyDescent="0.2">
      <c r="A149" s="158"/>
      <c r="B149" s="159"/>
      <c r="C149" s="194" t="s">
        <v>324</v>
      </c>
      <c r="D149" s="182"/>
      <c r="E149" s="183"/>
      <c r="F149" s="161"/>
      <c r="G149" s="161"/>
      <c r="H149" s="161"/>
      <c r="I149" s="161"/>
      <c r="J149" s="161"/>
      <c r="K149" s="161"/>
      <c r="L149" s="161"/>
      <c r="M149" s="161"/>
      <c r="N149" s="160"/>
      <c r="O149" s="160"/>
      <c r="P149" s="160"/>
      <c r="Q149" s="160"/>
      <c r="R149" s="161"/>
      <c r="S149" s="161"/>
      <c r="T149" s="161"/>
      <c r="U149" s="161"/>
      <c r="V149" s="161"/>
      <c r="W149" s="161"/>
      <c r="X149" s="161"/>
      <c r="Y149" s="161"/>
      <c r="Z149" s="151"/>
      <c r="AA149" s="151"/>
      <c r="AB149" s="151"/>
      <c r="AC149" s="151"/>
      <c r="AD149" s="151"/>
      <c r="AE149" s="151"/>
      <c r="AF149" s="151"/>
      <c r="AG149" s="151" t="s">
        <v>160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3" x14ac:dyDescent="0.2">
      <c r="A150" s="158"/>
      <c r="B150" s="159"/>
      <c r="C150" s="194" t="s">
        <v>325</v>
      </c>
      <c r="D150" s="182"/>
      <c r="E150" s="183">
        <v>1.8120700000000001</v>
      </c>
      <c r="F150" s="161"/>
      <c r="G150" s="161"/>
      <c r="H150" s="161"/>
      <c r="I150" s="161"/>
      <c r="J150" s="161"/>
      <c r="K150" s="161"/>
      <c r="L150" s="161"/>
      <c r="M150" s="161"/>
      <c r="N150" s="160"/>
      <c r="O150" s="160"/>
      <c r="P150" s="160"/>
      <c r="Q150" s="160"/>
      <c r="R150" s="161"/>
      <c r="S150" s="161"/>
      <c r="T150" s="161"/>
      <c r="U150" s="161"/>
      <c r="V150" s="161"/>
      <c r="W150" s="161"/>
      <c r="X150" s="161"/>
      <c r="Y150" s="161"/>
      <c r="Z150" s="151"/>
      <c r="AA150" s="151"/>
      <c r="AB150" s="151"/>
      <c r="AC150" s="151"/>
      <c r="AD150" s="151"/>
      <c r="AE150" s="151"/>
      <c r="AF150" s="151"/>
      <c r="AG150" s="151" t="s">
        <v>160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1" x14ac:dyDescent="0.2">
      <c r="A151" s="170">
        <v>49</v>
      </c>
      <c r="B151" s="171" t="s">
        <v>334</v>
      </c>
      <c r="C151" s="178" t="s">
        <v>335</v>
      </c>
      <c r="D151" s="172" t="s">
        <v>242</v>
      </c>
      <c r="E151" s="173">
        <v>32.617330000000003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21</v>
      </c>
      <c r="M151" s="175">
        <f>G151*(1+L151/100)</f>
        <v>0</v>
      </c>
      <c r="N151" s="173">
        <v>0</v>
      </c>
      <c r="O151" s="173">
        <f>ROUND(E151*N151,2)</f>
        <v>0</v>
      </c>
      <c r="P151" s="173">
        <v>0</v>
      </c>
      <c r="Q151" s="173">
        <f>ROUND(E151*P151,2)</f>
        <v>0</v>
      </c>
      <c r="R151" s="175" t="s">
        <v>181</v>
      </c>
      <c r="S151" s="175" t="s">
        <v>155</v>
      </c>
      <c r="T151" s="176" t="s">
        <v>156</v>
      </c>
      <c r="U151" s="161">
        <v>0.105</v>
      </c>
      <c r="V151" s="161">
        <f>ROUND(E151*U151,2)</f>
        <v>3.42</v>
      </c>
      <c r="W151" s="161"/>
      <c r="X151" s="161" t="s">
        <v>321</v>
      </c>
      <c r="Y151" s="161" t="s">
        <v>144</v>
      </c>
      <c r="Z151" s="151"/>
      <c r="AA151" s="151"/>
      <c r="AB151" s="151"/>
      <c r="AC151" s="151"/>
      <c r="AD151" s="151"/>
      <c r="AE151" s="151"/>
      <c r="AF151" s="151"/>
      <c r="AG151" s="151" t="s">
        <v>322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2" x14ac:dyDescent="0.2">
      <c r="A152" s="158"/>
      <c r="B152" s="159"/>
      <c r="C152" s="194" t="s">
        <v>323</v>
      </c>
      <c r="D152" s="182"/>
      <c r="E152" s="183"/>
      <c r="F152" s="161"/>
      <c r="G152" s="161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61"/>
      <c r="Z152" s="151"/>
      <c r="AA152" s="151"/>
      <c r="AB152" s="151"/>
      <c r="AC152" s="151"/>
      <c r="AD152" s="151"/>
      <c r="AE152" s="151"/>
      <c r="AF152" s="151"/>
      <c r="AG152" s="151" t="s">
        <v>160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3" x14ac:dyDescent="0.2">
      <c r="A153" s="158"/>
      <c r="B153" s="159"/>
      <c r="C153" s="194" t="s">
        <v>324</v>
      </c>
      <c r="D153" s="182"/>
      <c r="E153" s="183"/>
      <c r="F153" s="161"/>
      <c r="G153" s="161"/>
      <c r="H153" s="161"/>
      <c r="I153" s="161"/>
      <c r="J153" s="161"/>
      <c r="K153" s="161"/>
      <c r="L153" s="161"/>
      <c r="M153" s="161"/>
      <c r="N153" s="160"/>
      <c r="O153" s="160"/>
      <c r="P153" s="160"/>
      <c r="Q153" s="160"/>
      <c r="R153" s="161"/>
      <c r="S153" s="161"/>
      <c r="T153" s="161"/>
      <c r="U153" s="161"/>
      <c r="V153" s="161"/>
      <c r="W153" s="161"/>
      <c r="X153" s="161"/>
      <c r="Y153" s="161"/>
      <c r="Z153" s="151"/>
      <c r="AA153" s="151"/>
      <c r="AB153" s="151"/>
      <c r="AC153" s="151"/>
      <c r="AD153" s="151"/>
      <c r="AE153" s="151"/>
      <c r="AF153" s="151"/>
      <c r="AG153" s="151" t="s">
        <v>160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3" x14ac:dyDescent="0.2">
      <c r="A154" s="158"/>
      <c r="B154" s="159"/>
      <c r="C154" s="194" t="s">
        <v>336</v>
      </c>
      <c r="D154" s="182"/>
      <c r="E154" s="183">
        <v>32.617330000000003</v>
      </c>
      <c r="F154" s="161"/>
      <c r="G154" s="161"/>
      <c r="H154" s="161"/>
      <c r="I154" s="161"/>
      <c r="J154" s="161"/>
      <c r="K154" s="161"/>
      <c r="L154" s="161"/>
      <c r="M154" s="161"/>
      <c r="N154" s="160"/>
      <c r="O154" s="160"/>
      <c r="P154" s="160"/>
      <c r="Q154" s="160"/>
      <c r="R154" s="161"/>
      <c r="S154" s="161"/>
      <c r="T154" s="161"/>
      <c r="U154" s="161"/>
      <c r="V154" s="161"/>
      <c r="W154" s="161"/>
      <c r="X154" s="161"/>
      <c r="Y154" s="161"/>
      <c r="Z154" s="151"/>
      <c r="AA154" s="151"/>
      <c r="AB154" s="151"/>
      <c r="AC154" s="151"/>
      <c r="AD154" s="151"/>
      <c r="AE154" s="151"/>
      <c r="AF154" s="151"/>
      <c r="AG154" s="151" t="s">
        <v>160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70">
        <v>50</v>
      </c>
      <c r="B155" s="171" t="s">
        <v>337</v>
      </c>
      <c r="C155" s="178" t="s">
        <v>338</v>
      </c>
      <c r="D155" s="172" t="s">
        <v>242</v>
      </c>
      <c r="E155" s="173">
        <v>1.8120700000000001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3">
        <v>0</v>
      </c>
      <c r="O155" s="173">
        <f>ROUND(E155*N155,2)</f>
        <v>0</v>
      </c>
      <c r="P155" s="173">
        <v>0</v>
      </c>
      <c r="Q155" s="173">
        <f>ROUND(E155*P155,2)</f>
        <v>0</v>
      </c>
      <c r="R155" s="175" t="s">
        <v>181</v>
      </c>
      <c r="S155" s="175" t="s">
        <v>155</v>
      </c>
      <c r="T155" s="176" t="s">
        <v>156</v>
      </c>
      <c r="U155" s="161">
        <v>0</v>
      </c>
      <c r="V155" s="161">
        <f>ROUND(E155*U155,2)</f>
        <v>0</v>
      </c>
      <c r="W155" s="161"/>
      <c r="X155" s="161" t="s">
        <v>321</v>
      </c>
      <c r="Y155" s="161" t="s">
        <v>144</v>
      </c>
      <c r="Z155" s="151"/>
      <c r="AA155" s="151"/>
      <c r="AB155" s="151"/>
      <c r="AC155" s="151"/>
      <c r="AD155" s="151"/>
      <c r="AE155" s="151"/>
      <c r="AF155" s="151"/>
      <c r="AG155" s="151" t="s">
        <v>322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2" x14ac:dyDescent="0.2">
      <c r="A156" s="158"/>
      <c r="B156" s="159"/>
      <c r="C156" s="194" t="s">
        <v>323</v>
      </c>
      <c r="D156" s="182"/>
      <c r="E156" s="183"/>
      <c r="F156" s="161"/>
      <c r="G156" s="161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61"/>
      <c r="Z156" s="151"/>
      <c r="AA156" s="151"/>
      <c r="AB156" s="151"/>
      <c r="AC156" s="151"/>
      <c r="AD156" s="151"/>
      <c r="AE156" s="151"/>
      <c r="AF156" s="151"/>
      <c r="AG156" s="151" t="s">
        <v>160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3" x14ac:dyDescent="0.2">
      <c r="A157" s="158"/>
      <c r="B157" s="159"/>
      <c r="C157" s="194" t="s">
        <v>324</v>
      </c>
      <c r="D157" s="182"/>
      <c r="E157" s="183"/>
      <c r="F157" s="161"/>
      <c r="G157" s="161"/>
      <c r="H157" s="161"/>
      <c r="I157" s="161"/>
      <c r="J157" s="161"/>
      <c r="K157" s="161"/>
      <c r="L157" s="161"/>
      <c r="M157" s="161"/>
      <c r="N157" s="160"/>
      <c r="O157" s="160"/>
      <c r="P157" s="160"/>
      <c r="Q157" s="160"/>
      <c r="R157" s="161"/>
      <c r="S157" s="161"/>
      <c r="T157" s="161"/>
      <c r="U157" s="161"/>
      <c r="V157" s="161"/>
      <c r="W157" s="161"/>
      <c r="X157" s="161"/>
      <c r="Y157" s="161"/>
      <c r="Z157" s="151"/>
      <c r="AA157" s="151"/>
      <c r="AB157" s="151"/>
      <c r="AC157" s="151"/>
      <c r="AD157" s="151"/>
      <c r="AE157" s="151"/>
      <c r="AF157" s="151"/>
      <c r="AG157" s="151" t="s">
        <v>160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3" x14ac:dyDescent="0.2">
      <c r="A158" s="158"/>
      <c r="B158" s="159"/>
      <c r="C158" s="194" t="s">
        <v>325</v>
      </c>
      <c r="D158" s="182"/>
      <c r="E158" s="183">
        <v>1.8120700000000001</v>
      </c>
      <c r="F158" s="161"/>
      <c r="G158" s="161"/>
      <c r="H158" s="161"/>
      <c r="I158" s="161"/>
      <c r="J158" s="161"/>
      <c r="K158" s="161"/>
      <c r="L158" s="161"/>
      <c r="M158" s="161"/>
      <c r="N158" s="160"/>
      <c r="O158" s="160"/>
      <c r="P158" s="160"/>
      <c r="Q158" s="160"/>
      <c r="R158" s="161"/>
      <c r="S158" s="161"/>
      <c r="T158" s="161"/>
      <c r="U158" s="161"/>
      <c r="V158" s="161"/>
      <c r="W158" s="161"/>
      <c r="X158" s="161"/>
      <c r="Y158" s="161"/>
      <c r="Z158" s="151"/>
      <c r="AA158" s="151"/>
      <c r="AB158" s="151"/>
      <c r="AC158" s="151"/>
      <c r="AD158" s="151"/>
      <c r="AE158" s="151"/>
      <c r="AF158" s="151"/>
      <c r="AG158" s="151" t="s">
        <v>160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x14ac:dyDescent="0.2">
      <c r="A159" s="163" t="s">
        <v>136</v>
      </c>
      <c r="B159" s="164" t="s">
        <v>105</v>
      </c>
      <c r="C159" s="177" t="s">
        <v>28</v>
      </c>
      <c r="D159" s="165"/>
      <c r="E159" s="166"/>
      <c r="F159" s="167"/>
      <c r="G159" s="167">
        <f>SUMIF(AG160:AG161,"&lt;&gt;NOR",G160:G161)</f>
        <v>0</v>
      </c>
      <c r="H159" s="167"/>
      <c r="I159" s="167">
        <f>SUM(I160:I161)</f>
        <v>0</v>
      </c>
      <c r="J159" s="167"/>
      <c r="K159" s="167">
        <f>SUM(K160:K161)</f>
        <v>0</v>
      </c>
      <c r="L159" s="167"/>
      <c r="M159" s="167">
        <f>SUM(M160:M161)</f>
        <v>0</v>
      </c>
      <c r="N159" s="166"/>
      <c r="O159" s="166">
        <f>SUM(O160:O161)</f>
        <v>0</v>
      </c>
      <c r="P159" s="166"/>
      <c r="Q159" s="166">
        <f>SUM(Q160:Q161)</f>
        <v>0</v>
      </c>
      <c r="R159" s="167"/>
      <c r="S159" s="167"/>
      <c r="T159" s="168"/>
      <c r="U159" s="162"/>
      <c r="V159" s="162">
        <f>SUM(V160:V161)</f>
        <v>0</v>
      </c>
      <c r="W159" s="162"/>
      <c r="X159" s="162"/>
      <c r="Y159" s="162"/>
      <c r="AG159" t="s">
        <v>137</v>
      </c>
    </row>
    <row r="160" spans="1:60" outlineLevel="1" x14ac:dyDescent="0.2">
      <c r="A160" s="170">
        <v>51</v>
      </c>
      <c r="B160" s="171" t="s">
        <v>339</v>
      </c>
      <c r="C160" s="178" t="s">
        <v>340</v>
      </c>
      <c r="D160" s="172" t="s">
        <v>140</v>
      </c>
      <c r="E160" s="173">
        <v>1</v>
      </c>
      <c r="F160" s="174"/>
      <c r="G160" s="175">
        <f>ROUND(E160*F160,2)</f>
        <v>0</v>
      </c>
      <c r="H160" s="174"/>
      <c r="I160" s="175">
        <f>ROUND(E160*H160,2)</f>
        <v>0</v>
      </c>
      <c r="J160" s="174"/>
      <c r="K160" s="175">
        <f>ROUND(E160*J160,2)</f>
        <v>0</v>
      </c>
      <c r="L160" s="175">
        <v>21</v>
      </c>
      <c r="M160" s="175">
        <f>G160*(1+L160/100)</f>
        <v>0</v>
      </c>
      <c r="N160" s="173">
        <v>0</v>
      </c>
      <c r="O160" s="173">
        <f>ROUND(E160*N160,2)</f>
        <v>0</v>
      </c>
      <c r="P160" s="173">
        <v>0</v>
      </c>
      <c r="Q160" s="173">
        <f>ROUND(E160*P160,2)</f>
        <v>0</v>
      </c>
      <c r="R160" s="175"/>
      <c r="S160" s="175" t="s">
        <v>155</v>
      </c>
      <c r="T160" s="176" t="s">
        <v>142</v>
      </c>
      <c r="U160" s="161">
        <v>0</v>
      </c>
      <c r="V160" s="161">
        <f>ROUND(E160*U160,2)</f>
        <v>0</v>
      </c>
      <c r="W160" s="161"/>
      <c r="X160" s="161" t="s">
        <v>143</v>
      </c>
      <c r="Y160" s="161" t="s">
        <v>144</v>
      </c>
      <c r="Z160" s="151"/>
      <c r="AA160" s="151"/>
      <c r="AB160" s="151"/>
      <c r="AC160" s="151"/>
      <c r="AD160" s="151"/>
      <c r="AE160" s="151"/>
      <c r="AF160" s="151"/>
      <c r="AG160" s="151" t="s">
        <v>145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2" x14ac:dyDescent="0.2">
      <c r="A161" s="158"/>
      <c r="B161" s="159"/>
      <c r="C161" s="260" t="s">
        <v>341</v>
      </c>
      <c r="D161" s="261"/>
      <c r="E161" s="261"/>
      <c r="F161" s="261"/>
      <c r="G161" s="261"/>
      <c r="H161" s="161"/>
      <c r="I161" s="161"/>
      <c r="J161" s="161"/>
      <c r="K161" s="161"/>
      <c r="L161" s="161"/>
      <c r="M161" s="161"/>
      <c r="N161" s="160"/>
      <c r="O161" s="160"/>
      <c r="P161" s="160"/>
      <c r="Q161" s="160"/>
      <c r="R161" s="161"/>
      <c r="S161" s="161"/>
      <c r="T161" s="161"/>
      <c r="U161" s="161"/>
      <c r="V161" s="161"/>
      <c r="W161" s="161"/>
      <c r="X161" s="161"/>
      <c r="Y161" s="161"/>
      <c r="Z161" s="151"/>
      <c r="AA161" s="151"/>
      <c r="AB161" s="151"/>
      <c r="AC161" s="151"/>
      <c r="AD161" s="151"/>
      <c r="AE161" s="151"/>
      <c r="AF161" s="151"/>
      <c r="AG161" s="151" t="s">
        <v>147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93" t="str">
        <f>C161</f>
        <v>Náklady na vyhotovení dokumentace skutečného provedení stavby a její předání objednateli v požadované formě a požadovaném počtu.</v>
      </c>
      <c r="BB161" s="151"/>
      <c r="BC161" s="151"/>
      <c r="BD161" s="151"/>
      <c r="BE161" s="151"/>
      <c r="BF161" s="151"/>
      <c r="BG161" s="151"/>
      <c r="BH161" s="151"/>
    </row>
    <row r="162" spans="1:60" x14ac:dyDescent="0.2">
      <c r="A162" s="3"/>
      <c r="B162" s="4"/>
      <c r="C162" s="179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AE162">
        <v>15</v>
      </c>
      <c r="AF162">
        <v>21</v>
      </c>
      <c r="AG162" t="s">
        <v>122</v>
      </c>
    </row>
    <row r="163" spans="1:60" x14ac:dyDescent="0.2">
      <c r="A163" s="154"/>
      <c r="B163" s="155" t="s">
        <v>29</v>
      </c>
      <c r="C163" s="180"/>
      <c r="D163" s="156"/>
      <c r="E163" s="157"/>
      <c r="F163" s="157"/>
      <c r="G163" s="169">
        <f>G8+G14+G20+G23+G72+G78+G90+G107+G115+G133+G159</f>
        <v>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AE163">
        <f>SUMIF(L7:L161,AE162,G7:G161)</f>
        <v>0</v>
      </c>
      <c r="AF163">
        <f>SUMIF(L7:L161,AF162,G7:G161)</f>
        <v>0</v>
      </c>
      <c r="AG163" t="s">
        <v>148</v>
      </c>
    </row>
    <row r="164" spans="1:60" x14ac:dyDescent="0.2">
      <c r="C164" s="181"/>
      <c r="D164" s="10"/>
      <c r="AG164" t="s">
        <v>149</v>
      </c>
    </row>
    <row r="165" spans="1:60" x14ac:dyDescent="0.2">
      <c r="D165" s="10"/>
    </row>
    <row r="166" spans="1:60" x14ac:dyDescent="0.2">
      <c r="D166" s="10"/>
    </row>
    <row r="167" spans="1:60" x14ac:dyDescent="0.2">
      <c r="D167" s="10"/>
    </row>
    <row r="168" spans="1:60" x14ac:dyDescent="0.2">
      <c r="D168" s="10"/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ymb7V69PST8LXjed07Cefj9ZLiwQid5wbL2wEwrrJGUF4i2LkT/6kLzaeecUXYiQyioluvtRK2gX1XLJD+PEw==" saltValue="NafgN31L8FMmcDbsPXSiAg==" spinCount="100000" sheet="1" formatRows="0"/>
  <mergeCells count="26">
    <mergeCell ref="C16:G16"/>
    <mergeCell ref="A1:G1"/>
    <mergeCell ref="C2:G2"/>
    <mergeCell ref="C3:G3"/>
    <mergeCell ref="C4:G4"/>
    <mergeCell ref="C13:G13"/>
    <mergeCell ref="C69:G69"/>
    <mergeCell ref="C17:G17"/>
    <mergeCell ref="C30:G30"/>
    <mergeCell ref="C33:G33"/>
    <mergeCell ref="C36:G36"/>
    <mergeCell ref="C39:G39"/>
    <mergeCell ref="C42:G42"/>
    <mergeCell ref="C57:G57"/>
    <mergeCell ref="C59:G59"/>
    <mergeCell ref="C61:G61"/>
    <mergeCell ref="C63:G63"/>
    <mergeCell ref="C66:G66"/>
    <mergeCell ref="C139:G139"/>
    <mergeCell ref="C161:G161"/>
    <mergeCell ref="C71:G71"/>
    <mergeCell ref="C74:G74"/>
    <mergeCell ref="C86:G86"/>
    <mergeCell ref="C92:G92"/>
    <mergeCell ref="C103:G103"/>
    <mergeCell ref="C114:G11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01C54-F74D-4C98-A5E1-597224FB573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3" t="s">
        <v>150</v>
      </c>
      <c r="B1" s="253"/>
      <c r="C1" s="253"/>
      <c r="D1" s="253"/>
      <c r="E1" s="253"/>
      <c r="F1" s="253"/>
      <c r="G1" s="253"/>
      <c r="AG1" t="s">
        <v>107</v>
      </c>
    </row>
    <row r="2" spans="1:60" ht="25.15" customHeight="1" x14ac:dyDescent="0.2">
      <c r="A2" s="143" t="s">
        <v>7</v>
      </c>
      <c r="B2" s="48" t="s">
        <v>43</v>
      </c>
      <c r="C2" s="254" t="s">
        <v>44</v>
      </c>
      <c r="D2" s="255"/>
      <c r="E2" s="255"/>
      <c r="F2" s="255"/>
      <c r="G2" s="256"/>
      <c r="AG2" t="s">
        <v>108</v>
      </c>
    </row>
    <row r="3" spans="1:60" ht="25.15" customHeight="1" x14ac:dyDescent="0.2">
      <c r="A3" s="143" t="s">
        <v>8</v>
      </c>
      <c r="B3" s="48" t="s">
        <v>62</v>
      </c>
      <c r="C3" s="254" t="s">
        <v>63</v>
      </c>
      <c r="D3" s="255"/>
      <c r="E3" s="255"/>
      <c r="F3" s="255"/>
      <c r="G3" s="256"/>
      <c r="AC3" s="124" t="s">
        <v>108</v>
      </c>
      <c r="AG3" t="s">
        <v>112</v>
      </c>
    </row>
    <row r="4" spans="1:60" ht="25.15" customHeight="1" x14ac:dyDescent="0.2">
      <c r="A4" s="144" t="s">
        <v>9</v>
      </c>
      <c r="B4" s="145" t="s">
        <v>66</v>
      </c>
      <c r="C4" s="257" t="s">
        <v>67</v>
      </c>
      <c r="D4" s="258"/>
      <c r="E4" s="258"/>
      <c r="F4" s="258"/>
      <c r="G4" s="259"/>
      <c r="AG4" t="s">
        <v>113</v>
      </c>
    </row>
    <row r="5" spans="1:60" x14ac:dyDescent="0.2">
      <c r="D5" s="10"/>
    </row>
    <row r="6" spans="1:60" ht="38.25" x14ac:dyDescent="0.2">
      <c r="A6" s="147" t="s">
        <v>114</v>
      </c>
      <c r="B6" s="149" t="s">
        <v>115</v>
      </c>
      <c r="C6" s="149" t="s">
        <v>116</v>
      </c>
      <c r="D6" s="148" t="s">
        <v>117</v>
      </c>
      <c r="E6" s="147" t="s">
        <v>118</v>
      </c>
      <c r="F6" s="146" t="s">
        <v>119</v>
      </c>
      <c r="G6" s="147" t="s">
        <v>29</v>
      </c>
      <c r="H6" s="150" t="s">
        <v>30</v>
      </c>
      <c r="I6" s="150" t="s">
        <v>120</v>
      </c>
      <c r="J6" s="150" t="s">
        <v>31</v>
      </c>
      <c r="K6" s="150" t="s">
        <v>121</v>
      </c>
      <c r="L6" s="150" t="s">
        <v>122</v>
      </c>
      <c r="M6" s="150" t="s">
        <v>123</v>
      </c>
      <c r="N6" s="150" t="s">
        <v>124</v>
      </c>
      <c r="O6" s="150" t="s">
        <v>125</v>
      </c>
      <c r="P6" s="150" t="s">
        <v>126</v>
      </c>
      <c r="Q6" s="150" t="s">
        <v>127</v>
      </c>
      <c r="R6" s="150" t="s">
        <v>128</v>
      </c>
      <c r="S6" s="150" t="s">
        <v>129</v>
      </c>
      <c r="T6" s="150" t="s">
        <v>130</v>
      </c>
      <c r="U6" s="150" t="s">
        <v>131</v>
      </c>
      <c r="V6" s="150" t="s">
        <v>132</v>
      </c>
      <c r="W6" s="150" t="s">
        <v>133</v>
      </c>
      <c r="X6" s="150" t="s">
        <v>134</v>
      </c>
      <c r="Y6" s="150" t="s">
        <v>135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3" t="s">
        <v>136</v>
      </c>
      <c r="B8" s="164" t="s">
        <v>99</v>
      </c>
      <c r="C8" s="177" t="s">
        <v>100</v>
      </c>
      <c r="D8" s="165"/>
      <c r="E8" s="166"/>
      <c r="F8" s="167"/>
      <c r="G8" s="167">
        <f>SUMIF(AG9:AG9,"&lt;&gt;NOR",G9:G9)</f>
        <v>0</v>
      </c>
      <c r="H8" s="167"/>
      <c r="I8" s="167">
        <f>SUM(I9:I9)</f>
        <v>0</v>
      </c>
      <c r="J8" s="167"/>
      <c r="K8" s="167">
        <f>SUM(K9:K9)</f>
        <v>0</v>
      </c>
      <c r="L8" s="167"/>
      <c r="M8" s="167">
        <f>SUM(M9:M9)</f>
        <v>0</v>
      </c>
      <c r="N8" s="166"/>
      <c r="O8" s="166">
        <f>SUM(O9:O9)</f>
        <v>0</v>
      </c>
      <c r="P8" s="166"/>
      <c r="Q8" s="166">
        <f>SUM(Q9:Q9)</f>
        <v>0</v>
      </c>
      <c r="R8" s="167"/>
      <c r="S8" s="167"/>
      <c r="T8" s="168"/>
      <c r="U8" s="162"/>
      <c r="V8" s="162">
        <f>SUM(V9:V9)</f>
        <v>0</v>
      </c>
      <c r="W8" s="162"/>
      <c r="X8" s="162"/>
      <c r="Y8" s="162"/>
      <c r="AG8" t="s">
        <v>137</v>
      </c>
    </row>
    <row r="9" spans="1:60" outlineLevel="1" x14ac:dyDescent="0.2">
      <c r="A9" s="170">
        <v>1</v>
      </c>
      <c r="B9" s="171" t="s">
        <v>342</v>
      </c>
      <c r="C9" s="178" t="s">
        <v>343</v>
      </c>
      <c r="D9" s="172" t="s">
        <v>220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141</v>
      </c>
      <c r="T9" s="176" t="s">
        <v>142</v>
      </c>
      <c r="U9" s="161">
        <v>0</v>
      </c>
      <c r="V9" s="161">
        <f>ROUND(E9*U9,2)</f>
        <v>0</v>
      </c>
      <c r="W9" s="161"/>
      <c r="X9" s="161" t="s">
        <v>157</v>
      </c>
      <c r="Y9" s="161" t="s">
        <v>144</v>
      </c>
      <c r="Z9" s="151"/>
      <c r="AA9" s="151"/>
      <c r="AB9" s="151"/>
      <c r="AC9" s="151"/>
      <c r="AD9" s="151"/>
      <c r="AE9" s="151"/>
      <c r="AF9" s="151"/>
      <c r="AG9" s="151" t="s">
        <v>158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3"/>
      <c r="B10" s="4"/>
      <c r="C10" s="179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122</v>
      </c>
    </row>
    <row r="11" spans="1:60" x14ac:dyDescent="0.2">
      <c r="A11" s="154"/>
      <c r="B11" s="155" t="s">
        <v>29</v>
      </c>
      <c r="C11" s="180"/>
      <c r="D11" s="156"/>
      <c r="E11" s="157"/>
      <c r="F11" s="157"/>
      <c r="G11" s="169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148</v>
      </c>
    </row>
    <row r="12" spans="1:60" x14ac:dyDescent="0.2">
      <c r="C12" s="181"/>
      <c r="D12" s="10"/>
      <c r="AG12" t="s">
        <v>149</v>
      </c>
    </row>
    <row r="13" spans="1:60" x14ac:dyDescent="0.2">
      <c r="D13" s="10"/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xYapveOlJZa1ws6LEocFP8fU1isARGD5uuZdPopJQaUuYVg3Es8TbBCm+AKfvhJ+aev+yxev3OCNhvbCVcf/w==" saltValue="3pb155MRnOJRhT1Mn+AuSw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D103 1 Pol</vt:lpstr>
      <vt:lpstr>D103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'D103 1 Pol'!Názvy_tisku</vt:lpstr>
      <vt:lpstr>'D103 2 Pol'!Názvy_tisku</vt:lpstr>
      <vt:lpstr>oadresa</vt:lpstr>
      <vt:lpstr>Stavba!Objednatel</vt:lpstr>
      <vt:lpstr>Stavba!Objekt</vt:lpstr>
      <vt:lpstr>'00 0 Naklady'!Oblast_tisku</vt:lpstr>
      <vt:lpstr>'D103 1 Pol'!Oblast_tisku</vt:lpstr>
      <vt:lpstr>'D103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Žampachová</dc:creator>
  <cp:lastModifiedBy>Oksana Součková</cp:lastModifiedBy>
  <cp:lastPrinted>2024-12-06T15:09:33Z</cp:lastPrinted>
  <dcterms:created xsi:type="dcterms:W3CDTF">2009-04-08T07:15:50Z</dcterms:created>
  <dcterms:modified xsi:type="dcterms:W3CDTF">2025-02-07T13:47:46Z</dcterms:modified>
</cp:coreProperties>
</file>